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queryTables/queryTable1.xml" ContentType="application/vnd.openxmlformats-officedocument.spreadsheetml.query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iago\Dropbox\Excel Avançado\Aulas\"/>
    </mc:Choice>
  </mc:AlternateContent>
  <bookViews>
    <workbookView xWindow="480" yWindow="240" windowWidth="15195" windowHeight="11520" tabRatio="943" firstSheet="6" activeTab="18"/>
  </bookViews>
  <sheets>
    <sheet name="Planeamento" sheetId="38" r:id="rId1"/>
    <sheet name="FLógicas" sheetId="31" r:id="rId2"/>
    <sheet name="Texto" sheetId="7" r:id="rId3"/>
    <sheet name="Datas" sheetId="8" r:id="rId4"/>
    <sheet name="Consulta" sheetId="9" r:id="rId5"/>
    <sheet name="Nº Aleatórios" sheetId="6" r:id="rId6"/>
    <sheet name="Importacao" sheetId="35" r:id="rId7"/>
    <sheet name="Tabelas" sheetId="32" r:id="rId8"/>
    <sheet name="Tabelas_casos" sheetId="30" r:id="rId9"/>
    <sheet name="Validacao" sheetId="33" r:id="rId10"/>
    <sheet name="Proteccao" sheetId="28" r:id="rId11"/>
    <sheet name="Templates" sheetId="34" r:id="rId12"/>
    <sheet name="Macros" sheetId="37" r:id="rId13"/>
    <sheet name="Exerc_3" sheetId="19" r:id="rId14"/>
    <sheet name="Exerc_4" sheetId="18" r:id="rId15"/>
    <sheet name="Exerc_5" sheetId="15" r:id="rId16"/>
    <sheet name="Exerc_6" sheetId="20" r:id="rId17"/>
    <sheet name="Exerc_7" sheetId="17" r:id="rId18"/>
    <sheet name="Exerc_9" sheetId="22" r:id="rId19"/>
  </sheets>
  <definedNames>
    <definedName name="psi_2" localSheetId="6">Importacao!$A$2:$J$23</definedName>
    <definedName name="Units">Tabelas!$P$5:$P$1895</definedName>
  </definedNames>
  <calcPr calcId="152511"/>
</workbook>
</file>

<file path=xl/calcChain.xml><?xml version="1.0" encoding="utf-8"?>
<calcChain xmlns="http://schemas.openxmlformats.org/spreadsheetml/2006/main">
  <c r="H7" i="15" l="1"/>
  <c r="L5" i="19"/>
  <c r="I23" i="22"/>
  <c r="F3" i="22"/>
  <c r="F4" i="22"/>
  <c r="F5" i="22"/>
  <c r="F6" i="22"/>
  <c r="F7" i="22"/>
  <c r="F2" i="22"/>
  <c r="I3" i="22"/>
  <c r="I4" i="22"/>
  <c r="I5" i="22"/>
  <c r="I6" i="22"/>
  <c r="I7" i="22"/>
  <c r="I2" i="22"/>
  <c r="L5" i="22"/>
  <c r="L4" i="22"/>
  <c r="L3" i="22"/>
  <c r="L2" i="22"/>
  <c r="H3" i="22"/>
  <c r="H4" i="22"/>
  <c r="H5" i="22"/>
  <c r="H6" i="22"/>
  <c r="H7" i="22"/>
  <c r="H2" i="22"/>
  <c r="G3" i="22"/>
  <c r="G4" i="22"/>
  <c r="G5" i="22"/>
  <c r="G6" i="22"/>
  <c r="G7" i="22"/>
  <c r="G2" i="22"/>
  <c r="K4" i="17"/>
  <c r="K5" i="17"/>
  <c r="K6" i="17"/>
  <c r="K7" i="17"/>
  <c r="K8" i="17"/>
  <c r="K9" i="17"/>
  <c r="K10" i="17"/>
  <c r="K11" i="17"/>
  <c r="K12" i="17"/>
  <c r="K13" i="17"/>
  <c r="K14" i="17"/>
  <c r="K15" i="17"/>
  <c r="K3" i="17"/>
  <c r="N13" i="17"/>
  <c r="B84" i="17"/>
  <c r="C24" i="17"/>
  <c r="C23" i="17"/>
  <c r="J4" i="17"/>
  <c r="J5" i="17"/>
  <c r="J6" i="17"/>
  <c r="J7" i="17"/>
  <c r="J8" i="17"/>
  <c r="J9" i="17"/>
  <c r="J10" i="17"/>
  <c r="J11" i="17"/>
  <c r="J12" i="17"/>
  <c r="J13" i="17"/>
  <c r="J14" i="17"/>
  <c r="J15" i="17"/>
  <c r="J3" i="17"/>
  <c r="I4" i="17"/>
  <c r="I5" i="17"/>
  <c r="I6" i="17"/>
  <c r="I7" i="17"/>
  <c r="I8" i="17"/>
  <c r="I9" i="17"/>
  <c r="I10" i="17"/>
  <c r="I11" i="17"/>
  <c r="I12" i="17"/>
  <c r="I13" i="17"/>
  <c r="I14" i="17"/>
  <c r="I15" i="17"/>
  <c r="I3" i="17"/>
  <c r="J25" i="17"/>
  <c r="B50" i="17"/>
  <c r="J24" i="17"/>
  <c r="G4" i="17"/>
  <c r="G5" i="17"/>
  <c r="G6" i="17"/>
  <c r="G7" i="17"/>
  <c r="G8" i="17"/>
  <c r="G9" i="17"/>
  <c r="G10" i="17"/>
  <c r="G11" i="17"/>
  <c r="G12" i="17"/>
  <c r="G13" i="17"/>
  <c r="G14" i="17"/>
  <c r="G15" i="17"/>
  <c r="G3" i="17"/>
  <c r="L8" i="20"/>
  <c r="F5" i="20"/>
  <c r="F6" i="20"/>
  <c r="F7" i="20"/>
  <c r="F8" i="20"/>
  <c r="F9" i="20"/>
  <c r="F10" i="20"/>
  <c r="F11" i="20"/>
  <c r="F12" i="20"/>
  <c r="F13" i="20"/>
  <c r="F14" i="20"/>
  <c r="F15" i="20"/>
  <c r="F16" i="20"/>
  <c r="F17" i="20"/>
  <c r="F18" i="20"/>
  <c r="F19" i="20"/>
  <c r="F20" i="20"/>
  <c r="F21" i="20"/>
  <c r="F22" i="20"/>
  <c r="F23" i="20"/>
  <c r="F24" i="20"/>
  <c r="F4" i="20"/>
  <c r="L23" i="20"/>
  <c r="L22" i="20"/>
  <c r="K6" i="20"/>
  <c r="L6" i="20" s="1"/>
  <c r="K7" i="20"/>
  <c r="L7" i="20" s="1"/>
  <c r="K8" i="20"/>
  <c r="K9" i="20"/>
  <c r="L9" i="20" s="1"/>
  <c r="K5" i="20"/>
  <c r="L5" i="20" s="1"/>
  <c r="L16" i="20"/>
  <c r="L15" i="20"/>
  <c r="L13" i="20"/>
  <c r="L14" i="20" s="1"/>
  <c r="F27" i="15"/>
  <c r="I8" i="15"/>
  <c r="I9" i="15"/>
  <c r="I10" i="15"/>
  <c r="I11" i="15"/>
  <c r="I12" i="15"/>
  <c r="I7" i="15"/>
  <c r="H8" i="15"/>
  <c r="H9" i="15"/>
  <c r="H10" i="15"/>
  <c r="H11" i="15"/>
  <c r="H12" i="15"/>
  <c r="G8" i="15"/>
  <c r="G9" i="15"/>
  <c r="G10" i="15"/>
  <c r="G11" i="15"/>
  <c r="G12" i="15"/>
  <c r="G7" i="15"/>
  <c r="I16" i="15"/>
  <c r="I14" i="15"/>
  <c r="H4" i="18"/>
  <c r="H5" i="18"/>
  <c r="H6" i="18"/>
  <c r="H7" i="18"/>
  <c r="H8" i="18"/>
  <c r="H9" i="18"/>
  <c r="H3" i="18"/>
  <c r="B16" i="18"/>
  <c r="B15" i="18"/>
  <c r="J4" i="18"/>
  <c r="J5" i="18"/>
  <c r="J6" i="18"/>
  <c r="J7" i="18"/>
  <c r="J8" i="18"/>
  <c r="J9" i="18"/>
  <c r="J3" i="18"/>
  <c r="D12" i="18"/>
  <c r="I4" i="18"/>
  <c r="I5" i="18"/>
  <c r="I6" i="18"/>
  <c r="I7" i="18"/>
  <c r="I8" i="18"/>
  <c r="I9" i="18"/>
  <c r="I3" i="18"/>
  <c r="E10" i="18"/>
  <c r="F10" i="18"/>
  <c r="D10" i="18"/>
  <c r="F4" i="18"/>
  <c r="F5" i="18"/>
  <c r="F6" i="18"/>
  <c r="F7" i="18"/>
  <c r="F8" i="18"/>
  <c r="F9" i="18"/>
  <c r="F3" i="18"/>
  <c r="G3" i="19"/>
  <c r="G4" i="19"/>
  <c r="G5" i="19"/>
  <c r="G6" i="19"/>
  <c r="G7" i="19"/>
  <c r="G2" i="19"/>
  <c r="J3" i="19"/>
  <c r="J4" i="19"/>
  <c r="J5" i="19"/>
  <c r="J6" i="19"/>
  <c r="J7" i="19"/>
  <c r="J2" i="19"/>
  <c r="I7" i="19"/>
  <c r="H7" i="19"/>
  <c r="H6" i="19"/>
  <c r="I6" i="19" s="1"/>
  <c r="I5" i="19"/>
  <c r="H5" i="19"/>
  <c r="H4" i="19"/>
  <c r="I4" i="19" s="1"/>
  <c r="L3" i="19"/>
  <c r="H3" i="19"/>
  <c r="I3" i="19" s="1"/>
  <c r="L2" i="19"/>
  <c r="H2" i="19"/>
  <c r="I2" i="19" s="1"/>
  <c r="C23" i="6" l="1"/>
  <c r="I24" i="6" s="1"/>
  <c r="G15" i="6"/>
  <c r="F15" i="6"/>
  <c r="E15" i="6"/>
  <c r="K11" i="6"/>
  <c r="J11" i="6"/>
  <c r="H11" i="6"/>
  <c r="G11" i="6"/>
  <c r="F11" i="6"/>
  <c r="E11" i="6"/>
  <c r="D11" i="6"/>
  <c r="K10" i="6"/>
  <c r="J10" i="6"/>
  <c r="H10" i="6"/>
  <c r="G10" i="6"/>
  <c r="F10" i="6"/>
  <c r="E10" i="6"/>
  <c r="D10" i="6"/>
  <c r="K9" i="6"/>
  <c r="J9" i="6"/>
  <c r="H9" i="6"/>
  <c r="G9" i="6"/>
  <c r="F9" i="6"/>
  <c r="E9" i="6"/>
  <c r="D9" i="6"/>
  <c r="K8" i="6"/>
  <c r="J8" i="6"/>
  <c r="H8" i="6"/>
  <c r="G8" i="6"/>
  <c r="F8" i="6"/>
  <c r="E8" i="6"/>
  <c r="D8" i="6"/>
  <c r="K7" i="6"/>
  <c r="J7" i="6"/>
  <c r="H7" i="6"/>
  <c r="G7" i="6"/>
  <c r="F7" i="6"/>
  <c r="E7" i="6"/>
  <c r="D7" i="6"/>
  <c r="K6" i="6"/>
  <c r="J6" i="6"/>
  <c r="H6" i="6"/>
  <c r="G6" i="6"/>
  <c r="F6" i="6"/>
  <c r="E6" i="6"/>
  <c r="D6" i="6"/>
  <c r="I15" i="6" l="1"/>
  <c r="F24" i="6"/>
  <c r="J24" i="6"/>
  <c r="K24" i="6"/>
  <c r="E24" i="6"/>
  <c r="G24" i="6"/>
  <c r="H24" i="6"/>
  <c r="F107" i="9" l="1"/>
  <c r="F113" i="9"/>
  <c r="I118" i="9"/>
  <c r="G55" i="8"/>
  <c r="E82" i="9" l="1"/>
  <c r="H64" i="9"/>
  <c r="G64" i="9"/>
  <c r="F64" i="9"/>
  <c r="C58" i="9"/>
  <c r="C42" i="9"/>
  <c r="C37" i="9"/>
  <c r="I16" i="9"/>
  <c r="H16" i="9"/>
  <c r="G16" i="9"/>
  <c r="D44" i="8"/>
  <c r="E37" i="8" l="1"/>
  <c r="E16" i="8"/>
  <c r="H75" i="7"/>
  <c r="F75" i="7"/>
  <c r="F62" i="7"/>
  <c r="C50" i="7"/>
  <c r="F80" i="7"/>
  <c r="G80" i="7" s="1"/>
  <c r="E80" i="7"/>
  <c r="H80" i="7" s="1"/>
  <c r="D80" i="7"/>
  <c r="F79" i="7"/>
  <c r="G79" i="7" s="1"/>
  <c r="E79" i="7"/>
  <c r="H79" i="7" s="1"/>
  <c r="D79" i="7"/>
  <c r="H78" i="7"/>
  <c r="G78" i="7"/>
  <c r="F78" i="7"/>
  <c r="E78" i="7"/>
  <c r="D78" i="7"/>
  <c r="F77" i="7"/>
  <c r="G77" i="7" s="1"/>
  <c r="E77" i="7"/>
  <c r="H77" i="7" s="1"/>
  <c r="D77" i="7"/>
  <c r="F76" i="7"/>
  <c r="G76" i="7" s="1"/>
  <c r="E76" i="7"/>
  <c r="H76" i="7" s="1"/>
  <c r="D76" i="7"/>
  <c r="G75" i="7"/>
  <c r="E75" i="7"/>
  <c r="D75" i="7"/>
  <c r="F90" i="31" l="1"/>
  <c r="F73" i="31"/>
  <c r="F63" i="31"/>
  <c r="E83" i="9" l="1"/>
  <c r="E84" i="9"/>
  <c r="E85" i="9"/>
  <c r="E86" i="9"/>
  <c r="H68" i="9"/>
  <c r="F65" i="9"/>
  <c r="G65" i="9" s="1"/>
  <c r="F66" i="9"/>
  <c r="G66" i="9" s="1"/>
  <c r="F67" i="9"/>
  <c r="G67" i="9" s="1"/>
  <c r="F68" i="9"/>
  <c r="G68" i="9" s="1"/>
  <c r="F69" i="9"/>
  <c r="G69" i="9" s="1"/>
  <c r="F70" i="9"/>
  <c r="G70" i="9" s="1"/>
  <c r="I17" i="9"/>
  <c r="I18" i="9"/>
  <c r="I19" i="9"/>
  <c r="I20" i="9"/>
  <c r="I21" i="9"/>
  <c r="I22" i="9"/>
  <c r="I23" i="9"/>
  <c r="I24" i="9"/>
  <c r="I25" i="9"/>
  <c r="I26" i="9"/>
  <c r="H17" i="9"/>
  <c r="H18" i="9"/>
  <c r="H19" i="9"/>
  <c r="H20" i="9"/>
  <c r="H21" i="9"/>
  <c r="H22" i="9"/>
  <c r="H23" i="9"/>
  <c r="H24" i="9"/>
  <c r="H25" i="9"/>
  <c r="H26" i="9"/>
  <c r="G17" i="9"/>
  <c r="G18" i="9"/>
  <c r="G19" i="9"/>
  <c r="G20" i="9"/>
  <c r="G21" i="9"/>
  <c r="G22" i="9"/>
  <c r="G23" i="9"/>
  <c r="G24" i="9"/>
  <c r="G25" i="9"/>
  <c r="G26" i="9"/>
  <c r="G56" i="8"/>
  <c r="G57" i="8"/>
  <c r="G58" i="8"/>
  <c r="C50" i="8"/>
  <c r="D45" i="8"/>
  <c r="E36" i="8"/>
  <c r="E32" i="8"/>
  <c r="E34" i="8" s="1"/>
  <c r="E21" i="8"/>
  <c r="G17" i="8"/>
  <c r="F63" i="7"/>
  <c r="F64" i="7"/>
  <c r="F65" i="7"/>
  <c r="F66" i="7"/>
  <c r="E63" i="7"/>
  <c r="E64" i="7"/>
  <c r="E65" i="7"/>
  <c r="E66" i="7"/>
  <c r="E62" i="7"/>
  <c r="C63" i="7"/>
  <c r="D63" i="7"/>
  <c r="C64" i="7"/>
  <c r="D64" i="7"/>
  <c r="C65" i="7"/>
  <c r="D65" i="7"/>
  <c r="C66" i="7"/>
  <c r="D66" i="7"/>
  <c r="D62" i="7"/>
  <c r="C62" i="7"/>
  <c r="C30" i="7"/>
  <c r="C31" i="7"/>
  <c r="C29" i="7"/>
  <c r="E23" i="7"/>
  <c r="E22" i="7"/>
  <c r="E21" i="7"/>
  <c r="G91" i="31"/>
  <c r="G92" i="31"/>
  <c r="G93" i="31"/>
  <c r="G90" i="31"/>
  <c r="F91" i="31"/>
  <c r="F92" i="31"/>
  <c r="F93" i="31"/>
  <c r="F74" i="31"/>
  <c r="G74" i="31"/>
  <c r="H74" i="31"/>
  <c r="I74" i="31"/>
  <c r="F75" i="31"/>
  <c r="G75" i="31"/>
  <c r="H75" i="31"/>
  <c r="I75" i="31"/>
  <c r="F76" i="31"/>
  <c r="G76" i="31"/>
  <c r="H76" i="31"/>
  <c r="I76" i="31"/>
  <c r="F77" i="31"/>
  <c r="G77" i="31"/>
  <c r="H77" i="31"/>
  <c r="I77" i="31"/>
  <c r="F78" i="31"/>
  <c r="G78" i="31"/>
  <c r="H78" i="31"/>
  <c r="I78" i="31"/>
  <c r="F79" i="31"/>
  <c r="G79" i="31"/>
  <c r="H79" i="31"/>
  <c r="I79" i="31"/>
  <c r="F80" i="31"/>
  <c r="G80" i="31"/>
  <c r="H80" i="31"/>
  <c r="I80" i="31"/>
  <c r="F81" i="31"/>
  <c r="G81" i="31"/>
  <c r="H81" i="31"/>
  <c r="I81" i="31"/>
  <c r="G73" i="31"/>
  <c r="H73" i="31"/>
  <c r="I73" i="31"/>
  <c r="E66" i="31"/>
  <c r="F66" i="31"/>
  <c r="F64" i="31"/>
  <c r="F65" i="31"/>
  <c r="E64" i="31"/>
  <c r="E65" i="31"/>
  <c r="E63" i="31"/>
  <c r="G54" i="31"/>
  <c r="B54" i="31"/>
  <c r="I43" i="31"/>
  <c r="I44" i="31"/>
  <c r="I45" i="31"/>
  <c r="I46" i="31"/>
  <c r="I47" i="31"/>
  <c r="I48" i="31"/>
  <c r="I42" i="31"/>
  <c r="H43" i="31"/>
  <c r="H44" i="31"/>
  <c r="H45" i="31"/>
  <c r="H46" i="31"/>
  <c r="H47" i="31"/>
  <c r="H48" i="31"/>
  <c r="H42" i="31"/>
  <c r="G43" i="31"/>
  <c r="G44" i="31"/>
  <c r="G45" i="31"/>
  <c r="G46" i="31"/>
  <c r="G47" i="31"/>
  <c r="G48" i="31"/>
  <c r="G42" i="31"/>
  <c r="F43" i="31"/>
  <c r="F44" i="31"/>
  <c r="F45" i="31"/>
  <c r="F46" i="31"/>
  <c r="F47" i="31"/>
  <c r="F48" i="31"/>
  <c r="F42" i="31"/>
  <c r="E43" i="31"/>
  <c r="E44" i="31"/>
  <c r="E45" i="31"/>
  <c r="E46" i="31"/>
  <c r="E47" i="31"/>
  <c r="E48" i="31"/>
  <c r="E42" i="31"/>
  <c r="I13" i="31"/>
  <c r="I14" i="31"/>
  <c r="I15" i="31"/>
  <c r="I16" i="31"/>
  <c r="I17" i="31"/>
  <c r="I18" i="31"/>
  <c r="I12" i="31"/>
  <c r="H13" i="31"/>
  <c r="H14" i="31"/>
  <c r="H15" i="31"/>
  <c r="H16" i="31"/>
  <c r="H17" i="31"/>
  <c r="H18" i="31"/>
  <c r="H12" i="31"/>
  <c r="G13" i="31"/>
  <c r="G14" i="31"/>
  <c r="G15" i="31"/>
  <c r="G16" i="31"/>
  <c r="G17" i="31"/>
  <c r="G18" i="31"/>
  <c r="G12" i="31"/>
  <c r="F13" i="31"/>
  <c r="F14" i="31"/>
  <c r="F15" i="31"/>
  <c r="F16" i="31"/>
  <c r="F17" i="31"/>
  <c r="F18" i="31"/>
  <c r="F12" i="31"/>
  <c r="E13" i="31"/>
  <c r="E14" i="31"/>
  <c r="E15" i="31"/>
  <c r="E16" i="31"/>
  <c r="E17" i="31"/>
  <c r="E18" i="31"/>
  <c r="E12" i="31"/>
  <c r="E55" i="8" l="1"/>
  <c r="F55" i="8"/>
  <c r="E23" i="8"/>
  <c r="E27" i="8"/>
  <c r="H67" i="9"/>
  <c r="H66" i="9"/>
  <c r="H65" i="9"/>
  <c r="H70" i="9"/>
  <c r="H69" i="9"/>
  <c r="E57" i="8"/>
  <c r="F58" i="8"/>
  <c r="F56" i="8"/>
  <c r="F57" i="8"/>
  <c r="E58" i="8"/>
  <c r="E56" i="8"/>
  <c r="E25" i="8"/>
  <c r="E24" i="8"/>
  <c r="G23" i="38"/>
  <c r="E23" i="38"/>
  <c r="K37" i="7" l="1"/>
  <c r="D26" i="28"/>
  <c r="D25" i="28"/>
  <c r="D24" i="28"/>
  <c r="D23" i="28"/>
  <c r="D22" i="28"/>
  <c r="D21" i="28"/>
  <c r="D20" i="28"/>
  <c r="P2" i="32" l="1"/>
  <c r="C7" i="8" l="1"/>
  <c r="C6" i="8"/>
  <c r="D73" i="17" l="1"/>
  <c r="D72" i="17"/>
  <c r="J23" i="17"/>
  <c r="J22" i="17"/>
  <c r="J21" i="17"/>
  <c r="J20" i="17"/>
</calcChain>
</file>

<file path=xl/comments1.xml><?xml version="1.0" encoding="utf-8"?>
<comments xmlns="http://schemas.openxmlformats.org/spreadsheetml/2006/main">
  <authors>
    <author>bgmr</author>
  </authors>
  <commentList>
    <comment ref="C36" authorId="0" shapeId="0">
      <text>
        <r>
          <rPr>
            <b/>
            <sz val="8"/>
            <color indexed="81"/>
            <rFont val="Tahoma"/>
            <family val="2"/>
          </rPr>
          <t>bgmr:</t>
        </r>
        <r>
          <rPr>
            <sz val="8"/>
            <color indexed="81"/>
            <rFont val="Tahoma"/>
            <family val="2"/>
          </rPr>
          <t xml:space="preserve">
PROCURA POR INTERVALO</t>
        </r>
      </text>
    </comment>
    <comment ref="C37" authorId="0" shapeId="0">
      <text>
        <r>
          <rPr>
            <b/>
            <sz val="8"/>
            <color indexed="81"/>
            <rFont val="Tahoma"/>
            <family val="2"/>
          </rPr>
          <t>bgmr:</t>
        </r>
        <r>
          <rPr>
            <sz val="8"/>
            <color indexed="81"/>
            <rFont val="Tahoma"/>
            <family val="2"/>
          </rPr>
          <t xml:space="preserve">
PROCURA EXACTA</t>
        </r>
      </text>
    </comment>
    <comment ref="I38" authorId="0" shapeId="0">
      <text>
        <r>
          <rPr>
            <b/>
            <sz val="8"/>
            <color indexed="81"/>
            <rFont val="Tahoma"/>
            <family val="2"/>
          </rPr>
          <t>bgmr:</t>
        </r>
        <r>
          <rPr>
            <sz val="8"/>
            <color indexed="81"/>
            <rFont val="Tahoma"/>
            <family val="2"/>
          </rPr>
          <t xml:space="preserve">
O 2 INDICA QUAL A COLUNA Q VAI Á PROCURA</t>
        </r>
      </text>
    </comment>
  </commentList>
</comments>
</file>

<file path=xl/connections.xml><?xml version="1.0" encoding="utf-8"?>
<connections xmlns="http://schemas.openxmlformats.org/spreadsheetml/2006/main">
  <connection id="1" name="Ligação2" type="4" refreshedVersion="4" background="1" saveData="1">
    <webPr sourceData="1" parsePre="1" consecutive="1" xl2000="1" url="http://www.sixtelekurs.fr/finfeed/cimedia/psi.hts" htmlTables="1">
      <tables count="1">
        <x v="31"/>
      </tables>
    </webPr>
  </connection>
</connections>
</file>

<file path=xl/sharedStrings.xml><?xml version="1.0" encoding="utf-8"?>
<sst xmlns="http://schemas.openxmlformats.org/spreadsheetml/2006/main" count="8691" uniqueCount="898">
  <si>
    <t>Caso 1</t>
  </si>
  <si>
    <t>A</t>
  </si>
  <si>
    <t>B</t>
  </si>
  <si>
    <t>Caso 2</t>
  </si>
  <si>
    <t>Ana</t>
  </si>
  <si>
    <t>Caso 3</t>
  </si>
  <si>
    <t>Produto</t>
  </si>
  <si>
    <t>Desconto</t>
  </si>
  <si>
    <t>Caso 4</t>
  </si>
  <si>
    <t>Valor</t>
  </si>
  <si>
    <t>C</t>
  </si>
  <si>
    <t>D</t>
  </si>
  <si>
    <t>Total</t>
  </si>
  <si>
    <t>Nome</t>
  </si>
  <si>
    <t>Luis</t>
  </si>
  <si>
    <t>Obs 2</t>
  </si>
  <si>
    <t>Situação</t>
  </si>
  <si>
    <t>F</t>
  </si>
  <si>
    <t>M</t>
  </si>
  <si>
    <t>Idade</t>
  </si>
  <si>
    <t>a) preencha as células de acordo com o enunciado</t>
  </si>
  <si>
    <t>b) Na célula I108  irá aparecera mensagem "acertou" se os 3 numeros forem iguais, caso contrário escreve "errou".</t>
  </si>
  <si>
    <t>Considere que gera em três células números aleatórios no interválo [1,3]</t>
  </si>
  <si>
    <t xml:space="preserve">Gere numeros aleatórios entre: </t>
  </si>
  <si>
    <t>1 e 51</t>
  </si>
  <si>
    <t>1 e 9</t>
  </si>
  <si>
    <t>Números aleatórios</t>
  </si>
  <si>
    <t>Manipulação de texto</t>
  </si>
  <si>
    <t>Exemplo 1</t>
  </si>
  <si>
    <t>Exemplo 2</t>
  </si>
  <si>
    <t>Considere que pretende compôr o seguinte texto:</t>
  </si>
  <si>
    <t>Exemplo 3</t>
  </si>
  <si>
    <t>Dias</t>
  </si>
  <si>
    <t>Posição do hifen</t>
  </si>
  <si>
    <t>antes -</t>
  </si>
  <si>
    <t>despois -</t>
  </si>
  <si>
    <t>Segunda-feira</t>
  </si>
  <si>
    <t>Segunda</t>
  </si>
  <si>
    <t>feira</t>
  </si>
  <si>
    <t>Terça-feira</t>
  </si>
  <si>
    <t>Terça</t>
  </si>
  <si>
    <t>Quarta-feira</t>
  </si>
  <si>
    <t>Quarta</t>
  </si>
  <si>
    <t>Quinta-feira</t>
  </si>
  <si>
    <t>Quinta</t>
  </si>
  <si>
    <r>
      <t xml:space="preserve">Exercício prático 1 - </t>
    </r>
    <r>
      <rPr>
        <sz val="10"/>
        <rFont val="Arial"/>
        <family val="2"/>
      </rPr>
      <t>Lista de E-mail</t>
    </r>
  </si>
  <si>
    <t>Cliente</t>
  </si>
  <si>
    <t>E-Mail</t>
  </si>
  <si>
    <t>Apelido</t>
  </si>
  <si>
    <t>Servidor</t>
  </si>
  <si>
    <t>Obs</t>
  </si>
  <si>
    <t>E_mail2</t>
  </si>
  <si>
    <t>Luis Amaral</t>
  </si>
  <si>
    <t>luis.amaral@iscte.pt</t>
  </si>
  <si>
    <t>José Sá</t>
  </si>
  <si>
    <t>js@hotmail.com</t>
  </si>
  <si>
    <t>Luisa Mendes</t>
  </si>
  <si>
    <t>luisam@iscte.pt</t>
  </si>
  <si>
    <t>Manuel Nunes</t>
  </si>
  <si>
    <t>manuelnunes@iscte.pt</t>
  </si>
  <si>
    <t>Sandra Augusto</t>
  </si>
  <si>
    <t>saugusto@zz.pt</t>
  </si>
  <si>
    <t>António Gomes</t>
  </si>
  <si>
    <t>antonio.g@hotmail.com</t>
  </si>
  <si>
    <t>1. Preencha a coluna Apelido para que esta apresente o Apelido dos clientes</t>
  </si>
  <si>
    <t>2. Preencha a coluna Nome para que esta apresente o Nome dos clientes</t>
  </si>
  <si>
    <t>4. Assinale a coluna OBS com um X nos clientes que têm endereço de e-mail português (acabados em .pt)</t>
  </si>
  <si>
    <t>Aritmética de datas</t>
  </si>
  <si>
    <t>1) Inserção e formatação de datas</t>
  </si>
  <si>
    <t>2) Aritmética de datas</t>
  </si>
  <si>
    <t>Considere as seguintes datas:</t>
  </si>
  <si>
    <t>Data início</t>
  </si>
  <si>
    <t>Data Fim</t>
  </si>
  <si>
    <t>Calcule:</t>
  </si>
  <si>
    <t>a)</t>
  </si>
  <si>
    <t>Número de dias entre duas datas :</t>
  </si>
  <si>
    <t>b)</t>
  </si>
  <si>
    <t>3) Isolar componentes e criar datas</t>
  </si>
  <si>
    <t>Insira a data de hoje</t>
  </si>
  <si>
    <t>Isole as seguintes componentes</t>
  </si>
  <si>
    <t>ano</t>
  </si>
  <si>
    <t>mês</t>
  </si>
  <si>
    <t>dia</t>
  </si>
  <si>
    <t>c)</t>
  </si>
  <si>
    <t>Número de anos entre duas datas:</t>
  </si>
  <si>
    <t>a) Insira as seguintes datas</t>
  </si>
  <si>
    <t>Data de Hoje</t>
  </si>
  <si>
    <t>Data nascimento</t>
  </si>
  <si>
    <t>b) Calcule a sua idade</t>
  </si>
  <si>
    <t>5) Cálculo de idade de bens de equipamentos</t>
  </si>
  <si>
    <t>Calcule a idade das seguintes viaturas</t>
  </si>
  <si>
    <t>Bem</t>
  </si>
  <si>
    <t>Ano Compra</t>
  </si>
  <si>
    <t>Viatura A</t>
  </si>
  <si>
    <t>Viatura B</t>
  </si>
  <si>
    <r>
      <t xml:space="preserve">Exercício prático 1 - </t>
    </r>
    <r>
      <rPr>
        <sz val="10"/>
        <rFont val="Arial"/>
        <family val="2"/>
      </rPr>
      <t>Quadro de pessoal</t>
    </r>
  </si>
  <si>
    <t>Data de hoje:</t>
  </si>
  <si>
    <t>QUADRO DE PESSOAL</t>
  </si>
  <si>
    <t>Data</t>
  </si>
  <si>
    <t xml:space="preserve">Anos de </t>
  </si>
  <si>
    <t>Aniversário</t>
  </si>
  <si>
    <t>Nascimento</t>
  </si>
  <si>
    <t>Admissão</t>
  </si>
  <si>
    <t>Serviço</t>
  </si>
  <si>
    <t>S/N</t>
  </si>
  <si>
    <t>João</t>
  </si>
  <si>
    <t>Francisco</t>
  </si>
  <si>
    <t>Iva</t>
  </si>
  <si>
    <t>Nº</t>
  </si>
  <si>
    <t>Trimestre</t>
  </si>
  <si>
    <t>Consultar/relacionar tabelas</t>
  </si>
  <si>
    <t>Tabela de descontos</t>
  </si>
  <si>
    <t>(1)</t>
  </si>
  <si>
    <t>(2)</t>
  </si>
  <si>
    <t>Tabela 1</t>
  </si>
  <si>
    <t>0 - 7.4</t>
  </si>
  <si>
    <t>rep</t>
  </si>
  <si>
    <t>Turma</t>
  </si>
  <si>
    <t>nome</t>
  </si>
  <si>
    <t>teste1</t>
  </si>
  <si>
    <t>teste2</t>
  </si>
  <si>
    <t>final</t>
  </si>
  <si>
    <t>Obs 1</t>
  </si>
  <si>
    <t>7.5 - 9.4</t>
  </si>
  <si>
    <t>oral</t>
  </si>
  <si>
    <t>HA1</t>
  </si>
  <si>
    <t>a</t>
  </si>
  <si>
    <t>mais de 9.5</t>
  </si>
  <si>
    <t>aprov</t>
  </si>
  <si>
    <t>HA2</t>
  </si>
  <si>
    <t>b</t>
  </si>
  <si>
    <t>Tabela 2</t>
  </si>
  <si>
    <t>d</t>
  </si>
  <si>
    <t>mau</t>
  </si>
  <si>
    <t>e</t>
  </si>
  <si>
    <t>med</t>
  </si>
  <si>
    <t>f</t>
  </si>
  <si>
    <t>suf</t>
  </si>
  <si>
    <t>g</t>
  </si>
  <si>
    <t>bom</t>
  </si>
  <si>
    <t>mtBom</t>
  </si>
  <si>
    <t>b) Preencha a coluna Obs1 com base na tabela 1</t>
  </si>
  <si>
    <t>c) Preencha a coluna Obs2 com base na tabela 2</t>
  </si>
  <si>
    <t>Indique a que grupo pertençe cada um dos membros da lista seguinte e com base na tabela anexa</t>
  </si>
  <si>
    <t>Grupo</t>
  </si>
  <si>
    <t xml:space="preserve"> 0 - 7</t>
  </si>
  <si>
    <t>criança</t>
  </si>
  <si>
    <t>Joana</t>
  </si>
  <si>
    <t xml:space="preserve"> 8 - 14</t>
  </si>
  <si>
    <t>Jovem</t>
  </si>
  <si>
    <t>Carla</t>
  </si>
  <si>
    <t xml:space="preserve"> 15 - 18</t>
  </si>
  <si>
    <t>Adolescente</t>
  </si>
  <si>
    <t>Ze</t>
  </si>
  <si>
    <t xml:space="preserve"> 19 - 60</t>
  </si>
  <si>
    <t>Adulto</t>
  </si>
  <si>
    <t xml:space="preserve">&gt; 60 </t>
  </si>
  <si>
    <t>Idoso</t>
  </si>
  <si>
    <t>Tipo</t>
  </si>
  <si>
    <t>P.Unit</t>
  </si>
  <si>
    <t>board</t>
  </si>
  <si>
    <t>F1</t>
  </si>
  <si>
    <t>caixa</t>
  </si>
  <si>
    <t>cd-rom</t>
  </si>
  <si>
    <t>P</t>
  </si>
  <si>
    <t>colunas</t>
  </si>
  <si>
    <t>F2</t>
  </si>
  <si>
    <t>disco</t>
  </si>
  <si>
    <t>Numero</t>
  </si>
  <si>
    <t>Fornec</t>
  </si>
  <si>
    <t>Stock</t>
  </si>
  <si>
    <t>Contacto</t>
  </si>
  <si>
    <t>Empresa</t>
  </si>
  <si>
    <t>Situacao</t>
  </si>
  <si>
    <t>Board</t>
  </si>
  <si>
    <t>Ruptura</t>
  </si>
  <si>
    <t>F3</t>
  </si>
  <si>
    <t>Reserva</t>
  </si>
  <si>
    <t>Encomenda</t>
  </si>
  <si>
    <t>Ok</t>
  </si>
  <si>
    <t>impressora</t>
  </si>
  <si>
    <t>monitor</t>
  </si>
  <si>
    <t>rato</t>
  </si>
  <si>
    <t>Cod</t>
  </si>
  <si>
    <t>Som</t>
  </si>
  <si>
    <t>Infomedia</t>
  </si>
  <si>
    <t>Manuel</t>
  </si>
  <si>
    <t>teclado</t>
  </si>
  <si>
    <t>F4</t>
  </si>
  <si>
    <t>Informax</t>
  </si>
  <si>
    <t>Henrique</t>
  </si>
  <si>
    <t>Video</t>
  </si>
  <si>
    <t>Maxinfor</t>
  </si>
  <si>
    <t>Sr. João</t>
  </si>
  <si>
    <t>Superinfor</t>
  </si>
  <si>
    <t>Pedro</t>
  </si>
  <si>
    <t>Fornecedor</t>
  </si>
  <si>
    <t>O quadro seguinte, representa as entradas de dinheiro por dias da semana e caixas.</t>
  </si>
  <si>
    <t>c1</t>
  </si>
  <si>
    <t>c2</t>
  </si>
  <si>
    <t>c3</t>
  </si>
  <si>
    <t>c4</t>
  </si>
  <si>
    <t>seg</t>
  </si>
  <si>
    <t>ter</t>
  </si>
  <si>
    <t>qua</t>
  </si>
  <si>
    <t>qui</t>
  </si>
  <si>
    <t>sex</t>
  </si>
  <si>
    <t>sáb</t>
  </si>
  <si>
    <t>dom</t>
  </si>
  <si>
    <t>Calcule e distância entre as cidades de origem e destino.</t>
  </si>
  <si>
    <t>Lisboa</t>
  </si>
  <si>
    <t>Porto</t>
  </si>
  <si>
    <t>Coimbra</t>
  </si>
  <si>
    <t>Aveiro</t>
  </si>
  <si>
    <t>Faro</t>
  </si>
  <si>
    <t>origem</t>
  </si>
  <si>
    <t>destino</t>
  </si>
  <si>
    <t>distância</t>
  </si>
  <si>
    <t>Português</t>
  </si>
  <si>
    <t>Inglês</t>
  </si>
  <si>
    <t>Mês</t>
  </si>
  <si>
    <t>Orçamento Nº</t>
  </si>
  <si>
    <t>P1</t>
  </si>
  <si>
    <t>Cliente:</t>
  </si>
  <si>
    <t>P2</t>
  </si>
  <si>
    <t>Morada:</t>
  </si>
  <si>
    <t>P3</t>
  </si>
  <si>
    <t>P4</t>
  </si>
  <si>
    <t>Código</t>
  </si>
  <si>
    <t>Descrição</t>
  </si>
  <si>
    <t>Q</t>
  </si>
  <si>
    <t>Pu</t>
  </si>
  <si>
    <t>P5</t>
  </si>
  <si>
    <t>P6</t>
  </si>
  <si>
    <t>P7</t>
  </si>
  <si>
    <t>Mouse</t>
  </si>
  <si>
    <t>P8</t>
  </si>
  <si>
    <t>som</t>
  </si>
  <si>
    <t>P9</t>
  </si>
  <si>
    <t>P10</t>
  </si>
  <si>
    <t>video</t>
  </si>
  <si>
    <t>P11</t>
  </si>
  <si>
    <t>T. Merc.</t>
  </si>
  <si>
    <t>Ano</t>
  </si>
  <si>
    <t>Comissão</t>
  </si>
  <si>
    <t>1)</t>
  </si>
  <si>
    <t>2)</t>
  </si>
  <si>
    <t>3)</t>
  </si>
  <si>
    <t>4)</t>
  </si>
  <si>
    <t>5)</t>
  </si>
  <si>
    <t>Considere a tabela anexa, contendo um pequeno conjunto de vendas.</t>
  </si>
  <si>
    <t xml:space="preserve">Vendas </t>
  </si>
  <si>
    <t>Quantidades</t>
  </si>
  <si>
    <t>Tabela I</t>
  </si>
  <si>
    <t>Preços unitários</t>
  </si>
  <si>
    <t>Jose</t>
  </si>
  <si>
    <t>&lt; 5 unidades</t>
  </si>
  <si>
    <t xml:space="preserve">&lt; 10 </t>
  </si>
  <si>
    <t>&lt; 15</t>
  </si>
  <si>
    <t>=&gt;15</t>
  </si>
  <si>
    <t>Qual o total das quantidades vendidas do produto A.</t>
  </si>
  <si>
    <r>
      <t xml:space="preserve"> </t>
    </r>
    <r>
      <rPr>
        <sz val="10"/>
        <rFont val="Arial"/>
        <family val="2"/>
      </rPr>
      <t>Há quantos dias foi feita a última venda?</t>
    </r>
  </si>
  <si>
    <r>
      <t xml:space="preserve">Calcule a coluna Valor (valor de cada venda com base na  </t>
    </r>
    <r>
      <rPr>
        <b/>
        <sz val="10"/>
        <rFont val="Arial"/>
        <family val="2"/>
      </rPr>
      <t>Tabela I)</t>
    </r>
  </si>
  <si>
    <t>Preencha a coluna Mês</t>
  </si>
  <si>
    <t>Preencha a coluna trimestre (a partir do campo Data)</t>
  </si>
  <si>
    <t>6)</t>
  </si>
  <si>
    <t>Considere que nacelula E27 insere o nome de um produto. Na célula F27 calcule o total de venda desse produto.</t>
  </si>
  <si>
    <t>Verifique a formula mudando o nome do produto que introduziu em E26.</t>
  </si>
  <si>
    <t>Aquisição</t>
  </si>
  <si>
    <t>NºObra</t>
  </si>
  <si>
    <t>Ano origem</t>
  </si>
  <si>
    <t>Dia</t>
  </si>
  <si>
    <t>Ala</t>
  </si>
  <si>
    <t>Gioconda</t>
  </si>
  <si>
    <t>Pintura</t>
  </si>
  <si>
    <t>Leão</t>
  </si>
  <si>
    <t>Escultura</t>
  </si>
  <si>
    <t>David</t>
  </si>
  <si>
    <t>A Última Ceia</t>
  </si>
  <si>
    <t>Os Provérbios</t>
  </si>
  <si>
    <t>Anunciação</t>
  </si>
  <si>
    <t>Henrique VIII</t>
  </si>
  <si>
    <t>Judite</t>
  </si>
  <si>
    <t>Retrato</t>
  </si>
  <si>
    <t>As Meninas</t>
  </si>
  <si>
    <t>Regresso</t>
  </si>
  <si>
    <t>Milo de Cretona</t>
  </si>
  <si>
    <t>Épocas</t>
  </si>
  <si>
    <t>Inicio</t>
  </si>
  <si>
    <t>Fim</t>
  </si>
  <si>
    <t>Duração</t>
  </si>
  <si>
    <t>Românico</t>
  </si>
  <si>
    <t>Gótico</t>
  </si>
  <si>
    <t>Quantidade</t>
  </si>
  <si>
    <t>Renascimento</t>
  </si>
  <si>
    <t>Barroco</t>
  </si>
  <si>
    <t>Média:</t>
  </si>
  <si>
    <t>+Recente</t>
  </si>
  <si>
    <r>
      <t>1.</t>
    </r>
    <r>
      <rPr>
        <sz val="10"/>
        <rFont val="Arial"/>
        <family val="2"/>
      </rPr>
      <t xml:space="preserve"> Escreva fórmulas que permitam preencher as seguintes células e colunas:</t>
    </r>
  </si>
  <si>
    <r>
      <t xml:space="preserve">a) </t>
    </r>
    <r>
      <rPr>
        <sz val="10"/>
        <rFont val="Arial"/>
        <family val="2"/>
      </rPr>
      <t>A data de aquisição numa coluna só. Indique a fórmula para G3 copiável para o resto da coluna.</t>
    </r>
  </si>
  <si>
    <t>G3 =</t>
  </si>
  <si>
    <r>
      <t>b)</t>
    </r>
    <r>
      <rPr>
        <sz val="10"/>
        <rFont val="Arial"/>
        <family val="2"/>
      </rPr>
      <t xml:space="preserve"> O nº de anos de duração de cada época (J20:J23). Indique a fórmula para J20 copiável para o resto da coluna.</t>
    </r>
  </si>
  <si>
    <t>J20 =</t>
  </si>
  <si>
    <r>
      <t xml:space="preserve">c) </t>
    </r>
    <r>
      <rPr>
        <sz val="10"/>
        <rFont val="Arial"/>
        <family val="2"/>
      </rPr>
      <t xml:space="preserve">O nº médio de anos de duração das épocas, arredondado às unidades. Coloque na célula J24. </t>
    </r>
  </si>
  <si>
    <t>J24 =</t>
  </si>
  <si>
    <r>
      <t>2.</t>
    </r>
    <r>
      <rPr>
        <sz val="10"/>
        <rFont val="Arial"/>
        <family val="2"/>
      </rPr>
      <t xml:space="preserve"> Indique uma fórmula que permita calcular há quantos dias está no museu a obra de arte mais recente.  </t>
    </r>
  </si>
  <si>
    <r>
      <t>3.</t>
    </r>
    <r>
      <rPr>
        <sz val="10"/>
        <rFont val="Arial"/>
        <family val="2"/>
      </rPr>
      <t xml:space="preserve"> Escreva uma fórmula  para a célula I3 para saber a Época de acordo com a tabela Épocas (G19:J23) e</t>
    </r>
  </si>
  <si>
    <t xml:space="preserve">    a coluna C (Ano origem). Esta fórmula deve ser copiável para as células I4:I15 (para preencher a coluna Época).</t>
  </si>
  <si>
    <t>I3 =</t>
  </si>
  <si>
    <r>
      <t>4.</t>
    </r>
    <r>
      <rPr>
        <sz val="10"/>
        <rFont val="Arial"/>
        <family val="2"/>
      </rPr>
      <t xml:space="preserve"> Sabendo que as obras do Renascimento estão na sala 2 e as restantes na sala 1, indique uma fórmula para a célula  J3</t>
    </r>
  </si>
  <si>
    <t xml:space="preserve">    para saber a Sala. Esta fórmula deve ser copiável para J4:J15 (para preencher a coluna Sala).</t>
  </si>
  <si>
    <t>J3 =</t>
  </si>
  <si>
    <r>
      <t>5.</t>
    </r>
    <r>
      <rPr>
        <sz val="10"/>
        <rFont val="Arial"/>
        <family val="2"/>
      </rPr>
      <t xml:space="preserve"> Escreva uma fórmula para a célula D25 que permita calcular a quantidade de cada tipo de obras: pinturas e esculturas.</t>
    </r>
  </si>
  <si>
    <t xml:space="preserve">    Esta fórmula deve ser copiável para D26.</t>
  </si>
  <si>
    <t>D25 =</t>
  </si>
  <si>
    <r>
      <t>6</t>
    </r>
    <r>
      <rPr>
        <sz val="10"/>
        <rFont val="Arial"/>
        <family val="2"/>
      </rPr>
      <t>. Indique uma fórmula que lhe permita obter o número da obra mais antiga (que foi adquirida há mais tempo).</t>
    </r>
  </si>
  <si>
    <r>
      <t>7.</t>
    </r>
    <r>
      <rPr>
        <sz val="10"/>
        <rFont val="Arial"/>
        <family val="2"/>
      </rPr>
      <t xml:space="preserve"> Indique uma fórmula que permita obter quantas obras do período </t>
    </r>
    <r>
      <rPr>
        <u/>
        <sz val="10"/>
        <rFont val="Arial"/>
        <family val="2"/>
      </rPr>
      <t>Barroco</t>
    </r>
    <r>
      <rPr>
        <sz val="10"/>
        <rFont val="Arial"/>
        <family val="2"/>
      </rPr>
      <t xml:space="preserve"> são </t>
    </r>
    <r>
      <rPr>
        <u/>
        <sz val="10"/>
        <rFont val="Arial"/>
        <family val="2"/>
      </rPr>
      <t>Pinturas</t>
    </r>
    <r>
      <rPr>
        <sz val="10"/>
        <rFont val="Arial"/>
        <family val="2"/>
      </rPr>
      <t>.</t>
    </r>
  </si>
  <si>
    <r>
      <t>8.</t>
    </r>
    <r>
      <rPr>
        <sz val="10"/>
        <rFont val="Arial"/>
        <family val="2"/>
      </rPr>
      <t xml:space="preserve"> Escreva uma fórmula para a célula K3 que indica "1ª" ou "2ª", conforme o Ano de origem seja menor ou maior que</t>
    </r>
  </si>
  <si>
    <t xml:space="preserve">    o meio da época. Esta fórmula deve ser copiável para K4:K15 (para preencher a coluna Metade).</t>
  </si>
  <si>
    <t>K3 =</t>
  </si>
  <si>
    <t>Subiu</t>
  </si>
  <si>
    <t>N1</t>
  </si>
  <si>
    <t>N2</t>
  </si>
  <si>
    <t>N3</t>
  </si>
  <si>
    <t>N4</t>
  </si>
  <si>
    <t>N5</t>
  </si>
  <si>
    <t>N6</t>
  </si>
  <si>
    <t>N7</t>
  </si>
  <si>
    <t>Média</t>
  </si>
  <si>
    <t>7)</t>
  </si>
  <si>
    <t>8)</t>
  </si>
  <si>
    <t>Região</t>
  </si>
  <si>
    <t>Área</t>
  </si>
  <si>
    <t>Estado</t>
  </si>
  <si>
    <t>Preço</t>
  </si>
  <si>
    <t>T1</t>
  </si>
  <si>
    <t>nova</t>
  </si>
  <si>
    <t>T2</t>
  </si>
  <si>
    <t>usada</t>
  </si>
  <si>
    <t>Sintra</t>
  </si>
  <si>
    <t>T3</t>
  </si>
  <si>
    <t>Actuações no Palco Mundo - Rock In Rio 2008</t>
  </si>
  <si>
    <t>Preço de cada bilhete =</t>
  </si>
  <si>
    <t>Artista</t>
  </si>
  <si>
    <t>Hora</t>
  </si>
  <si>
    <t>Origem</t>
  </si>
  <si>
    <t>Paulo Gonzo</t>
  </si>
  <si>
    <t>PT</t>
  </si>
  <si>
    <t>Espectadores</t>
  </si>
  <si>
    <t>Receita</t>
  </si>
  <si>
    <t>Classificação</t>
  </si>
  <si>
    <t>Ivete Sangalo</t>
  </si>
  <si>
    <t>BR</t>
  </si>
  <si>
    <t>Amy Winehouse</t>
  </si>
  <si>
    <t>GB</t>
  </si>
  <si>
    <t>Lenny Kravitz</t>
  </si>
  <si>
    <t>US</t>
  </si>
  <si>
    <t>Skank</t>
  </si>
  <si>
    <t>Alanis Morissette</t>
  </si>
  <si>
    <t>CA</t>
  </si>
  <si>
    <t>Alejandro Sanz</t>
  </si>
  <si>
    <t>ES</t>
  </si>
  <si>
    <t>Bon Jovi</t>
  </si>
  <si>
    <t>Xutos &amp; Pontapés</t>
  </si>
  <si>
    <t>Tokio Hotel</t>
  </si>
  <si>
    <t>DE</t>
  </si>
  <si>
    <t>Quantos artistas falam lingua portuguesa</t>
  </si>
  <si>
    <t>Joss Stone</t>
  </si>
  <si>
    <t>% artistas que falam português</t>
  </si>
  <si>
    <t>Rod Stewart</t>
  </si>
  <si>
    <t>Duração em dias do Festival</t>
  </si>
  <si>
    <t>Moonspell</t>
  </si>
  <si>
    <t>Há quantos dias acabou o festival?</t>
  </si>
  <si>
    <t>Apocalyptica</t>
  </si>
  <si>
    <t>FI</t>
  </si>
  <si>
    <t>Machine Head</t>
  </si>
  <si>
    <t>Metallica</t>
  </si>
  <si>
    <t>Orishas</t>
  </si>
  <si>
    <t>FR</t>
  </si>
  <si>
    <t>Kaiser Chiefs</t>
  </si>
  <si>
    <t>Muse</t>
  </si>
  <si>
    <t>Quantos artistas ingleses actuaram ultimo dia</t>
  </si>
  <si>
    <t>até 3.000.000</t>
  </si>
  <si>
    <t>Boa</t>
  </si>
  <si>
    <t>The Offspring</t>
  </si>
  <si>
    <t>Quantos artistas americanos actuaram no 1º dia</t>
  </si>
  <si>
    <t>até 4.000.000</t>
  </si>
  <si>
    <t>Muito Boa</t>
  </si>
  <si>
    <t>Linkin Park</t>
  </si>
  <si>
    <t>mais de 4.000.000</t>
  </si>
  <si>
    <t>Excelente</t>
  </si>
  <si>
    <t>A3</t>
  </si>
  <si>
    <t>=DAY(C3)&amp;"-"&amp;MONTH(C3)&amp;"-"&amp;LEFT(B3;3)</t>
  </si>
  <si>
    <t>=IF(OR(E3="PT";E3="BR");"por";IF(OR(E3="GB";E3="US");"ing";""))</t>
  </si>
  <si>
    <t>J3</t>
  </si>
  <si>
    <t>=ROUND(J3*$I$1;0)</t>
  </si>
  <si>
    <t>K3</t>
  </si>
  <si>
    <t>=VLOOKUP(J3;$G$21:$I$23;3)</t>
  </si>
  <si>
    <t>Critério</t>
  </si>
  <si>
    <t>=MONTH(H3)=$I$17</t>
  </si>
  <si>
    <t>I9</t>
  </si>
  <si>
    <t>=COUNTIF(E3:E23;"PT")</t>
  </si>
  <si>
    <t>I13</t>
  </si>
  <si>
    <t>=TODAY()-I12</t>
  </si>
  <si>
    <t>J12</t>
  </si>
  <si>
    <t>=DMIN(A2:F23;D2;I11:I12)</t>
  </si>
  <si>
    <t>I14</t>
  </si>
  <si>
    <t>=DGET(A2:F23;B2;I11:J12)</t>
  </si>
  <si>
    <t>I15</t>
  </si>
  <si>
    <t>=DCOUNT(A2:F23;C2;I11:I12)</t>
  </si>
  <si>
    <t>I18</t>
  </si>
  <si>
    <t>=DAVERAGE(H2:K7;J2;J16:J17)</t>
  </si>
  <si>
    <t>Trim</t>
  </si>
  <si>
    <t>Classe</t>
  </si>
  <si>
    <t>Totais</t>
  </si>
  <si>
    <t>Borges</t>
  </si>
  <si>
    <t>Laranjas</t>
  </si>
  <si>
    <t>Bananas</t>
  </si>
  <si>
    <t>Limões</t>
  </si>
  <si>
    <t>total de compras</t>
  </si>
  <si>
    <t>Tabela de classes</t>
  </si>
  <si>
    <t>Tropical</t>
  </si>
  <si>
    <t>Citrino</t>
  </si>
  <si>
    <t>Ananas</t>
  </si>
  <si>
    <r>
      <t>1) - Calcule a coluna Valor (tendo em conta as</t>
    </r>
    <r>
      <rPr>
        <b/>
        <sz val="10"/>
        <rFont val="Arial"/>
        <family val="2"/>
      </rPr>
      <t xml:space="preserve"> Q</t>
    </r>
    <r>
      <rPr>
        <sz val="10"/>
        <rFont val="Arial"/>
        <family val="2"/>
      </rPr>
      <t>uantidades e o</t>
    </r>
    <r>
      <rPr>
        <sz val="10"/>
        <rFont val="Arial"/>
        <family val="2"/>
      </rPr>
      <t xml:space="preserve"> </t>
    </r>
    <r>
      <rPr>
        <b/>
        <u/>
        <sz val="10"/>
        <rFont val="Arial"/>
        <family val="2"/>
      </rPr>
      <t>P.Unit</t>
    </r>
    <r>
      <rPr>
        <sz val="10"/>
        <rFont val="Arial"/>
        <family val="2"/>
      </rPr>
      <t>) arredondado a 2 casas decimais</t>
    </r>
  </si>
  <si>
    <r>
      <t>2) - Calcule a coluna</t>
    </r>
    <r>
      <rPr>
        <b/>
        <u/>
        <sz val="11"/>
        <rFont val="Arial"/>
        <family val="2"/>
      </rPr>
      <t xml:space="preserve"> mês</t>
    </r>
    <r>
      <rPr>
        <sz val="10"/>
        <rFont val="Arial"/>
        <family val="2"/>
      </rPr>
      <t xml:space="preserve"> (data da venda)</t>
    </r>
  </si>
  <si>
    <r>
      <t xml:space="preserve">3) - Indique a fórmula que escrevia na célula H2 que permita preencher a coluna </t>
    </r>
    <r>
      <rPr>
        <b/>
        <u/>
        <sz val="10"/>
        <rFont val="Arial"/>
        <family val="2"/>
      </rPr>
      <t>Trimestre</t>
    </r>
  </si>
  <si>
    <t>4) - Calcule o total de Compras feitas ao fornecedor Borges copiável para a ANA (L3)</t>
  </si>
  <si>
    <r>
      <t xml:space="preserve">5) - Calcule a </t>
    </r>
    <r>
      <rPr>
        <b/>
        <u/>
        <sz val="10"/>
        <rFont val="Arial"/>
        <family val="2"/>
      </rPr>
      <t>Classe</t>
    </r>
    <r>
      <rPr>
        <sz val="10"/>
        <rFont val="Arial"/>
        <family val="2"/>
      </rPr>
      <t xml:space="preserve"> com base na tabela de classes</t>
    </r>
  </si>
  <si>
    <t>6) - Calcule o preço da média de compras do produto que insere em K5 (use o P.Unit)</t>
  </si>
  <si>
    <t>Período de Tributação de 1/1/11 a 31/12/11</t>
  </si>
  <si>
    <r>
      <rPr>
        <b/>
        <sz val="10"/>
        <rFont val="Arial"/>
        <family val="2"/>
      </rPr>
      <t>8)</t>
    </r>
    <r>
      <rPr>
        <sz val="10"/>
        <rFont val="Arial"/>
        <family val="2"/>
      </rPr>
      <t xml:space="preserve"> Em K5 calcule a receitado respectivo dia</t>
    </r>
  </si>
  <si>
    <r>
      <rPr>
        <b/>
        <sz val="10"/>
        <rFont val="Arial"/>
        <family val="2"/>
      </rPr>
      <t>9)</t>
    </r>
    <r>
      <rPr>
        <sz val="10"/>
        <rFont val="Arial"/>
        <family val="2"/>
      </rPr>
      <t xml:space="preserve"> Em F4, assinale com um "X" os dias com maior receita</t>
    </r>
  </si>
  <si>
    <t>10) Em L5 classifique os dias em função da receita com base na tabela anexa.</t>
  </si>
  <si>
    <t>Sexo</t>
  </si>
  <si>
    <t>Miniteste</t>
  </si>
  <si>
    <t>Frequencia</t>
  </si>
  <si>
    <t>Data Realiza</t>
  </si>
  <si>
    <t>Dta lança</t>
  </si>
  <si>
    <t>Resultado</t>
  </si>
  <si>
    <t>Número de Aprovados</t>
  </si>
  <si>
    <t>Ultima data de realização</t>
  </si>
  <si>
    <t>Médias por sexo:</t>
  </si>
  <si>
    <t xml:space="preserve">Calcule a coluna média tendo em consideração que o Miniteste vale 40% da nota e a frequência 60% </t>
  </si>
  <si>
    <t>F3=</t>
  </si>
  <si>
    <t>Que formula escrevia em D10 para obter a média dos minitestes arredondada para 1 casa decimal.</t>
  </si>
  <si>
    <t>D10=</t>
  </si>
  <si>
    <r>
      <t xml:space="preserve">Indique a formula que escrevia na célula I3 que permita preencher a coluna de </t>
    </r>
    <r>
      <rPr>
        <u/>
        <sz val="10"/>
        <rFont val="Arial"/>
        <family val="2"/>
      </rPr>
      <t>Resultados</t>
    </r>
    <r>
      <rPr>
        <sz val="10"/>
        <rFont val="Arial"/>
        <family val="2"/>
      </rPr>
      <t>.</t>
    </r>
  </si>
  <si>
    <t>I3=</t>
  </si>
  <si>
    <t xml:space="preserve">Na Célula D12 calcule o numero de alunos aprovados </t>
  </si>
  <si>
    <t>D12=</t>
  </si>
  <si>
    <t>Indique uma forma em J3 que coloque um X onde a nota da Frequência foi superior ao Miniteste.</t>
  </si>
  <si>
    <t>J3=</t>
  </si>
  <si>
    <t>Indique a formula para B15, copiável para B16 que permita obter a média por sexo.</t>
  </si>
  <si>
    <t>B15=</t>
  </si>
  <si>
    <t>Indique a formula que permita preencher a coluna Dta lança(Data de lançamento). As data de lançamento devem ser 7 dias após a data de realização, excepto se calhar a uma sábado será lançada na sexta-feira anterior e se calhar a um domingo será  lançada na segunda-feira seguinte.</t>
  </si>
  <si>
    <t>H3=</t>
  </si>
  <si>
    <t>Na célula D13 indique  a formula que obtenha a ultima data em que foram realizadas provas</t>
  </si>
  <si>
    <t>D13=</t>
  </si>
  <si>
    <t>P/M2</t>
  </si>
  <si>
    <t>Tabela Comissões</t>
  </si>
  <si>
    <t>Áreas</t>
  </si>
  <si>
    <t>9)</t>
  </si>
  <si>
    <t>pequena</t>
  </si>
  <si>
    <t>media</t>
  </si>
  <si>
    <t>grande</t>
  </si>
  <si>
    <t>Considere  que a tabela representa a lista das casas, para venda, de uma agência.</t>
  </si>
  <si>
    <t xml:space="preserve">Preencha a coluna P/M2 (preço por metro quadrado) tendo em consideração o Preço e a Área </t>
  </si>
  <si>
    <t>H2=</t>
  </si>
  <si>
    <t>Preencha a coluna Obs com um X assinalando as casas com preço superior à média dos preços</t>
  </si>
  <si>
    <t>I2=</t>
  </si>
  <si>
    <t>Qual a percentagem de casas à venda em Lisboa</t>
  </si>
  <si>
    <t>L2=</t>
  </si>
  <si>
    <t>Quantos T1 estão para vender</t>
  </si>
  <si>
    <t>L3=</t>
  </si>
  <si>
    <t>Preencha a coluna Classe utilizando a Tabela 2 (classifica as casas em função das áreas)</t>
  </si>
  <si>
    <t>J2=</t>
  </si>
  <si>
    <t>Preencha a coluna Comissão, com base na tabela de Comissões e na coluna Preço</t>
  </si>
  <si>
    <t>G2=</t>
  </si>
  <si>
    <t>Na célula L4 escreve o Nº de uma casa. Na célula L5 quer obter o preço com comissão</t>
  </si>
  <si>
    <t>L5=</t>
  </si>
  <si>
    <t>Direita</t>
  </si>
  <si>
    <t>Right</t>
  </si>
  <si>
    <t>1. Extracção/isolar partes de texto</t>
  </si>
  <si>
    <t>Esquerda</t>
  </si>
  <si>
    <t>left</t>
  </si>
  <si>
    <t>Seg.texto</t>
  </si>
  <si>
    <t>Mid</t>
  </si>
  <si>
    <t>Excel intermédio e avançado</t>
  </si>
  <si>
    <t>Resultados</t>
  </si>
  <si>
    <t>A) Isole os primeiros 5 caracteres  de B19</t>
  </si>
  <si>
    <t>b) Isole os 3 últimos caracteres de B19</t>
  </si>
  <si>
    <t>c) Isole os 5 caracteres a partir da 6ª posição</t>
  </si>
  <si>
    <t>Sabe explicar os resultados?</t>
  </si>
  <si>
    <t>2. Concatenar texto, ligar/construir frases</t>
  </si>
  <si>
    <t>Concatenar</t>
  </si>
  <si>
    <t>Concatenate</t>
  </si>
  <si>
    <t>Operador</t>
  </si>
  <si>
    <t>&amp;</t>
  </si>
  <si>
    <t xml:space="preserve"> ="Bons "&amp;E20</t>
  </si>
  <si>
    <t xml:space="preserve"> =CONCATENAR("Bons ";E20)</t>
  </si>
  <si>
    <r>
      <t xml:space="preserve"> ="</t>
    </r>
    <r>
      <rPr>
        <b/>
        <sz val="11"/>
        <color rgb="FFC00000"/>
        <rFont val="Calibri"/>
        <family val="2"/>
        <scheme val="minor"/>
      </rPr>
      <t>Os</t>
    </r>
    <r>
      <rPr>
        <b/>
        <sz val="11"/>
        <color theme="1"/>
        <rFont val="Calibri"/>
        <family val="2"/>
        <scheme val="minor"/>
      </rPr>
      <t xml:space="preserve"> "&amp;E20&amp;" </t>
    </r>
    <r>
      <rPr>
        <b/>
        <sz val="11"/>
        <color rgb="FFC00000"/>
        <rFont val="Calibri"/>
        <family val="2"/>
        <scheme val="minor"/>
      </rPr>
      <t>dos meses</t>
    </r>
    <r>
      <rPr>
        <b/>
        <sz val="11"/>
        <color theme="1"/>
        <rFont val="Calibri"/>
        <family val="2"/>
        <scheme val="minor"/>
      </rPr>
      <t xml:space="preserve"> "&amp;MÊS(B31)&amp;"</t>
    </r>
    <r>
      <rPr>
        <b/>
        <sz val="11"/>
        <color rgb="FFC00000"/>
        <rFont val="Calibri"/>
        <family val="2"/>
        <scheme val="minor"/>
      </rPr>
      <t xml:space="preserve"> e</t>
    </r>
    <r>
      <rPr>
        <b/>
        <sz val="11"/>
        <color theme="1"/>
        <rFont val="Calibri"/>
        <family val="2"/>
        <scheme val="minor"/>
      </rPr>
      <t xml:space="preserve"> "&amp;MÊS(B31)+1&amp;" </t>
    </r>
    <r>
      <rPr>
        <b/>
        <sz val="11"/>
        <color rgb="FFC00000"/>
        <rFont val="Calibri"/>
        <family val="2"/>
        <scheme val="minor"/>
      </rPr>
      <t>são bons</t>
    </r>
    <r>
      <rPr>
        <b/>
        <sz val="11"/>
        <color theme="1"/>
        <rFont val="Calibri"/>
        <family val="2"/>
        <scheme val="minor"/>
      </rPr>
      <t>"</t>
    </r>
  </si>
  <si>
    <r>
      <t xml:space="preserve"> =CONCATENAR("</t>
    </r>
    <r>
      <rPr>
        <b/>
        <sz val="12"/>
        <color rgb="FFC00000"/>
        <rFont val="Calibri"/>
        <family val="2"/>
        <scheme val="minor"/>
      </rPr>
      <t>Os</t>
    </r>
    <r>
      <rPr>
        <b/>
        <sz val="11"/>
        <color rgb="FFC00000"/>
        <rFont val="Calibri"/>
        <family val="2"/>
        <scheme val="minor"/>
      </rPr>
      <t xml:space="preserve"> </t>
    </r>
    <r>
      <rPr>
        <b/>
        <sz val="11"/>
        <color theme="1"/>
        <rFont val="Calibri"/>
        <family val="2"/>
        <scheme val="minor"/>
      </rPr>
      <t>";E20;"</t>
    </r>
    <r>
      <rPr>
        <b/>
        <sz val="12"/>
        <color theme="1"/>
        <rFont val="Calibri"/>
        <family val="2"/>
        <scheme val="minor"/>
      </rPr>
      <t xml:space="preserve"> </t>
    </r>
    <r>
      <rPr>
        <b/>
        <sz val="12"/>
        <color rgb="FFC00000"/>
        <rFont val="Calibri"/>
        <family val="2"/>
        <scheme val="minor"/>
      </rPr>
      <t>dos meses</t>
    </r>
    <r>
      <rPr>
        <b/>
        <sz val="11"/>
        <color theme="1"/>
        <rFont val="Calibri"/>
        <family val="2"/>
        <scheme val="minor"/>
      </rPr>
      <t xml:space="preserve"> ";MÊS(B31);"</t>
    </r>
    <r>
      <rPr>
        <b/>
        <sz val="12"/>
        <color theme="1"/>
        <rFont val="Calibri"/>
        <family val="2"/>
        <scheme val="minor"/>
      </rPr>
      <t xml:space="preserve"> </t>
    </r>
    <r>
      <rPr>
        <b/>
        <sz val="12"/>
        <color rgb="FFC00000"/>
        <rFont val="Calibri"/>
        <family val="2"/>
        <scheme val="minor"/>
      </rPr>
      <t>e</t>
    </r>
    <r>
      <rPr>
        <b/>
        <sz val="12"/>
        <color theme="1"/>
        <rFont val="Calibri"/>
        <family val="2"/>
        <scheme val="minor"/>
      </rPr>
      <t xml:space="preserve"> </t>
    </r>
    <r>
      <rPr>
        <b/>
        <sz val="11"/>
        <color theme="1"/>
        <rFont val="Calibri"/>
        <family val="2"/>
        <scheme val="minor"/>
      </rPr>
      <t>";MÊS(B31)+1;"</t>
    </r>
    <r>
      <rPr>
        <b/>
        <sz val="12"/>
        <color theme="1"/>
        <rFont val="Calibri"/>
        <family val="2"/>
        <scheme val="minor"/>
      </rPr>
      <t xml:space="preserve"> </t>
    </r>
    <r>
      <rPr>
        <b/>
        <sz val="12"/>
        <color rgb="FFC00000"/>
        <rFont val="Calibri"/>
        <family val="2"/>
        <scheme val="minor"/>
      </rPr>
      <t>são bons</t>
    </r>
    <r>
      <rPr>
        <b/>
        <sz val="11"/>
        <color theme="1"/>
        <rFont val="Calibri"/>
        <family val="2"/>
        <scheme val="minor"/>
      </rPr>
      <t>")</t>
    </r>
  </si>
  <si>
    <t>Exemplo 4</t>
  </si>
  <si>
    <t>3. Contagem e localização de caracteres</t>
  </si>
  <si>
    <t>Núm.caract</t>
  </si>
  <si>
    <t>Len</t>
  </si>
  <si>
    <t>Procurar</t>
  </si>
  <si>
    <t>Search</t>
  </si>
  <si>
    <t>Exemplo 5</t>
  </si>
  <si>
    <t>Complete o Quadro 1 de acordo com o Quadro 2, através de funções de texto.</t>
  </si>
  <si>
    <t>Quadro 1</t>
  </si>
  <si>
    <t>Quadro 2</t>
  </si>
  <si>
    <t>Número de
 caracteres</t>
  </si>
  <si>
    <t>Posição do
 hifen</t>
  </si>
  <si>
    <t>Número de 
caracteres</t>
  </si>
  <si>
    <t>Quarta-feiras</t>
  </si>
  <si>
    <t>feiras</t>
  </si>
  <si>
    <t>Quinta-feirinhas</t>
  </si>
  <si>
    <t>feirinhas</t>
  </si>
  <si>
    <t>Sexta-feira</t>
  </si>
  <si>
    <r>
      <t xml:space="preserve">5. Introduza uma fórmula que permita preencher a coluna E_mail2 a partir do nome dos clientes e do servidor </t>
    </r>
    <r>
      <rPr>
        <b/>
        <sz val="11"/>
        <color theme="1"/>
        <rFont val="Calibri"/>
        <family val="2"/>
        <scheme val="minor"/>
      </rPr>
      <t>gmail.com</t>
    </r>
  </si>
  <si>
    <t>Exercício prático - Opção texto para colunas</t>
  </si>
  <si>
    <t>Substituição de palavras</t>
  </si>
  <si>
    <t>Texto para colunas</t>
  </si>
  <si>
    <t>Macros de formatação e substituição</t>
  </si>
  <si>
    <t xml:space="preserve">Almeida, Miguel  Matos Castanheira Vale de </t>
  </si>
  <si>
    <t xml:space="preserve">Branco, Jorge Costa Freitas </t>
  </si>
  <si>
    <t xml:space="preserve">Brito, Joaquim Maria Valença Pais de   (*) </t>
  </si>
  <si>
    <t xml:space="preserve">Carvalho, Clara Afonso Azevedo </t>
  </si>
  <si>
    <t xml:space="preserve">Cordeiro, Maria Graça Índias </t>
  </si>
  <si>
    <t xml:space="preserve">Dias, Nélia Susana </t>
  </si>
  <si>
    <t xml:space="preserve">Iturra Redondo, Raúl Angel </t>
  </si>
  <si>
    <t xml:space="preserve">Lima, Maria Antónia P. Resende Pedroso </t>
  </si>
  <si>
    <t xml:space="preserve">Medeiros, António Fernando Gomes </t>
  </si>
  <si>
    <t>Mota  Abreu, Maria João</t>
  </si>
  <si>
    <t xml:space="preserve">O’Neill, Brian Juan </t>
  </si>
  <si>
    <t xml:space="preserve">O'Neto Nunes, Francisco </t>
  </si>
  <si>
    <t>Perez, Rosa Maria Figueiredo</t>
  </si>
  <si>
    <t xml:space="preserve">Prista, Pedro Miguel Pinto </t>
  </si>
  <si>
    <t xml:space="preserve">Ramos, Manuel João Mendes Silva </t>
  </si>
  <si>
    <t xml:space="preserve">Raposo, Paulo Jorge Pinto </t>
  </si>
  <si>
    <t>Reis, Filipe Marcelo Correia Brito</t>
  </si>
  <si>
    <t xml:space="preserve"> =AGORA()</t>
  </si>
  <si>
    <t xml:space="preserve"> =HOJE()</t>
  </si>
  <si>
    <t>4) Cálculo da idade de pessoas</t>
  </si>
  <si>
    <t>c) Em que dia da semana nasceu</t>
  </si>
  <si>
    <t>d) Quantos dias faltam para o Natal?</t>
  </si>
  <si>
    <t>Preencha as colunas da tabelas a partir das tabelas 1 e 2</t>
  </si>
  <si>
    <t>Obtenha a temperatura Máxima registada em Abril</t>
  </si>
  <si>
    <t xml:space="preserve">   a) Com o PROCV e coluna a devolver constante</t>
  </si>
  <si>
    <t>Temperaturas</t>
  </si>
  <si>
    <t>Meses</t>
  </si>
  <si>
    <t>Jan</t>
  </si>
  <si>
    <t>Fev</t>
  </si>
  <si>
    <t>Mar</t>
  </si>
  <si>
    <t>Abr</t>
  </si>
  <si>
    <t>Mai</t>
  </si>
  <si>
    <t>Jun</t>
  </si>
  <si>
    <t>Jul</t>
  </si>
  <si>
    <t>Maximas</t>
  </si>
  <si>
    <t>Minimas</t>
  </si>
  <si>
    <t xml:space="preserve">   b) Com o PROCV e coluna a devolver calculada pelo CORRESP</t>
  </si>
  <si>
    <t>a) Preencha a coluna final (média final) sabendo que o teste1 tem um peso de 40% e o Teste 2 de 60%</t>
  </si>
  <si>
    <t>Calcule a venda correspondente ao dia de semana e caixa indicada nas células auxiliares</t>
  </si>
  <si>
    <t>utilizando a função PROCV e CORRESP</t>
  </si>
  <si>
    <t>dia:</t>
  </si>
  <si>
    <t>Caixa:</t>
  </si>
  <si>
    <t xml:space="preserve"> =ÍNDICE(C93:G100;CORRESP(D112;C93:C100;0);CORRESP(D113;C93:G93;0))</t>
  </si>
  <si>
    <t>Tabelas de dados</t>
  </si>
  <si>
    <r>
      <t>1.</t>
    </r>
    <r>
      <rPr>
        <b/>
        <sz val="11"/>
        <color theme="1"/>
        <rFont val="Calibri"/>
        <family val="2"/>
        <scheme val="minor"/>
      </rPr>
      <t xml:space="preserve"> Visualizar e seleccionar tabelas</t>
    </r>
  </si>
  <si>
    <t>Fixar Paineis (Ver | Janela | Fixar Painéis)</t>
  </si>
  <si>
    <t>Trans Number</t>
  </si>
  <si>
    <t>Name</t>
  </si>
  <si>
    <t>Date</t>
  </si>
  <si>
    <t>Product</t>
  </si>
  <si>
    <t>Units</t>
  </si>
  <si>
    <t>Dollars</t>
  </si>
  <si>
    <t>Location</t>
  </si>
  <si>
    <t>Inserir e ocultar linhas e colunas</t>
  </si>
  <si>
    <t>Betsy</t>
  </si>
  <si>
    <t>lip gloss</t>
  </si>
  <si>
    <t>south</t>
  </si>
  <si>
    <t>Movimentos cursor</t>
  </si>
  <si>
    <t>Hallagan</t>
  </si>
  <si>
    <t>foundation</t>
  </si>
  <si>
    <t>midwest</t>
  </si>
  <si>
    <t>Seleccionar intervalos (tabelas)</t>
  </si>
  <si>
    <t>Ashley</t>
  </si>
  <si>
    <t>lipstick</t>
  </si>
  <si>
    <t>Explorar: Base | Edição | Localizar e Seleccionar</t>
  </si>
  <si>
    <t>Explorar "Ir para especial"</t>
  </si>
  <si>
    <t>west</t>
  </si>
  <si>
    <t>2. Análise de tabelas</t>
  </si>
  <si>
    <t>Zaret</t>
  </si>
  <si>
    <t>Ordenar tabelas</t>
  </si>
  <si>
    <t>Colleen</t>
  </si>
  <si>
    <t>eye liner</t>
  </si>
  <si>
    <t>Filtros automáticos</t>
  </si>
  <si>
    <t>Cristina</t>
  </si>
  <si>
    <t>Função Subtotal</t>
  </si>
  <si>
    <t>Formatação condicional</t>
  </si>
  <si>
    <t>Comando Subtotal</t>
  </si>
  <si>
    <t>east</t>
  </si>
  <si>
    <t>Agrupar e dasagrupar</t>
  </si>
  <si>
    <t>mascara</t>
  </si>
  <si>
    <t>3. Separador Ver</t>
  </si>
  <si>
    <t>Explorar grupo: Zoom</t>
  </si>
  <si>
    <t>Emilee</t>
  </si>
  <si>
    <t>Explorar grupo: Mostrar</t>
  </si>
  <si>
    <t>Explorar grupo: Janela (dividir)</t>
  </si>
  <si>
    <t>Jen</t>
  </si>
  <si>
    <t>Cici</t>
  </si>
  <si>
    <t>Tabelas Dinâmicas (Pivot Tables)</t>
  </si>
  <si>
    <r>
      <rPr>
        <b/>
        <sz val="10"/>
        <rFont val="Arial"/>
        <family val="2"/>
      </rPr>
      <t>1. Criar uma tabela dinâmica</t>
    </r>
    <r>
      <rPr>
        <sz val="10"/>
        <rFont val="Arial"/>
        <family val="2"/>
      </rPr>
      <t xml:space="preserve"> (Inserir | Tabela Dinâmica)</t>
    </r>
  </si>
  <si>
    <t>Seleccionar os atributos para linha, coluna, relatório</t>
  </si>
  <si>
    <t>Seleccionar o atributo para o cálculo (atributo a analisar)</t>
  </si>
  <si>
    <t>Utilizar os filtros (automáticos)</t>
  </si>
  <si>
    <t>Agrupar as idades (Com uma idade selecçionada, Ferramentas da tabela dinâmica | Opções | Agrupar | Selecção de Grupo)</t>
  </si>
  <si>
    <t>Explorar: Ferramentas da tabela dinâmica | Estrutura)</t>
  </si>
  <si>
    <t>Definição do Campo de Valor (cálculo, aparência e formato)</t>
  </si>
  <si>
    <t>2. Criar um gráfico dinâmico</t>
  </si>
  <si>
    <t>3. Aplicação</t>
  </si>
  <si>
    <t>Foram inquiridos 925 portugueses sobre os seus gastos anuais com férias e qual o principal destino. 
Avalie de que forma a idade e o género influênciam os gastos com viagens.</t>
  </si>
  <si>
    <t>Gasto médio 
em viagens</t>
  </si>
  <si>
    <t>Género</t>
  </si>
  <si>
    <t>Destino 
principal</t>
  </si>
  <si>
    <t>Estrangeiro</t>
  </si>
  <si>
    <t>Portugal</t>
  </si>
  <si>
    <t>Funções lógicas</t>
  </si>
  <si>
    <t>Funções lógicas: IF(), AND(), OR(), NOT(), FALSE() e TRUE(). Função ABS(). Números aleatórios</t>
  </si>
  <si>
    <t>Nota</t>
  </si>
  <si>
    <t>Obs. 1</t>
  </si>
  <si>
    <t>Obs. 2</t>
  </si>
  <si>
    <t>Obs. 3</t>
  </si>
  <si>
    <t>Obs. 4</t>
  </si>
  <si>
    <t>Obs. 5</t>
  </si>
  <si>
    <t>Zé</t>
  </si>
  <si>
    <t>Rui</t>
  </si>
  <si>
    <t>Isabel</t>
  </si>
  <si>
    <t>Rita</t>
  </si>
  <si>
    <t>Ines</t>
  </si>
  <si>
    <t xml:space="preserve">Obs 1 </t>
  </si>
  <si>
    <t>Indique uma fórmula que escreva X nos alunos que tiveram nota negativa</t>
  </si>
  <si>
    <t>O que acontece se inserir o IF anterior sem o argumento de falso</t>
  </si>
  <si>
    <t>Obs 3</t>
  </si>
  <si>
    <t>Indique uma fórmula que escreva "Exame"  caso nota seja &lt;9,5 ou a nota arredondada a zero casas decimais</t>
  </si>
  <si>
    <t>Obs 4</t>
  </si>
  <si>
    <t>Indique uma fórmula que assinale com um X as notas superiores à média das notas</t>
  </si>
  <si>
    <t>Obs 5</t>
  </si>
  <si>
    <t>Indique uma fórmula que escreva: Exame (&lt;7,5) oral (entre 7,5 e 9,5) e a nota (&gt;9,5)</t>
  </si>
  <si>
    <t>Escreva as seguintes fórmulas e tire conclusões relativas ao seu resultado</t>
  </si>
  <si>
    <t>C1</t>
  </si>
  <si>
    <t>C2</t>
  </si>
  <si>
    <t>C3</t>
  </si>
  <si>
    <r>
      <t xml:space="preserve">Em C1  </t>
    </r>
    <r>
      <rPr>
        <b/>
        <sz val="8"/>
        <rFont val="Arial"/>
        <family val="2"/>
      </rPr>
      <t>=and(c30="F";d30="Empregado")</t>
    </r>
  </si>
  <si>
    <t>Empregado</t>
  </si>
  <si>
    <t>Desempregado</t>
  </si>
  <si>
    <r>
      <t xml:space="preserve">Em C2  </t>
    </r>
    <r>
      <rPr>
        <b/>
        <sz val="8"/>
        <rFont val="Arial"/>
        <family val="2"/>
      </rPr>
      <t>=or(c30="F";d30="Empregado")</t>
    </r>
  </si>
  <si>
    <r>
      <t xml:space="preserve">Em C3  </t>
    </r>
    <r>
      <rPr>
        <b/>
        <sz val="8"/>
        <rFont val="Arial"/>
        <family val="2"/>
      </rPr>
      <t>=not(or(c30="F";d30="Empregado"))</t>
    </r>
  </si>
  <si>
    <t>Cond 1</t>
  </si>
  <si>
    <t>Cond 2</t>
  </si>
  <si>
    <t>Cond 3</t>
  </si>
  <si>
    <t>Cond 4</t>
  </si>
  <si>
    <t>Cond 5</t>
  </si>
  <si>
    <t>Assinale com os X as seguintes condições:</t>
  </si>
  <si>
    <t>Género feminino e empregado</t>
  </si>
  <si>
    <t>Ou do género feminino ou empregado</t>
  </si>
  <si>
    <t>A negação da questão anterior</t>
  </si>
  <si>
    <t>Com mais de 60 anos e desempregado</t>
  </si>
  <si>
    <t>Desempregados com menos de 19 anos ou com mais de 60 anos</t>
  </si>
  <si>
    <t>Escreva uma fórmula que indique se um numero é positivo, negativo ou zero.</t>
  </si>
  <si>
    <t>Caso 5</t>
  </si>
  <si>
    <t>a) Calcule o desconto C1, sabendo que e empresa dá desconto ao produto A</t>
  </si>
  <si>
    <t>b) Calcule o desconto C2, sabendo que e empresa dá desconto ao produto A ou vendas &gt; 100</t>
  </si>
  <si>
    <t>Vendas</t>
  </si>
  <si>
    <t>Caso 6</t>
  </si>
  <si>
    <t>Preencha as colunas dos projectos com os valores da Coluna Valor em função da classificação do projecto</t>
  </si>
  <si>
    <t>Projectos</t>
  </si>
  <si>
    <t>Desc</t>
  </si>
  <si>
    <t>Projecto</t>
  </si>
  <si>
    <t>Viagem</t>
  </si>
  <si>
    <t>Desp 1</t>
  </si>
  <si>
    <t>Desp 2</t>
  </si>
  <si>
    <t>Desp 3</t>
  </si>
  <si>
    <t xml:space="preserve">Totais: </t>
  </si>
  <si>
    <t>Caso 7</t>
  </si>
  <si>
    <t>Escreva uma fórmula na coluna do total para obter o produtos das três medidas</t>
  </si>
  <si>
    <t>e na coluna Unid para obter a respectiva medida (Ml, M2 e M3)</t>
  </si>
  <si>
    <t>Comp.</t>
  </si>
  <si>
    <t>larg</t>
  </si>
  <si>
    <t>Alt</t>
  </si>
  <si>
    <t>Uni</t>
  </si>
  <si>
    <t>Validação</t>
  </si>
  <si>
    <t>Impede a duplicação de valores num intervalo.</t>
  </si>
  <si>
    <t>Seleccionar intervalo</t>
  </si>
  <si>
    <t>Dados</t>
  </si>
  <si>
    <t xml:space="preserve"> =countif($B$6:$B$222;B6)=1</t>
  </si>
  <si>
    <t>Validação de dados</t>
  </si>
  <si>
    <t xml:space="preserve"> =contar.se($B$6:$B$222;B6)=1</t>
  </si>
  <si>
    <t>Serve também para validação à posteriori</t>
  </si>
  <si>
    <t>1. Inserir validação</t>
  </si>
  <si>
    <t xml:space="preserve">2. </t>
  </si>
  <si>
    <t>Valide a entrada de idades entre 18 e 65</t>
  </si>
  <si>
    <t>Idades</t>
  </si>
  <si>
    <t>Valide a coluna preço de modo a que  valores em preço serem sempre maior que a respectiva quantidade</t>
  </si>
  <si>
    <t>Valor 1</t>
  </si>
  <si>
    <t>Valor 2</t>
  </si>
  <si>
    <t>Valor 3</t>
  </si>
  <si>
    <t>Valor 4</t>
  </si>
  <si>
    <t>Valor 5</t>
  </si>
  <si>
    <t>Protecção de folhas</t>
  </si>
  <si>
    <t>Protecção de Células</t>
  </si>
  <si>
    <t>1. Função de informação Se.erro (IFError)</t>
  </si>
  <si>
    <t>2. Protecção da folha</t>
  </si>
  <si>
    <t>A protecção de folhas permite que a folha seja utilizada por outros, mas de forma controlada.</t>
  </si>
  <si>
    <t>Passos para proteger uma folha</t>
  </si>
  <si>
    <t>1. Proteger/desproteger, ocultar/mostrar células</t>
  </si>
  <si>
    <r>
      <t xml:space="preserve">2. Activar a protecção da folha em </t>
    </r>
    <r>
      <rPr>
        <b/>
        <sz val="12"/>
        <color theme="1"/>
        <rFont val="Arial"/>
        <family val="2"/>
      </rPr>
      <t xml:space="preserve">Rever </t>
    </r>
  </si>
  <si>
    <t>3. Protecção de livros</t>
  </si>
  <si>
    <t>Proteger/desproteger folha</t>
  </si>
  <si>
    <r>
      <t xml:space="preserve">Protecção de livros em </t>
    </r>
    <r>
      <rPr>
        <b/>
        <i/>
        <u/>
        <sz val="11"/>
        <color theme="1"/>
        <rFont val="Calibri"/>
        <family val="2"/>
        <scheme val="minor"/>
      </rPr>
      <t>Guardar Como</t>
    </r>
  </si>
  <si>
    <t>Templates (Modelos</t>
  </si>
  <si>
    <t>Criação de modelos (templates)</t>
  </si>
  <si>
    <t>Modelo (template) é uma base de partida para um novo ficheiro. Como base pode ser tudo aquilo que normalmente utilizamos no Excel : Imagem, dados, formulas, formatos e protecções, etc..</t>
  </si>
  <si>
    <t>Passos para criar novo modelo:</t>
  </si>
  <si>
    <t>1) Cria um novo ficheiro com modelo vazio</t>
  </si>
  <si>
    <t>2) Introdução de fórmulas</t>
  </si>
  <si>
    <t>3) Inserção da formatação desejada</t>
  </si>
  <si>
    <t>4) Inserir sistema de protecção (ver protecção de folhas)</t>
  </si>
  <si>
    <t>5) Guardar o ficheiro como template (modelo)</t>
  </si>
  <si>
    <t>Guardar como</t>
  </si>
  <si>
    <t>Tipo de ficheiro: *.xltx  [opção de inclusão de macros será *.xltm]</t>
  </si>
  <si>
    <t>6) Verifique onde vai ser guardado o novo modelo. No meu caso foi para:</t>
  </si>
  <si>
    <t>C:\Utilizadores\Martins\AppData\Roaming\Microsoft\Modelos</t>
  </si>
  <si>
    <t>De futuro, quando pretender criar um novo ficheiro com base no modelos que acabou de criar, irá a Ficheiro-&gt; Novo&gt; Os meus Modelos</t>
  </si>
  <si>
    <t>Exercício</t>
  </si>
  <si>
    <r>
      <t>Crie o seguinte modelo (</t>
    </r>
    <r>
      <rPr>
        <i/>
        <sz val="12"/>
        <color theme="1"/>
        <rFont val="Times New Roman"/>
        <family val="1"/>
      </rPr>
      <t>Template</t>
    </r>
    <r>
      <rPr>
        <sz val="12"/>
        <color theme="1"/>
        <rFont val="Times New Roman"/>
        <family val="1"/>
      </rPr>
      <t>)</t>
    </r>
  </si>
  <si>
    <r>
      <t>Escreva em C29 a seguinte fórmula:</t>
    </r>
    <r>
      <rPr>
        <b/>
        <sz val="11"/>
        <color theme="1"/>
        <rFont val="Calibri"/>
        <family val="2"/>
        <scheme val="minor"/>
      </rPr>
      <t xml:space="preserve"> =Esquerda(B29;2)</t>
    </r>
    <r>
      <rPr>
        <sz val="10"/>
        <rFont val="Arial"/>
        <family val="2"/>
      </rPr>
      <t xml:space="preserve"> e copie para as 2 células debaixo.</t>
    </r>
  </si>
  <si>
    <t>Fevereiro</t>
  </si>
  <si>
    <t>Março</t>
  </si>
  <si>
    <t>Os dois ultimos carfacteres do ano poderão mudar em função do ano que escrever numa célula.</t>
  </si>
  <si>
    <t>3. Na coluna E isola o nome do servidor com base nos dados do E_mail</t>
  </si>
  <si>
    <t>Último</t>
  </si>
  <si>
    <t>Variação</t>
  </si>
  <si>
    <t>Máx.</t>
  </si>
  <si>
    <t>Min</t>
  </si>
  <si>
    <t>Volume de acções</t>
  </si>
  <si>
    <t>Capital (mil. Euros)</t>
  </si>
  <si>
    <t>% | Euros</t>
  </si>
  <si>
    <t>ALTRI SGPS</t>
  </si>
  <si>
    <t>BANCO BPI</t>
  </si>
  <si>
    <t>BANIF</t>
  </si>
  <si>
    <t>BCP</t>
  </si>
  <si>
    <t>BES</t>
  </si>
  <si>
    <t>BRISA</t>
  </si>
  <si>
    <t>CIMPOR</t>
  </si>
  <si>
    <t>http://www.tsf.pt/paginainicial/economia/index.aspx?index=psi20</t>
  </si>
  <si>
    <t>Folha protegida</t>
  </si>
  <si>
    <t>EDP</t>
  </si>
  <si>
    <t>EDP RENOVAVEIS</t>
  </si>
  <si>
    <t>GALP ENERGIA SGPS</t>
  </si>
  <si>
    <t>JERONIMO MARTINS</t>
  </si>
  <si>
    <t>MOTA ENGIL</t>
  </si>
  <si>
    <t>PORTUCEL PRODUTORA</t>
  </si>
  <si>
    <t>PORTUGAL TELECOM</t>
  </si>
  <si>
    <t>REN-REDES ENERG.</t>
  </si>
  <si>
    <t>SEMAPA SGPS</t>
  </si>
  <si>
    <t>SONAE INDUSTRIA</t>
  </si>
  <si>
    <t>SONAE SGPS</t>
  </si>
  <si>
    <t>SONAECOM SGPS</t>
  </si>
  <si>
    <t>ZON MULTIMEDIA</t>
  </si>
  <si>
    <t>Resumo das macros:</t>
  </si>
  <si>
    <t>Macro 1</t>
  </si>
  <si>
    <t>Escreve texto modo relativo</t>
  </si>
  <si>
    <t>Macro 2</t>
  </si>
  <si>
    <t>Escreve texto modo absoluto</t>
  </si>
  <si>
    <t>Macro 3</t>
  </si>
  <si>
    <t>Formata</t>
  </si>
  <si>
    <t>Macro 4</t>
  </si>
  <si>
    <t>Acrescenta registos</t>
  </si>
  <si>
    <t>Macro 5</t>
  </si>
  <si>
    <t>Apaga inserção</t>
  </si>
  <si>
    <t>Macro 6</t>
  </si>
  <si>
    <t>Formatar matriz 1</t>
  </si>
  <si>
    <t>Tabela</t>
  </si>
  <si>
    <t>Inserção de dados</t>
  </si>
  <si>
    <t>Telefone</t>
  </si>
  <si>
    <t>Cidade</t>
  </si>
  <si>
    <t>Importação</t>
  </si>
  <si>
    <t>PLANEAMENTO DAS AULAS</t>
  </si>
  <si>
    <t>Unidade Curricular (UC):CT -Excel Avançado</t>
  </si>
  <si>
    <t xml:space="preserve">Início das aulas: </t>
  </si>
  <si>
    <r>
      <t xml:space="preserve">Ano lectivo: </t>
    </r>
    <r>
      <rPr>
        <b/>
        <sz val="12"/>
        <rFont val="Arial"/>
        <family val="2"/>
      </rPr>
      <t xml:space="preserve">2013/2014            </t>
    </r>
    <r>
      <rPr>
        <sz val="12"/>
        <rFont val="Arial"/>
        <family val="2"/>
      </rPr>
      <t xml:space="preserve"> Semestre: </t>
    </r>
    <r>
      <rPr>
        <b/>
        <sz val="12"/>
        <rFont val="Arial"/>
        <family val="2"/>
      </rPr>
      <t xml:space="preserve">2º         </t>
    </r>
    <r>
      <rPr>
        <sz val="12"/>
        <rFont val="Arial"/>
        <family val="2"/>
      </rPr>
      <t>Curso:</t>
    </r>
    <r>
      <rPr>
        <b/>
        <sz val="12"/>
        <rFont val="Arial"/>
        <family val="2"/>
      </rPr>
      <t xml:space="preserve">Competências Transversais    </t>
    </r>
    <r>
      <rPr>
        <sz val="12"/>
        <rFont val="Arial"/>
        <family val="2"/>
      </rPr>
      <t xml:space="preserve">       </t>
    </r>
  </si>
  <si>
    <t>Fim das aulas:</t>
  </si>
  <si>
    <t>Código Unidade: 00667</t>
  </si>
  <si>
    <t>Aula nº</t>
  </si>
  <si>
    <t>Datas</t>
  </si>
  <si>
    <t>Actividades Lectivas
(Sumário)</t>
  </si>
  <si>
    <t>Horas de Contacto</t>
  </si>
  <si>
    <t>Trabalho Autónomo</t>
  </si>
  <si>
    <t>Horas de TA</t>
  </si>
  <si>
    <t>Instrumento de Avaliação</t>
  </si>
  <si>
    <t>Obs.</t>
  </si>
  <si>
    <r>
      <rPr>
        <b/>
        <sz val="10"/>
        <rFont val="Arial"/>
        <family val="2"/>
      </rPr>
      <t>Apresentação da unidade curricular</t>
    </r>
    <r>
      <rPr>
        <sz val="10"/>
        <rFont val="Arial"/>
        <family val="2"/>
      </rPr>
      <t xml:space="preserve">: programa, avaliação e calendarização do programa; </t>
    </r>
    <r>
      <rPr>
        <b/>
        <sz val="10"/>
        <rFont val="Arial"/>
        <family val="2"/>
      </rPr>
      <t>Revisões</t>
    </r>
    <r>
      <rPr>
        <sz val="10"/>
        <rFont val="Arial"/>
        <family val="2"/>
      </rPr>
      <t>: Inserção de dados,  cópia e referências relativas e absolutas.</t>
    </r>
  </si>
  <si>
    <t>Preparação: Leitura Cap. 1 a 5 (Excel Aplicado à Gestão)</t>
  </si>
  <si>
    <t>Exame
Prova Prática</t>
  </si>
  <si>
    <t>Revisões: Funções Matemáticas e condicionadas.</t>
  </si>
  <si>
    <t>Preparação: Leitura Cap. 6 (Excel Aplicado à Gestão)</t>
  </si>
  <si>
    <t>Funções Lógicas: Optar por soluções alternativas; Se´s encadeados; Relacionar condições; mensagens de erro e função If.Error.</t>
  </si>
  <si>
    <t>Preparação: Leitura Cap. 8 (Excel Aplicado à Gestão)</t>
  </si>
  <si>
    <t xml:space="preserve"> Aritmética de datas e funções de texto;</t>
  </si>
  <si>
    <t>Preparação: Leitura Cap.11 e 12 (Excel Aplicado à Gestão)</t>
  </si>
  <si>
    <r>
      <t>Funções de pesquisa e referência</t>
    </r>
    <r>
      <rPr>
        <sz val="10"/>
        <rFont val="Arial"/>
        <family val="2"/>
      </rPr>
      <t>.</t>
    </r>
  </si>
  <si>
    <t>Preparação: Leitura Cap.13 (Excel Aplicado à Gestão)</t>
  </si>
  <si>
    <r>
      <rPr>
        <b/>
        <sz val="10"/>
        <rFont val="Arial"/>
        <family val="2"/>
      </rPr>
      <t>Gestão de tabelas</t>
    </r>
    <r>
      <rPr>
        <sz val="10"/>
        <rFont val="Arial"/>
        <family val="2"/>
      </rPr>
      <t>:  Importação e exportação de dados; Filtragem, tabelas dinâmicas e validação.</t>
    </r>
  </si>
  <si>
    <t>Preparação: Leitura Cap.10, 17, 18 e 21 (Excel Aplicado à Gestão)</t>
  </si>
  <si>
    <r>
      <rPr>
        <b/>
        <sz val="10"/>
        <rFont val="Arial"/>
        <family val="2"/>
      </rPr>
      <t>Gestão de livros</t>
    </r>
    <r>
      <rPr>
        <sz val="10"/>
        <rFont val="Arial"/>
        <family val="2"/>
      </rPr>
      <t xml:space="preserve">: Protecção, Propriedades e templates. </t>
    </r>
    <r>
      <rPr>
        <b/>
        <sz val="10"/>
        <rFont val="Arial"/>
        <family val="2"/>
      </rPr>
      <t>Macros de comandos</t>
    </r>
    <r>
      <rPr>
        <sz val="10"/>
        <rFont val="Arial"/>
        <family val="2"/>
      </rPr>
      <t>.</t>
    </r>
  </si>
  <si>
    <t>Preparação: Leitura Cap.19 e 23 (Excel Aplicado à Gestão)</t>
  </si>
  <si>
    <t>Preparação para teste/Avaliação</t>
  </si>
  <si>
    <t>Resolução de testes e exames tipo</t>
  </si>
  <si>
    <t>Avaliação:</t>
  </si>
  <si>
    <t>Teste individual (sem computador)</t>
  </si>
  <si>
    <t>Bibliografia:</t>
  </si>
  <si>
    <r>
      <t>·</t>
    </r>
    <r>
      <rPr>
        <sz val="7"/>
        <rFont val="Times New Roman"/>
        <family val="1"/>
      </rPr>
      <t xml:space="preserve">         </t>
    </r>
    <r>
      <rPr>
        <sz val="10"/>
        <rFont val="Arial"/>
        <family val="2"/>
      </rPr>
      <t>Martins, António (2013). Excel Aplicado à Gestão, 3ª Edição, Edições. Sílabo, Lisboa.</t>
    </r>
  </si>
  <si>
    <r>
      <t>·</t>
    </r>
    <r>
      <rPr>
        <sz val="7"/>
        <rFont val="Times New Roman"/>
        <family val="1"/>
      </rPr>
      <t xml:space="preserve">         </t>
    </r>
    <r>
      <rPr>
        <sz val="10"/>
        <rFont val="Arial"/>
        <family val="2"/>
      </rPr>
      <t>Folhas de exercícios da equipa docente disponibilizadas na plataforma de e_learning (Blackboard).</t>
    </r>
  </si>
  <si>
    <r>
      <t>·</t>
    </r>
    <r>
      <rPr>
        <sz val="7"/>
        <rFont val="Times New Roman"/>
        <family val="1"/>
      </rPr>
      <t xml:space="preserve">         </t>
    </r>
    <r>
      <rPr>
        <sz val="10"/>
        <rFont val="Arial"/>
        <family val="2"/>
      </rPr>
      <t>Help Online das aplicações estudadas e Manuais da Microsoft.</t>
    </r>
  </si>
  <si>
    <t>Coordenador: Antonio Martins</t>
  </si>
  <si>
    <t>Qual a data correspondente a 30 dias após a data em D12</t>
  </si>
  <si>
    <t>Inferior</t>
  </si>
  <si>
    <t>Superior</t>
  </si>
  <si>
    <t>E1</t>
  </si>
  <si>
    <t>E2</t>
  </si>
  <si>
    <t>E3</t>
  </si>
  <si>
    <t>E4</t>
  </si>
  <si>
    <t>E5</t>
  </si>
  <si>
    <t>Escalão</t>
  </si>
  <si>
    <t>Limites</t>
  </si>
  <si>
    <t xml:space="preserve"> ="Período de tributação de 1/1/"&amp;DIREITA(B49;2)&amp;" a 31/12/"&amp;DIREITA(B49;2)</t>
  </si>
  <si>
    <t xml:space="preserve"> =ESQUERDA(B31;2)</t>
  </si>
  <si>
    <t xml:space="preserve"> =ESQUERDA(B30;2)</t>
  </si>
  <si>
    <t xml:space="preserve"> =ESQUERDA(B29;2)</t>
  </si>
  <si>
    <t>Exercicio 2</t>
  </si>
  <si>
    <t>Exercício  1</t>
  </si>
  <si>
    <t xml:space="preserve"> =ALEATÓRIOENTRE(1;51)</t>
  </si>
  <si>
    <t xml:space="preserve"> =SE(E(E15=F15;E15=G15)=VERDADEIRO;"Acertou";"Errou")</t>
  </si>
  <si>
    <t xml:space="preserve"> =SE($C23=E23;"X";" ")</t>
  </si>
  <si>
    <t>a) gere um numero aleatório na cleula C23 no interválo de [1,7]</t>
  </si>
  <si>
    <t>b) Deverá aparecer um X na celula abaixo do número, quando este for igual ao número gerado em C23</t>
  </si>
  <si>
    <t xml:space="preserve"> =F2*C2</t>
  </si>
  <si>
    <t xml:space="preserve"> =SE(H2&gt;MED(H2:H7);"X";"")</t>
  </si>
  <si>
    <t xml:space="preserve"> =CONTAR.SE(B2:B7;"=Lisboa")/CONTAR.VAL(B2:B7)</t>
  </si>
  <si>
    <t xml:space="preserve"> =CONTAR.SE(D2:D7;"=T1")</t>
  </si>
  <si>
    <t xml:space="preserve"> =PROCV(C2;M$8:O$10;3)</t>
  </si>
  <si>
    <t xml:space="preserve"> =PROCV(D2;N$2:O$4;2)*F2</t>
  </si>
  <si>
    <t xml:space="preserve"> =D3*D$1+E3*E$1</t>
  </si>
  <si>
    <t xml:space="preserve"> =ARRED(MED(D3:D9);1)</t>
  </si>
  <si>
    <t xml:space="preserve"> =SE(F3&gt;9,5;"Aprovado";"Reprovado")</t>
  </si>
  <si>
    <t xml:space="preserve"> =CONTAR.SE(I3:I9;"=Aprovado")</t>
  </si>
  <si>
    <t xml:space="preserve"> =SE(E3&gt;D3;"X";"")</t>
  </si>
  <si>
    <t xml:space="preserve"> =SOMA.SE(C$3:C$9;A16;F$3:F$9)/CONTAR.SE(C$3:C$9;A16)</t>
  </si>
  <si>
    <t xml:space="preserve"> =SE(DIA.SEMANA(G3+7)=1;G3+8;SE(DIA.SEMANA(G3+7)=7;G3+6;G3+7))</t>
  </si>
  <si>
    <t xml:space="preserve"> =MÁXIMO(G3:G9)</t>
  </si>
  <si>
    <t xml:space="preserve"> =SOMA.SE(E7:E12;"=A";F7:F12)</t>
  </si>
  <si>
    <t xml:space="preserve"> =HOJE()-MÁXIMO(C7:C12)</t>
  </si>
  <si>
    <t xml:space="preserve"> =PROCV(F7;K$8:O$11;CORRESP(E7;K$7:O$7))</t>
  </si>
  <si>
    <t xml:space="preserve"> =ARRED.PARA.CIMA(H7/3;0)</t>
  </si>
  <si>
    <t xml:space="preserve"> =SOMA.SE(E7:E12;E27;F7:F12)</t>
  </si>
  <si>
    <t xml:space="preserve"> =CONTAR.SE(E4:E24;"=PT")</t>
  </si>
  <si>
    <t xml:space="preserve"> =L13/CONTAR.VAL(B4:B24)</t>
  </si>
  <si>
    <t xml:space="preserve">  =MÁXIMO(C4:C24)-MÍNIMO(C4:C24)</t>
  </si>
  <si>
    <t xml:space="preserve"> =HOJE()-MÁXIMO(C4:C24)</t>
  </si>
  <si>
    <t xml:space="preserve"> =CONTAR.SE.S(C4:C24;MÁXIMO(C4:C24);E4:E24;"=GB")</t>
  </si>
  <si>
    <t xml:space="preserve"> =CONTAR.SE.S(C4:C24;MÍNIMO(C4:C24);E4:E24;"=US")</t>
  </si>
  <si>
    <t xml:space="preserve"> =SE(OU(C4=I$5;C4=I$9);"X";"")</t>
  </si>
  <si>
    <t xml:space="preserve"> =J5*K$2</t>
  </si>
  <si>
    <t xml:space="preserve"> =PROCV(K5;B$35:D$37;3)</t>
  </si>
  <si>
    <t xml:space="preserve"> =DATA(F3;E3;D3)</t>
  </si>
  <si>
    <t xml:space="preserve"> =PROCV(C3;G$20:I$23;3)</t>
  </si>
  <si>
    <t xml:space="preserve"> =MED(J20:J23)</t>
  </si>
  <si>
    <t xml:space="preserve"> =HOJE()-MÁXIMO(G3:G15)</t>
  </si>
  <si>
    <t xml:space="preserve"> =H20-G20</t>
  </si>
  <si>
    <t>Sala</t>
  </si>
  <si>
    <t xml:space="preserve"> =SE(I3=I$22;"Sala 2";"Sala 1")</t>
  </si>
  <si>
    <t xml:space="preserve"> =CONTAR.SE(H$3:H$15;B23)</t>
  </si>
  <si>
    <t xml:space="preserve">  =MÍNIMO(G3:G15)</t>
  </si>
  <si>
    <t xml:space="preserve"> =CONTAR.SE.S(I3:I15;"=Barroco";H3:H15;"=Pintura")</t>
  </si>
  <si>
    <t xml:space="preserve"> =SE(C3&gt;MED(C$3:C$15);"2";"1")</t>
  </si>
  <si>
    <t xml:space="preserve"> =MÊS(A$2:A$7)</t>
  </si>
  <si>
    <t xml:space="preserve"> =ARRED.PARA.CIMA(G2/3;0)</t>
  </si>
  <si>
    <t xml:space="preserve"> =SOMA.SE(B$2:B$7;K2;D$2:D$7)</t>
  </si>
  <si>
    <t xml:space="preserve"> =PROCV(C2;K$7:L$10;2)</t>
  </si>
  <si>
    <t xml:space="preserve"> =ARRED(D2*E2;2)</t>
  </si>
  <si>
    <t xml:space="preserve"> =SOMA.SE(C2:C7;K5;F2:F7)/CONTAR.SE(C2:C7;K5)</t>
  </si>
  <si>
    <t xml:space="preserve"> =PROCV(L4;A2:G7;7)</t>
  </si>
  <si>
    <t xml:space="preserve">  =CONTAR.SE(I3:I9;"=Aprovado")</t>
  </si>
  <si>
    <t xml:space="preserve">  =SOMA.SE(C$3:C$9;A16;F$3:F$9)/CONTAR.SE(C$3:C$9;A16)</t>
  </si>
  <si>
    <t xml:space="preserve">  =MÊS(C7)</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</si>
</sst>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164" formatCode="_-* #,##0.00\ [$€-1]_-;\-* #,##0.00\ [$€-1]_-;_-* &quot;-&quot;??\ [$€-1]_-"/>
    <numFmt numFmtId="165" formatCode="#,##0.00\ [$€-1]"/>
    <numFmt numFmtId="166" formatCode="#,##0\ [$€-1]"/>
    <numFmt numFmtId="167" formatCode="0.0"/>
    <numFmt numFmtId="168" formatCode="m/d/yyyy"/>
    <numFmt numFmtId="169" formatCode="[$-409]d\-mmm\-yy;@"/>
    <numFmt numFmtId="170" formatCode="#,##0.0\ &quot;€&quot;"/>
    <numFmt numFmtId="171" formatCode="#,##0.00\ &quot;€&quot;"/>
  </numFmts>
  <fonts count="70" x14ac:knownFonts="1">
    <font>
      <sz val="10"/>
      <name val="Arial"/>
    </font>
    <font>
      <sz val="10"/>
      <name val="Arial"/>
      <family val="2"/>
    </font>
    <font>
      <sz val="8"/>
      <name val="Arial"/>
      <family val="2"/>
    </font>
    <font>
      <sz val="10"/>
      <color indexed="8"/>
      <name val="Arial"/>
      <family val="2"/>
    </font>
    <font>
      <b/>
      <sz val="12"/>
      <name val="Arial"/>
      <family val="2"/>
    </font>
    <font>
      <b/>
      <sz val="10"/>
      <name val="Arial"/>
      <family val="2"/>
    </font>
    <font>
      <b/>
      <sz val="14"/>
      <name val="Arial"/>
      <family val="2"/>
    </font>
    <font>
      <b/>
      <sz val="8"/>
      <name val="Arial"/>
      <family val="2"/>
    </font>
    <font>
      <i/>
      <sz val="10"/>
      <name val="Arial"/>
      <family val="2"/>
    </font>
    <font>
      <sz val="10"/>
      <name val="Arial"/>
      <family val="2"/>
    </font>
    <font>
      <b/>
      <sz val="16"/>
      <color indexed="9"/>
      <name val="Arial"/>
      <family val="2"/>
    </font>
    <font>
      <b/>
      <u/>
      <sz val="10"/>
      <name val="Arial"/>
      <family val="2"/>
    </font>
    <font>
      <u/>
      <sz val="10"/>
      <name val="Arial"/>
      <family val="2"/>
    </font>
    <font>
      <u/>
      <sz val="10"/>
      <color indexed="12"/>
      <name val="Arial"/>
      <family val="2"/>
    </font>
    <font>
      <sz val="9"/>
      <color indexed="8"/>
      <name val="Arial"/>
      <family val="2"/>
    </font>
    <font>
      <sz val="9"/>
      <name val="Arial"/>
      <family val="2"/>
    </font>
    <font>
      <b/>
      <i/>
      <sz val="10"/>
      <name val="Arial"/>
      <family val="2"/>
    </font>
    <font>
      <i/>
      <sz val="9"/>
      <name val="Arial"/>
      <family val="2"/>
    </font>
    <font>
      <b/>
      <sz val="10"/>
      <color indexed="12"/>
      <name val="Arial"/>
      <family val="2"/>
    </font>
    <font>
      <sz val="10"/>
      <color indexed="12"/>
      <name val="Arial"/>
      <family val="2"/>
    </font>
    <font>
      <sz val="9"/>
      <name val="Times New Roman"/>
      <family val="1"/>
    </font>
    <font>
      <vertAlign val="subscript"/>
      <sz val="8"/>
      <name val="Arial"/>
      <family val="2"/>
    </font>
    <font>
      <b/>
      <sz val="11"/>
      <name val="Times New Roman"/>
      <family val="1"/>
    </font>
    <font>
      <vertAlign val="superscript"/>
      <sz val="8"/>
      <name val="Arial"/>
      <family val="2"/>
    </font>
    <font>
      <sz val="10"/>
      <name val="Courier New"/>
      <family val="3"/>
    </font>
    <font>
      <b/>
      <sz val="11"/>
      <name val="Arial"/>
      <family val="2"/>
    </font>
    <font>
      <b/>
      <sz val="10"/>
      <color indexed="10"/>
      <name val="Arial"/>
      <family val="2"/>
    </font>
    <font>
      <b/>
      <u/>
      <sz val="11"/>
      <name val="Arial"/>
      <family val="2"/>
    </font>
    <font>
      <b/>
      <sz val="8"/>
      <color indexed="81"/>
      <name val="Tahoma"/>
      <family val="2"/>
    </font>
    <font>
      <sz val="8"/>
      <color indexed="81"/>
      <name val="Tahoma"/>
      <family val="2"/>
    </font>
    <font>
      <b/>
      <sz val="11"/>
      <color theme="1"/>
      <name val="Calibri"/>
      <family val="2"/>
      <scheme val="minor"/>
    </font>
    <font>
      <i/>
      <sz val="11"/>
      <color theme="1"/>
      <name val="Calibri"/>
      <family val="2"/>
      <scheme val="minor"/>
    </font>
    <font>
      <b/>
      <sz val="14"/>
      <color theme="1"/>
      <name val="Calibri"/>
      <family val="2"/>
      <scheme val="minor"/>
    </font>
    <font>
      <b/>
      <i/>
      <sz val="12"/>
      <color theme="1"/>
      <name val="Calibri"/>
      <family val="2"/>
      <scheme val="minor"/>
    </font>
    <font>
      <b/>
      <sz val="11"/>
      <color rgb="FFC00000"/>
      <name val="Calibri"/>
      <family val="2"/>
      <scheme val="minor"/>
    </font>
    <font>
      <b/>
      <sz val="12"/>
      <color rgb="FFC00000"/>
      <name val="Calibri"/>
      <family val="2"/>
      <scheme val="minor"/>
    </font>
    <font>
      <b/>
      <sz val="12"/>
      <color theme="1"/>
      <name val="Calibri"/>
      <family val="2"/>
      <scheme val="minor"/>
    </font>
    <font>
      <sz val="9"/>
      <color theme="1"/>
      <name val="Calibri"/>
      <family val="2"/>
      <scheme val="minor"/>
    </font>
    <font>
      <sz val="10"/>
      <color theme="1"/>
      <name val="Calibri"/>
      <family val="2"/>
      <scheme val="minor"/>
    </font>
    <font>
      <u/>
      <sz val="10"/>
      <color theme="10"/>
      <name val="Calibri"/>
      <family val="2"/>
      <scheme val="minor"/>
    </font>
    <font>
      <b/>
      <i/>
      <sz val="11"/>
      <color theme="1"/>
      <name val="Calibri"/>
      <family val="2"/>
      <scheme val="minor"/>
    </font>
    <font>
      <sz val="10"/>
      <name val="Arial"/>
      <family val="2"/>
    </font>
    <font>
      <sz val="11"/>
      <color theme="3" tint="0.39997558519241921"/>
      <name val="Calibri"/>
      <family val="2"/>
      <scheme val="minor"/>
    </font>
    <font>
      <b/>
      <sz val="10"/>
      <color indexed="8"/>
      <name val="Arial"/>
      <family val="2"/>
    </font>
    <font>
      <i/>
      <sz val="8"/>
      <name val="Arial"/>
      <family val="2"/>
    </font>
    <font>
      <sz val="10"/>
      <name val="Times New Roman"/>
      <family val="1"/>
    </font>
    <font>
      <b/>
      <sz val="12"/>
      <color theme="1"/>
      <name val="Arial"/>
      <family val="2"/>
    </font>
    <font>
      <sz val="12"/>
      <color theme="1"/>
      <name val="Arial"/>
      <family val="2"/>
    </font>
    <font>
      <b/>
      <i/>
      <u/>
      <sz val="11"/>
      <color theme="1"/>
      <name val="Calibri"/>
      <family val="2"/>
      <scheme val="minor"/>
    </font>
    <font>
      <i/>
      <sz val="11"/>
      <color theme="1"/>
      <name val="Arial"/>
      <family val="2"/>
    </font>
    <font>
      <sz val="12"/>
      <color theme="1"/>
      <name val="Times New Roman"/>
      <family val="1"/>
    </font>
    <font>
      <b/>
      <u/>
      <sz val="12"/>
      <color theme="1"/>
      <name val="Times New Roman"/>
      <family val="1"/>
    </font>
    <font>
      <i/>
      <sz val="12"/>
      <color theme="1"/>
      <name val="Times New Roman"/>
      <family val="1"/>
    </font>
    <font>
      <sz val="36"/>
      <color theme="1"/>
      <name val="Calibri"/>
      <family val="2"/>
      <scheme val="minor"/>
    </font>
    <font>
      <u/>
      <sz val="10"/>
      <color indexed="48"/>
      <name val="Arial"/>
      <family val="2"/>
    </font>
    <font>
      <sz val="10"/>
      <color indexed="48"/>
      <name val="Arial"/>
      <family val="2"/>
    </font>
    <font>
      <b/>
      <sz val="16"/>
      <name val="Arial"/>
      <family val="2"/>
    </font>
    <font>
      <sz val="12"/>
      <name val="Arial"/>
      <family val="2"/>
    </font>
    <font>
      <sz val="11"/>
      <name val="Arial"/>
      <family val="2"/>
    </font>
    <font>
      <sz val="10"/>
      <name val="Symbol"/>
      <family val="1"/>
      <charset val="2"/>
    </font>
    <font>
      <sz val="7"/>
      <name val="Times New Roman"/>
      <family val="1"/>
    </font>
    <font>
      <b/>
      <i/>
      <sz val="10"/>
      <color theme="4" tint="-0.249977111117893"/>
      <name val="Arial"/>
      <family val="2"/>
    </font>
    <font>
      <b/>
      <sz val="10"/>
      <color theme="4" tint="-0.249977111117893"/>
      <name val="Arial"/>
      <family val="2"/>
    </font>
    <font>
      <b/>
      <sz val="10"/>
      <color theme="4" tint="-0.249977111117893"/>
      <name val="Times New Roman"/>
      <family val="1"/>
    </font>
    <font>
      <b/>
      <sz val="11"/>
      <color theme="4" tint="-0.249977111117893"/>
      <name val="Arial"/>
      <family val="2"/>
    </font>
    <font>
      <b/>
      <u/>
      <sz val="12"/>
      <color theme="4" tint="-0.249977111117893"/>
      <name val="Arial"/>
      <family val="2"/>
    </font>
    <font>
      <sz val="11"/>
      <color theme="4" tint="-0.249977111117893"/>
      <name val="Arial"/>
      <family val="2"/>
    </font>
    <font>
      <b/>
      <i/>
      <sz val="11"/>
      <color theme="4" tint="-0.249977111117893"/>
      <name val="Arial"/>
      <family val="2"/>
    </font>
    <font>
      <b/>
      <i/>
      <sz val="12"/>
      <color theme="4" tint="-0.249977111117893"/>
      <name val="Arial"/>
      <family val="2"/>
    </font>
    <font>
      <b/>
      <sz val="9"/>
      <color theme="4" tint="-0.249977111117893"/>
      <name val="Arial"/>
      <family val="2"/>
    </font>
  </fonts>
  <fills count="15">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3"/>
        <bgColor indexed="64"/>
      </patternFill>
    </fill>
    <fill>
      <patternFill patternType="solid">
        <fgColor indexed="14"/>
        <bgColor indexed="64"/>
      </patternFill>
    </fill>
    <fill>
      <patternFill patternType="solid">
        <fgColor indexed="47"/>
        <bgColor indexed="64"/>
      </patternFill>
    </fill>
    <fill>
      <patternFill patternType="solid">
        <fgColor indexed="9"/>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indexed="26"/>
        <bgColor indexed="64"/>
      </patternFill>
    </fill>
    <fill>
      <patternFill patternType="solid">
        <fgColor theme="0"/>
        <bgColor indexed="64"/>
      </patternFill>
    </fill>
  </fills>
  <borders count="99">
    <border>
      <left/>
      <right/>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medium">
        <color indexed="64"/>
      </right>
      <top/>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style="double">
        <color indexed="64"/>
      </right>
      <top/>
      <bottom/>
      <diagonal/>
    </border>
    <border>
      <left style="thin">
        <color indexed="64"/>
      </left>
      <right style="medium">
        <color indexed="64"/>
      </right>
      <top style="thin">
        <color indexed="64"/>
      </top>
      <bottom style="thin">
        <color indexed="64"/>
      </bottom>
      <diagonal/>
    </border>
    <border>
      <left/>
      <right style="double">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medium">
        <color rgb="FF00B050"/>
      </left>
      <right style="thin">
        <color indexed="64"/>
      </right>
      <top style="medium">
        <color rgb="FF00B050"/>
      </top>
      <bottom style="double">
        <color indexed="64"/>
      </bottom>
      <diagonal/>
    </border>
    <border>
      <left style="thin">
        <color indexed="64"/>
      </left>
      <right style="thin">
        <color indexed="64"/>
      </right>
      <top style="medium">
        <color rgb="FF00B050"/>
      </top>
      <bottom style="double">
        <color indexed="64"/>
      </bottom>
      <diagonal/>
    </border>
    <border>
      <left style="thin">
        <color indexed="64"/>
      </left>
      <right style="medium">
        <color rgb="FF00B050"/>
      </right>
      <top style="medium">
        <color rgb="FF00B050"/>
      </top>
      <bottom style="double">
        <color indexed="64"/>
      </bottom>
      <diagonal/>
    </border>
    <border>
      <left style="medium">
        <color rgb="FF00B050"/>
      </left>
      <right style="thin">
        <color indexed="64"/>
      </right>
      <top/>
      <bottom style="thin">
        <color indexed="64"/>
      </bottom>
      <diagonal/>
    </border>
    <border>
      <left style="thin">
        <color indexed="64"/>
      </left>
      <right style="medium">
        <color rgb="FF00B050"/>
      </right>
      <top/>
      <bottom style="thin">
        <color indexed="64"/>
      </bottom>
      <diagonal/>
    </border>
    <border>
      <left style="medium">
        <color rgb="FF00B050"/>
      </left>
      <right style="thin">
        <color indexed="64"/>
      </right>
      <top style="thin">
        <color indexed="64"/>
      </top>
      <bottom style="thin">
        <color indexed="64"/>
      </bottom>
      <diagonal/>
    </border>
    <border>
      <left style="thin">
        <color indexed="64"/>
      </left>
      <right style="medium">
        <color rgb="FF00B050"/>
      </right>
      <top style="thin">
        <color indexed="64"/>
      </top>
      <bottom style="thin">
        <color indexed="64"/>
      </bottom>
      <diagonal/>
    </border>
    <border>
      <left style="medium">
        <color rgb="FF00B050"/>
      </left>
      <right style="thin">
        <color indexed="64"/>
      </right>
      <top style="thin">
        <color indexed="64"/>
      </top>
      <bottom style="medium">
        <color rgb="FF00B050"/>
      </bottom>
      <diagonal/>
    </border>
    <border>
      <left style="thin">
        <color indexed="64"/>
      </left>
      <right style="thin">
        <color indexed="64"/>
      </right>
      <top style="thin">
        <color indexed="64"/>
      </top>
      <bottom style="medium">
        <color rgb="FF00B050"/>
      </bottom>
      <diagonal/>
    </border>
    <border>
      <left style="thin">
        <color indexed="64"/>
      </left>
      <right style="medium">
        <color rgb="FF00B050"/>
      </right>
      <top style="thin">
        <color indexed="64"/>
      </top>
      <bottom style="medium">
        <color rgb="FF00B05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56"/>
      </right>
      <top/>
      <bottom style="medium">
        <color indexed="56"/>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top/>
      <bottom style="thin">
        <color indexed="8"/>
      </bottom>
      <diagonal/>
    </border>
    <border>
      <left/>
      <right/>
      <top/>
      <bottom style="double">
        <color indexed="64"/>
      </bottom>
      <diagonal/>
    </border>
    <border>
      <left/>
      <right style="thin">
        <color indexed="64"/>
      </right>
      <top/>
      <bottom style="double">
        <color indexed="64"/>
      </bottom>
      <diagonal/>
    </border>
    <border>
      <left/>
      <right style="medium">
        <color indexed="64"/>
      </right>
      <top/>
      <bottom style="double">
        <color indexed="64"/>
      </bottom>
      <diagonal/>
    </border>
    <border>
      <left/>
      <right style="dotted">
        <color indexed="64"/>
      </right>
      <top style="thin">
        <color indexed="64"/>
      </top>
      <bottom style="double">
        <color indexed="64"/>
      </bottom>
      <diagonal/>
    </border>
    <border>
      <left/>
      <right/>
      <top/>
      <bottom style="dotted">
        <color indexed="64"/>
      </bottom>
      <diagonal/>
    </border>
    <border>
      <left/>
      <right style="thin">
        <color indexed="64"/>
      </right>
      <top/>
      <bottom style="dotted">
        <color indexed="64"/>
      </bottom>
      <diagonal/>
    </border>
    <border>
      <left/>
      <right style="medium">
        <color indexed="64"/>
      </right>
      <top/>
      <bottom style="dotted">
        <color indexed="64"/>
      </bottom>
      <diagonal/>
    </border>
    <border>
      <left/>
      <right style="dotted">
        <color indexed="64"/>
      </right>
      <top/>
      <bottom style="dotted">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s>
  <cellStyleXfs count="6">
    <xf numFmtId="0" fontId="0" fillId="0" borderId="0"/>
    <xf numFmtId="164" fontId="1" fillId="0" borderId="0" applyFont="0" applyFill="0" applyBorder="0" applyAlignment="0" applyProtection="0"/>
    <xf numFmtId="9" fontId="9"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44" fontId="41" fillId="0" borderId="0" applyFont="0" applyFill="0" applyBorder="0" applyAlignment="0" applyProtection="0"/>
  </cellStyleXfs>
  <cellXfs count="545">
    <xf numFmtId="0" fontId="0" fillId="0" borderId="0" xfId="0"/>
    <xf numFmtId="0" fontId="0" fillId="2" borderId="0" xfId="0" applyFill="1"/>
    <xf numFmtId="0" fontId="0" fillId="0" borderId="0" xfId="0" applyBorder="1"/>
    <xf numFmtId="0" fontId="0" fillId="0" borderId="0" xfId="0" applyFill="1" applyBorder="1"/>
    <xf numFmtId="0" fontId="0" fillId="0" borderId="0" xfId="0" applyBorder="1" applyAlignment="1">
      <alignment horizontal="center"/>
    </xf>
    <xf numFmtId="0" fontId="0" fillId="0" borderId="3" xfId="0" applyBorder="1"/>
    <xf numFmtId="0" fontId="0" fillId="0" borderId="2" xfId="0" applyBorder="1"/>
    <xf numFmtId="0" fontId="0" fillId="0" borderId="4" xfId="0" applyBorder="1"/>
    <xf numFmtId="0" fontId="0" fillId="0" borderId="6" xfId="0" applyBorder="1"/>
    <xf numFmtId="164" fontId="0" fillId="0" borderId="0" xfId="1" applyFont="1"/>
    <xf numFmtId="0" fontId="4" fillId="0" borderId="0" xfId="0" applyFont="1" applyFill="1" applyAlignment="1">
      <alignment horizontal="left"/>
    </xf>
    <xf numFmtId="0" fontId="6" fillId="0" borderId="0" xfId="0" applyFont="1" applyFill="1" applyAlignment="1">
      <alignment horizontal="left"/>
    </xf>
    <xf numFmtId="0" fontId="5" fillId="0" borderId="0" xfId="0" applyFont="1"/>
    <xf numFmtId="0" fontId="0" fillId="0" borderId="8" xfId="0" applyBorder="1" applyAlignment="1">
      <alignment horizontal="center"/>
    </xf>
    <xf numFmtId="0" fontId="2" fillId="0" borderId="0" xfId="0" applyFont="1" applyFill="1" applyBorder="1"/>
    <xf numFmtId="0" fontId="2" fillId="0" borderId="2" xfId="0" applyFont="1" applyBorder="1"/>
    <xf numFmtId="0" fontId="2" fillId="0" borderId="3" xfId="0" applyFont="1" applyBorder="1"/>
    <xf numFmtId="0" fontId="0" fillId="0" borderId="2" xfId="0" applyFill="1" applyBorder="1"/>
    <xf numFmtId="0" fontId="8" fillId="2" borderId="0" xfId="0" applyFont="1" applyFill="1"/>
    <xf numFmtId="0" fontId="0" fillId="3" borderId="2" xfId="0" applyFill="1" applyBorder="1"/>
    <xf numFmtId="0" fontId="0" fillId="0" borderId="0" xfId="0" applyFill="1" applyBorder="1" applyAlignment="1">
      <alignment horizontal="center"/>
    </xf>
    <xf numFmtId="0" fontId="0" fillId="2" borderId="2" xfId="0" applyFill="1" applyBorder="1"/>
    <xf numFmtId="0" fontId="0" fillId="0" borderId="14" xfId="0" applyBorder="1"/>
    <xf numFmtId="0" fontId="0" fillId="2" borderId="0" xfId="0" applyFill="1" applyBorder="1"/>
    <xf numFmtId="0" fontId="0" fillId="0" borderId="15" xfId="0" applyFill="1" applyBorder="1" applyAlignment="1">
      <alignment horizontal="center"/>
    </xf>
    <xf numFmtId="0" fontId="0" fillId="0" borderId="17" xfId="0" applyBorder="1"/>
    <xf numFmtId="0" fontId="0" fillId="2" borderId="3" xfId="0" applyFill="1" applyBorder="1"/>
    <xf numFmtId="0" fontId="12" fillId="0" borderId="0" xfId="0" applyFont="1" applyBorder="1"/>
    <xf numFmtId="0" fontId="0" fillId="0" borderId="0" xfId="0" quotePrefix="1"/>
    <xf numFmtId="0" fontId="4" fillId="2" borderId="0" xfId="0" applyFont="1" applyFill="1"/>
    <xf numFmtId="0" fontId="0" fillId="0" borderId="0" xfId="0" applyFill="1"/>
    <xf numFmtId="0" fontId="0" fillId="0" borderId="20" xfId="0" applyBorder="1"/>
    <xf numFmtId="0" fontId="0" fillId="0" borderId="21" xfId="0" applyBorder="1"/>
    <xf numFmtId="0" fontId="0" fillId="2" borderId="22" xfId="0" applyFill="1" applyBorder="1"/>
    <xf numFmtId="0" fontId="0" fillId="2" borderId="23" xfId="0" applyFill="1" applyBorder="1"/>
    <xf numFmtId="0" fontId="0" fillId="0" borderId="24" xfId="0" applyBorder="1"/>
    <xf numFmtId="0" fontId="0" fillId="0" borderId="26" xfId="0" applyBorder="1"/>
    <xf numFmtId="0" fontId="0" fillId="0" borderId="15" xfId="0" applyBorder="1"/>
    <xf numFmtId="0" fontId="0" fillId="0" borderId="27" xfId="0" applyBorder="1"/>
    <xf numFmtId="0" fontId="6" fillId="0" borderId="0" xfId="0" applyNumberFormat="1" applyFont="1" applyFill="1" applyAlignment="1">
      <alignment horizontal="left"/>
    </xf>
    <xf numFmtId="14" fontId="0" fillId="0" borderId="0" xfId="0" applyNumberFormat="1"/>
    <xf numFmtId="22" fontId="0" fillId="0" borderId="0" xfId="0" applyNumberFormat="1" applyAlignment="1">
      <alignment horizontal="centerContinuous"/>
    </xf>
    <xf numFmtId="0" fontId="0" fillId="0" borderId="0" xfId="0" applyNumberFormat="1"/>
    <xf numFmtId="14" fontId="5" fillId="0" borderId="0" xfId="0" applyNumberFormat="1" applyFont="1"/>
    <xf numFmtId="14" fontId="0" fillId="0" borderId="0" xfId="0" applyNumberFormat="1" applyAlignment="1">
      <alignment horizontal="centerContinuous"/>
    </xf>
    <xf numFmtId="1" fontId="0" fillId="0" borderId="0" xfId="0" applyNumberFormat="1"/>
    <xf numFmtId="18" fontId="0" fillId="0" borderId="0" xfId="0" applyNumberFormat="1"/>
    <xf numFmtId="18" fontId="5" fillId="0" borderId="0" xfId="0" applyNumberFormat="1" applyFont="1"/>
    <xf numFmtId="0" fontId="1" fillId="0" borderId="0" xfId="0" applyFont="1"/>
    <xf numFmtId="0" fontId="14" fillId="0" borderId="0" xfId="0" applyFont="1" applyAlignment="1">
      <alignment horizontal="right"/>
    </xf>
    <xf numFmtId="14" fontId="14" fillId="0" borderId="0" xfId="0" applyNumberFormat="1" applyFont="1"/>
    <xf numFmtId="0" fontId="3" fillId="0" borderId="0" xfId="0" applyFont="1"/>
    <xf numFmtId="0" fontId="5" fillId="0" borderId="0" xfId="0" applyFont="1" applyAlignment="1">
      <alignment horizontal="right"/>
    </xf>
    <xf numFmtId="0" fontId="14" fillId="0" borderId="0" xfId="0" applyFont="1"/>
    <xf numFmtId="14" fontId="5" fillId="0" borderId="0" xfId="0" applyNumberFormat="1" applyFont="1" applyAlignment="1">
      <alignment horizontal="right"/>
    </xf>
    <xf numFmtId="0" fontId="0" fillId="0" borderId="0" xfId="0" applyAlignment="1">
      <alignment horizontal="right"/>
    </xf>
    <xf numFmtId="0" fontId="0" fillId="0" borderId="2" xfId="0" applyBorder="1" applyAlignment="1">
      <alignment horizontal="center"/>
    </xf>
    <xf numFmtId="0" fontId="2" fillId="0" borderId="0" xfId="0" applyFont="1"/>
    <xf numFmtId="0" fontId="0" fillId="0" borderId="2" xfId="0" applyBorder="1" applyAlignment="1">
      <alignment horizontal="centerContinuous"/>
    </xf>
    <xf numFmtId="0" fontId="2" fillId="0" borderId="29" xfId="0" applyFont="1" applyBorder="1" applyAlignment="1">
      <alignment horizontal="center"/>
    </xf>
    <xf numFmtId="0" fontId="2" fillId="0" borderId="30" xfId="0" applyFont="1" applyBorder="1" applyAlignment="1">
      <alignment horizontal="center"/>
    </xf>
    <xf numFmtId="14" fontId="2" fillId="0" borderId="3" xfId="0" applyNumberFormat="1" applyFont="1" applyFill="1" applyBorder="1"/>
    <xf numFmtId="0" fontId="2" fillId="2" borderId="3" xfId="0" applyNumberFormat="1" applyFont="1" applyFill="1" applyBorder="1"/>
    <xf numFmtId="14" fontId="2" fillId="0" borderId="2" xfId="0" applyNumberFormat="1" applyFont="1" applyFill="1" applyBorder="1"/>
    <xf numFmtId="0" fontId="0" fillId="0" borderId="2" xfId="0" applyFill="1" applyBorder="1" applyAlignment="1">
      <alignment horizontal="center"/>
    </xf>
    <xf numFmtId="9" fontId="2" fillId="0" borderId="2" xfId="0" applyNumberFormat="1" applyFont="1" applyBorder="1"/>
    <xf numFmtId="0" fontId="2" fillId="0" borderId="2" xfId="0" applyFont="1" applyBorder="1" applyAlignment="1">
      <alignment horizontal="center"/>
    </xf>
    <xf numFmtId="0" fontId="15" fillId="0" borderId="0" xfId="0" applyFont="1"/>
    <xf numFmtId="0" fontId="4" fillId="0" borderId="0" xfId="0" applyFont="1"/>
    <xf numFmtId="0" fontId="0" fillId="0" borderId="0" xfId="0" applyAlignment="1">
      <alignment horizontal="justify" vertical="top"/>
    </xf>
    <xf numFmtId="9" fontId="0" fillId="0" borderId="4" xfId="0" applyNumberFormat="1" applyBorder="1"/>
    <xf numFmtId="9" fontId="0" fillId="0" borderId="17" xfId="0" applyNumberFormat="1" applyBorder="1"/>
    <xf numFmtId="0" fontId="2" fillId="0" borderId="0" xfId="0" quotePrefix="1" applyFont="1" applyAlignment="1">
      <alignment horizontal="center"/>
    </xf>
    <xf numFmtId="9" fontId="0" fillId="0" borderId="0" xfId="0" applyNumberFormat="1"/>
    <xf numFmtId="0" fontId="0" fillId="4" borderId="2" xfId="0" applyFill="1" applyBorder="1"/>
    <xf numFmtId="2" fontId="0" fillId="2" borderId="3" xfId="0" applyNumberFormat="1" applyFill="1" applyBorder="1"/>
    <xf numFmtId="0" fontId="5" fillId="2" borderId="3" xfId="0" applyFont="1" applyFill="1" applyBorder="1"/>
    <xf numFmtId="0" fontId="0" fillId="4" borderId="2" xfId="0" quotePrefix="1" applyFill="1" applyBorder="1"/>
    <xf numFmtId="0" fontId="0" fillId="0" borderId="8" xfId="0" applyBorder="1"/>
    <xf numFmtId="0" fontId="0" fillId="0" borderId="2" xfId="0" quotePrefix="1" applyBorder="1"/>
    <xf numFmtId="17" fontId="0" fillId="0" borderId="2" xfId="0" quotePrefix="1" applyNumberFormat="1" applyBorder="1"/>
    <xf numFmtId="0" fontId="0" fillId="0" borderId="21" xfId="0" applyBorder="1" applyAlignment="1">
      <alignment horizontal="center"/>
    </xf>
    <xf numFmtId="0" fontId="0" fillId="0" borderId="38" xfId="0" applyBorder="1"/>
    <xf numFmtId="0" fontId="0" fillId="0" borderId="40" xfId="0" applyBorder="1"/>
    <xf numFmtId="0" fontId="0" fillId="0" borderId="9" xfId="0" applyBorder="1"/>
    <xf numFmtId="0" fontId="0" fillId="0" borderId="35" xfId="0" applyBorder="1"/>
    <xf numFmtId="0" fontId="16" fillId="0" borderId="0" xfId="0" applyFont="1"/>
    <xf numFmtId="0" fontId="0" fillId="0" borderId="1" xfId="0" applyBorder="1" applyAlignment="1">
      <alignment horizontal="center"/>
    </xf>
    <xf numFmtId="0" fontId="0" fillId="0" borderId="6" xfId="0" applyBorder="1" applyAlignment="1">
      <alignment horizontal="center"/>
    </xf>
    <xf numFmtId="0" fontId="0" fillId="0" borderId="13" xfId="0" applyBorder="1"/>
    <xf numFmtId="0" fontId="8" fillId="0" borderId="0" xfId="0" applyFont="1" applyBorder="1"/>
    <xf numFmtId="0" fontId="0" fillId="0" borderId="41" xfId="0" applyBorder="1"/>
    <xf numFmtId="0" fontId="8" fillId="0" borderId="1" xfId="0" applyFont="1" applyBorder="1" applyAlignment="1">
      <alignment horizontal="center"/>
    </xf>
    <xf numFmtId="0" fontId="8" fillId="0" borderId="7" xfId="0" applyFont="1" applyBorder="1" applyAlignment="1">
      <alignment horizontal="center"/>
    </xf>
    <xf numFmtId="0" fontId="0" fillId="0" borderId="42" xfId="0" applyBorder="1"/>
    <xf numFmtId="0" fontId="8" fillId="0" borderId="17" xfId="0" applyFont="1" applyBorder="1" applyAlignment="1">
      <alignment horizontal="right"/>
    </xf>
    <xf numFmtId="0" fontId="0" fillId="0" borderId="3" xfId="0" applyBorder="1" applyAlignment="1">
      <alignment horizontal="right" vertical="top"/>
    </xf>
    <xf numFmtId="0" fontId="8" fillId="0" borderId="3" xfId="0" applyFont="1" applyBorder="1" applyAlignment="1">
      <alignment horizontal="right"/>
    </xf>
    <xf numFmtId="0" fontId="0" fillId="0" borderId="25" xfId="0" applyBorder="1" applyAlignment="1">
      <alignment horizontal="right" vertical="top"/>
    </xf>
    <xf numFmtId="0" fontId="8" fillId="0" borderId="14" xfId="0" applyFont="1" applyBorder="1" applyAlignment="1">
      <alignment horizontal="right"/>
    </xf>
    <xf numFmtId="0" fontId="0" fillId="0" borderId="2" xfId="0" applyBorder="1" applyAlignment="1">
      <alignment horizontal="right" vertical="top"/>
    </xf>
    <xf numFmtId="0" fontId="8" fillId="0" borderId="2" xfId="0" applyFont="1" applyBorder="1" applyAlignment="1">
      <alignment horizontal="right"/>
    </xf>
    <xf numFmtId="0" fontId="0" fillId="0" borderId="43" xfId="0" applyBorder="1" applyAlignment="1">
      <alignment horizontal="right" vertical="top"/>
    </xf>
    <xf numFmtId="0" fontId="0" fillId="0" borderId="44" xfId="0" applyBorder="1"/>
    <xf numFmtId="0" fontId="8" fillId="0" borderId="33" xfId="0" applyFont="1" applyBorder="1" applyAlignment="1">
      <alignment horizontal="right"/>
    </xf>
    <xf numFmtId="0" fontId="0" fillId="0" borderId="30" xfId="0" applyBorder="1" applyAlignment="1">
      <alignment horizontal="right" vertical="top"/>
    </xf>
    <xf numFmtId="0" fontId="8" fillId="0" borderId="30" xfId="0" applyFont="1" applyBorder="1" applyAlignment="1">
      <alignment horizontal="right"/>
    </xf>
    <xf numFmtId="0" fontId="0" fillId="0" borderId="45" xfId="0" applyBorder="1" applyAlignment="1">
      <alignment horizontal="right" vertical="top"/>
    </xf>
    <xf numFmtId="0" fontId="0" fillId="0" borderId="33" xfId="0" applyBorder="1"/>
    <xf numFmtId="0" fontId="8" fillId="0" borderId="5" xfId="0" applyFont="1" applyBorder="1"/>
    <xf numFmtId="0" fontId="0" fillId="0" borderId="46" xfId="0" applyBorder="1"/>
    <xf numFmtId="0" fontId="0" fillId="0" borderId="47" xfId="0" applyBorder="1"/>
    <xf numFmtId="0" fontId="0" fillId="0" borderId="48" xfId="0" applyBorder="1"/>
    <xf numFmtId="3" fontId="0" fillId="0" borderId="0" xfId="0" applyNumberFormat="1"/>
    <xf numFmtId="9" fontId="0" fillId="0" borderId="2" xfId="0" applyNumberFormat="1" applyBorder="1"/>
    <xf numFmtId="0" fontId="0" fillId="0" borderId="0" xfId="0" applyAlignment="1">
      <alignment horizontal="center"/>
    </xf>
    <xf numFmtId="0" fontId="0" fillId="2" borderId="34" xfId="0" applyFill="1" applyBorder="1"/>
    <xf numFmtId="0" fontId="0" fillId="2" borderId="49" xfId="0" applyFill="1" applyBorder="1"/>
    <xf numFmtId="0" fontId="0" fillId="2" borderId="32" xfId="0" applyFill="1" applyBorder="1"/>
    <xf numFmtId="0" fontId="0" fillId="3" borderId="50" xfId="0" applyFill="1" applyBorder="1" applyAlignment="1">
      <alignment horizontal="center"/>
    </xf>
    <xf numFmtId="0" fontId="0" fillId="3" borderId="51" xfId="0" applyFill="1" applyBorder="1" applyAlignment="1">
      <alignment horizontal="center"/>
    </xf>
    <xf numFmtId="0" fontId="0" fillId="2" borderId="9" xfId="0" applyFill="1" applyBorder="1"/>
    <xf numFmtId="0" fontId="0" fillId="2" borderId="13" xfId="0" applyFill="1" applyBorder="1"/>
    <xf numFmtId="0" fontId="0" fillId="2" borderId="4" xfId="0" applyFill="1" applyBorder="1"/>
    <xf numFmtId="0" fontId="0" fillId="3" borderId="37" xfId="0" applyFill="1" applyBorder="1"/>
    <xf numFmtId="165" fontId="0" fillId="3" borderId="3" xfId="0" applyNumberFormat="1" applyFill="1" applyBorder="1"/>
    <xf numFmtId="0" fontId="0" fillId="2" borderId="0" xfId="0" applyFill="1" applyBorder="1" applyAlignment="1">
      <alignment horizontal="right"/>
    </xf>
    <xf numFmtId="165" fontId="0" fillId="3" borderId="2" xfId="0" applyNumberFormat="1" applyFill="1" applyBorder="1"/>
    <xf numFmtId="0" fontId="0" fillId="2" borderId="39" xfId="0" applyFill="1" applyBorder="1" applyAlignment="1">
      <alignment horizontal="center"/>
    </xf>
    <xf numFmtId="0" fontId="0" fillId="2" borderId="2" xfId="0" applyFill="1" applyBorder="1" applyAlignment="1">
      <alignment horizontal="center"/>
    </xf>
    <xf numFmtId="1" fontId="0" fillId="2" borderId="39" xfId="0" applyNumberFormat="1" applyFill="1" applyBorder="1" applyAlignment="1">
      <alignment horizontal="center"/>
    </xf>
    <xf numFmtId="0" fontId="0" fillId="0" borderId="2" xfId="0" applyFill="1" applyBorder="1" applyAlignment="1">
      <alignment horizontal="left"/>
    </xf>
    <xf numFmtId="0" fontId="0" fillId="0" borderId="2" xfId="0" applyFill="1" applyBorder="1" applyAlignment="1">
      <alignment horizontal="right"/>
    </xf>
    <xf numFmtId="165" fontId="0" fillId="2" borderId="2" xfId="0" applyNumberFormat="1" applyFill="1" applyBorder="1" applyAlignment="1">
      <alignment horizontal="right"/>
    </xf>
    <xf numFmtId="165" fontId="0" fillId="2" borderId="2" xfId="0" applyNumberFormat="1" applyFill="1" applyBorder="1"/>
    <xf numFmtId="0" fontId="0" fillId="3" borderId="26" xfId="0" applyFill="1" applyBorder="1"/>
    <xf numFmtId="165" fontId="0" fillId="3" borderId="15" xfId="0" applyNumberFormat="1" applyFill="1" applyBorder="1"/>
    <xf numFmtId="0" fontId="0" fillId="2" borderId="32" xfId="0" applyFill="1" applyBorder="1" applyAlignment="1">
      <alignment horizontal="left"/>
    </xf>
    <xf numFmtId="0" fontId="0" fillId="2" borderId="4" xfId="0" applyFill="1" applyBorder="1" applyAlignment="1">
      <alignment horizontal="left"/>
    </xf>
    <xf numFmtId="9" fontId="2" fillId="2" borderId="0" xfId="0" applyNumberFormat="1" applyFont="1" applyFill="1" applyBorder="1"/>
    <xf numFmtId="165" fontId="0" fillId="2" borderId="29" xfId="0" applyNumberFormat="1" applyFill="1" applyBorder="1"/>
    <xf numFmtId="0" fontId="0" fillId="2" borderId="0" xfId="0" applyFill="1" applyBorder="1" applyAlignment="1">
      <alignment horizontal="left"/>
    </xf>
    <xf numFmtId="165" fontId="0" fillId="2" borderId="28" xfId="0" applyNumberFormat="1" applyFill="1" applyBorder="1"/>
    <xf numFmtId="0" fontId="0" fillId="2" borderId="35" xfId="0" applyFill="1" applyBorder="1"/>
    <xf numFmtId="0" fontId="0" fillId="2" borderId="17" xfId="0" applyFill="1" applyBorder="1"/>
    <xf numFmtId="166" fontId="0" fillId="0" borderId="34" xfId="0" applyNumberFormat="1" applyBorder="1"/>
    <xf numFmtId="9" fontId="19" fillId="0" borderId="32" xfId="0" applyNumberFormat="1" applyFont="1" applyBorder="1"/>
    <xf numFmtId="166" fontId="0" fillId="0" borderId="9" xfId="0" applyNumberFormat="1" applyBorder="1"/>
    <xf numFmtId="166" fontId="0" fillId="0" borderId="35" xfId="0" applyNumberFormat="1" applyBorder="1"/>
    <xf numFmtId="167" fontId="21" fillId="0" borderId="0" xfId="0" applyNumberFormat="1" applyFont="1"/>
    <xf numFmtId="0" fontId="0" fillId="0" borderId="0" xfId="0" applyAlignment="1">
      <alignment vertical="center"/>
    </xf>
    <xf numFmtId="0" fontId="0" fillId="0" borderId="0" xfId="0" applyBorder="1" applyAlignment="1">
      <alignment vertical="center"/>
    </xf>
    <xf numFmtId="0" fontId="0" fillId="0" borderId="0" xfId="0" applyFill="1" applyBorder="1" applyAlignment="1">
      <alignment vertical="center"/>
    </xf>
    <xf numFmtId="0" fontId="0" fillId="0" borderId="0" xfId="0" applyBorder="1" applyAlignment="1">
      <alignment horizontal="left" vertical="center"/>
    </xf>
    <xf numFmtId="0" fontId="0" fillId="0" borderId="22" xfId="0" applyBorder="1"/>
    <xf numFmtId="0" fontId="0" fillId="0" borderId="23" xfId="0" applyBorder="1"/>
    <xf numFmtId="0" fontId="2" fillId="0" borderId="24" xfId="0" applyFont="1" applyBorder="1" applyAlignment="1">
      <alignment horizontal="center"/>
    </xf>
    <xf numFmtId="0" fontId="2" fillId="0" borderId="2" xfId="0" applyFont="1" applyFill="1" applyBorder="1" applyAlignment="1">
      <alignment horizontal="center"/>
    </xf>
    <xf numFmtId="0" fontId="2" fillId="0" borderId="43" xfId="0" applyFont="1" applyFill="1" applyBorder="1" applyAlignment="1">
      <alignment horizontal="center"/>
    </xf>
    <xf numFmtId="0" fontId="5" fillId="0" borderId="0" xfId="0" applyFont="1" applyAlignment="1">
      <alignment horizontal="center"/>
    </xf>
    <xf numFmtId="14" fontId="2" fillId="0" borderId="24" xfId="0" applyNumberFormat="1" applyFont="1" applyBorder="1"/>
    <xf numFmtId="0" fontId="0" fillId="2" borderId="43" xfId="0" applyFill="1" applyBorder="1"/>
    <xf numFmtId="0" fontId="2" fillId="0" borderId="28" xfId="0" applyFont="1" applyBorder="1"/>
    <xf numFmtId="0" fontId="0" fillId="0" borderId="55"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2" fillId="0" borderId="56" xfId="0" applyFont="1" applyBorder="1"/>
    <xf numFmtId="0" fontId="0" fillId="0" borderId="25" xfId="0" applyBorder="1"/>
    <xf numFmtId="0" fontId="2" fillId="0" borderId="57" xfId="0" applyFont="1" applyBorder="1"/>
    <xf numFmtId="0" fontId="0" fillId="0" borderId="43" xfId="0" applyBorder="1"/>
    <xf numFmtId="0" fontId="2" fillId="0" borderId="58" xfId="0" quotePrefix="1" applyFont="1" applyBorder="1"/>
    <xf numFmtId="14" fontId="2" fillId="0" borderId="0" xfId="0" applyNumberFormat="1" applyFont="1" applyBorder="1"/>
    <xf numFmtId="0" fontId="5" fillId="0" borderId="0" xfId="0" applyFont="1" applyAlignment="1">
      <alignment vertical="center"/>
    </xf>
    <xf numFmtId="0" fontId="5" fillId="0" borderId="0" xfId="0" applyFont="1" applyAlignment="1">
      <alignment vertical="top"/>
    </xf>
    <xf numFmtId="0" fontId="0" fillId="0" borderId="29" xfId="0" applyFill="1" applyBorder="1" applyAlignment="1">
      <alignment horizontal="center"/>
    </xf>
    <xf numFmtId="0" fontId="0" fillId="0" borderId="30" xfId="0" applyFill="1" applyBorder="1" applyAlignment="1">
      <alignment horizontal="center"/>
    </xf>
    <xf numFmtId="168" fontId="0" fillId="2" borderId="3" xfId="0" applyNumberFormat="1" applyFill="1" applyBorder="1"/>
    <xf numFmtId="0" fontId="0" fillId="7" borderId="3" xfId="0" applyFill="1" applyBorder="1"/>
    <xf numFmtId="0" fontId="0" fillId="7" borderId="2" xfId="0" applyFill="1" applyBorder="1"/>
    <xf numFmtId="14" fontId="0" fillId="7" borderId="2" xfId="0" applyNumberFormat="1" applyFill="1" applyBorder="1"/>
    <xf numFmtId="0" fontId="0" fillId="7" borderId="2" xfId="0" applyFill="1" applyBorder="1" applyAlignment="1">
      <alignment horizontal="center"/>
    </xf>
    <xf numFmtId="0" fontId="2" fillId="7" borderId="2" xfId="0" applyFont="1" applyFill="1" applyBorder="1" applyAlignment="1">
      <alignment horizontal="center"/>
    </xf>
    <xf numFmtId="0" fontId="0" fillId="7" borderId="3" xfId="0" applyFill="1" applyBorder="1" applyAlignment="1">
      <alignment horizontal="center"/>
    </xf>
    <xf numFmtId="0" fontId="0" fillId="0" borderId="16" xfId="0" applyBorder="1" applyAlignment="1">
      <alignment horizontal="center"/>
    </xf>
    <xf numFmtId="0" fontId="0" fillId="0" borderId="26" xfId="0" applyBorder="1" applyAlignment="1">
      <alignment horizontal="center"/>
    </xf>
    <xf numFmtId="0" fontId="1" fillId="2" borderId="37" xfId="0" applyFont="1" applyFill="1" applyBorder="1"/>
    <xf numFmtId="0" fontId="0" fillId="7" borderId="15" xfId="0" applyFill="1" applyBorder="1"/>
    <xf numFmtId="0" fontId="0" fillId="0" borderId="15" xfId="0" applyFill="1" applyBorder="1"/>
    <xf numFmtId="0" fontId="0" fillId="0" borderId="39" xfId="0" applyBorder="1"/>
    <xf numFmtId="0" fontId="2" fillId="7" borderId="3" xfId="0" applyFont="1" applyFill="1" applyBorder="1" applyAlignment="1">
      <alignment horizontal="center"/>
    </xf>
    <xf numFmtId="0" fontId="1" fillId="7" borderId="3" xfId="0" applyFont="1" applyFill="1" applyBorder="1" applyAlignment="1">
      <alignment horizontal="center"/>
    </xf>
    <xf numFmtId="0" fontId="1" fillId="2" borderId="3" xfId="0" applyNumberFormat="1" applyFont="1" applyFill="1" applyBorder="1" applyAlignment="1">
      <alignment horizontal="right"/>
    </xf>
    <xf numFmtId="0" fontId="2" fillId="7" borderId="2" xfId="0" quotePrefix="1" applyFont="1" applyFill="1" applyBorder="1" applyAlignment="1">
      <alignment horizontal="center"/>
    </xf>
    <xf numFmtId="0" fontId="23" fillId="0" borderId="0" xfId="0" applyFont="1"/>
    <xf numFmtId="0" fontId="24" fillId="0" borderId="34" xfId="0" applyFont="1" applyBorder="1"/>
    <xf numFmtId="0" fontId="0" fillId="0" borderId="49" xfId="0" applyBorder="1"/>
    <xf numFmtId="0" fontId="0" fillId="0" borderId="32" xfId="0" applyBorder="1"/>
    <xf numFmtId="0" fontId="2" fillId="0" borderId="9" xfId="0" applyFont="1" applyBorder="1"/>
    <xf numFmtId="0" fontId="0" fillId="0" borderId="0" xfId="0" quotePrefix="1" applyBorder="1"/>
    <xf numFmtId="0" fontId="24" fillId="0" borderId="35" xfId="0" applyFont="1" applyBorder="1"/>
    <xf numFmtId="14" fontId="0" fillId="0" borderId="13" xfId="0" applyNumberFormat="1" applyBorder="1"/>
    <xf numFmtId="14" fontId="0" fillId="0" borderId="13" xfId="0" quotePrefix="1" applyNumberFormat="1" applyBorder="1"/>
    <xf numFmtId="14" fontId="0" fillId="0" borderId="17" xfId="0" quotePrefix="1" applyNumberFormat="1" applyBorder="1"/>
    <xf numFmtId="0" fontId="24" fillId="0" borderId="0" xfId="0" applyFont="1"/>
    <xf numFmtId="0" fontId="0" fillId="0" borderId="34" xfId="0" applyBorder="1"/>
    <xf numFmtId="0" fontId="2" fillId="2" borderId="2" xfId="0" applyFont="1" applyFill="1" applyBorder="1" applyAlignment="1">
      <alignment horizontal="center"/>
    </xf>
    <xf numFmtId="0" fontId="1" fillId="2" borderId="2" xfId="0" applyFont="1" applyFill="1" applyBorder="1"/>
    <xf numFmtId="0" fontId="2" fillId="0" borderId="9" xfId="0" applyFont="1" applyBorder="1" applyAlignment="1"/>
    <xf numFmtId="0" fontId="0" fillId="0" borderId="13" xfId="0" quotePrefix="1" applyBorder="1"/>
    <xf numFmtId="0" fontId="5" fillId="0" borderId="35" xfId="0" applyFont="1" applyBorder="1"/>
    <xf numFmtId="14" fontId="0" fillId="0" borderId="3" xfId="0" applyNumberFormat="1" applyBorder="1"/>
    <xf numFmtId="14" fontId="0" fillId="0" borderId="2" xfId="0" applyNumberFormat="1" applyBorder="1"/>
    <xf numFmtId="4" fontId="0" fillId="0" borderId="2" xfId="0" applyNumberFormat="1" applyBorder="1" applyAlignment="1">
      <alignment horizontal="right"/>
    </xf>
    <xf numFmtId="20" fontId="0" fillId="0" borderId="3" xfId="0" applyNumberFormat="1" applyBorder="1"/>
    <xf numFmtId="3" fontId="0" fillId="0" borderId="3" xfId="0" applyNumberFormat="1" applyBorder="1"/>
    <xf numFmtId="0" fontId="7" fillId="0" borderId="2" xfId="0" applyFont="1" applyBorder="1" applyAlignment="1">
      <alignment horizontal="center"/>
    </xf>
    <xf numFmtId="20" fontId="0" fillId="0" borderId="2" xfId="0" applyNumberFormat="1" applyBorder="1"/>
    <xf numFmtId="3" fontId="0" fillId="0" borderId="2" xfId="0" applyNumberFormat="1" applyBorder="1"/>
    <xf numFmtId="4" fontId="0" fillId="0" borderId="0" xfId="0" applyNumberFormat="1"/>
    <xf numFmtId="3" fontId="0" fillId="2" borderId="2" xfId="0" applyNumberFormat="1" applyFill="1" applyBorder="1"/>
    <xf numFmtId="9" fontId="0" fillId="2" borderId="2" xfId="2" applyFont="1" applyFill="1" applyBorder="1"/>
    <xf numFmtId="0" fontId="5" fillId="0" borderId="2" xfId="0" applyFont="1" applyBorder="1"/>
    <xf numFmtId="0" fontId="1" fillId="0" borderId="0" xfId="0" applyFont="1" applyAlignment="1">
      <alignment horizontal="right"/>
    </xf>
    <xf numFmtId="0" fontId="5" fillId="0" borderId="11" xfId="0" applyFont="1" applyBorder="1" applyAlignment="1">
      <alignment horizontal="center"/>
    </xf>
    <xf numFmtId="0" fontId="0" fillId="6" borderId="3" xfId="0" applyFill="1" applyBorder="1"/>
    <xf numFmtId="0" fontId="5" fillId="6" borderId="3" xfId="0" applyFont="1" applyFill="1" applyBorder="1" applyAlignment="1">
      <alignment horizontal="center"/>
    </xf>
    <xf numFmtId="0" fontId="26" fillId="6" borderId="2" xfId="0" applyFont="1" applyFill="1" applyBorder="1" applyAlignment="1">
      <alignment horizontal="center"/>
    </xf>
    <xf numFmtId="0" fontId="18" fillId="6" borderId="3" xfId="0" applyFont="1" applyFill="1" applyBorder="1" applyAlignment="1">
      <alignment horizontal="center"/>
    </xf>
    <xf numFmtId="0" fontId="0" fillId="6" borderId="2" xfId="0" applyFill="1" applyBorder="1"/>
    <xf numFmtId="0" fontId="25" fillId="0" borderId="0" xfId="0" applyFont="1"/>
    <xf numFmtId="0" fontId="10" fillId="5" borderId="0" xfId="0" applyFont="1" applyFill="1" applyAlignment="1"/>
    <xf numFmtId="0" fontId="5" fillId="0" borderId="8" xfId="0" applyFont="1" applyBorder="1" applyAlignment="1">
      <alignment horizontal="center"/>
    </xf>
    <xf numFmtId="0" fontId="22" fillId="7" borderId="16" xfId="0" applyFont="1" applyFill="1" applyBorder="1" applyAlignment="1">
      <alignment horizontal="center"/>
    </xf>
    <xf numFmtId="0" fontId="22" fillId="7" borderId="59" xfId="0" applyFont="1" applyFill="1" applyBorder="1" applyAlignment="1">
      <alignment horizontal="center"/>
    </xf>
    <xf numFmtId="0" fontId="22" fillId="7" borderId="38" xfId="0" applyFont="1" applyFill="1" applyBorder="1" applyAlignment="1">
      <alignment horizontal="center"/>
    </xf>
    <xf numFmtId="169" fontId="0" fillId="2" borderId="3" xfId="0" applyNumberFormat="1" applyFill="1" applyBorder="1"/>
    <xf numFmtId="0" fontId="0" fillId="0" borderId="29" xfId="0" applyBorder="1"/>
    <xf numFmtId="0" fontId="0" fillId="0" borderId="10" xfId="0" applyBorder="1"/>
    <xf numFmtId="2" fontId="0" fillId="2" borderId="10" xfId="0" applyNumberFormat="1" applyFill="1" applyBorder="1"/>
    <xf numFmtId="169" fontId="0" fillId="2" borderId="0" xfId="0" applyNumberFormat="1" applyFill="1"/>
    <xf numFmtId="0" fontId="0" fillId="0" borderId="0" xfId="0" applyBorder="1" applyAlignment="1">
      <alignment wrapText="1"/>
    </xf>
    <xf numFmtId="0" fontId="0" fillId="0" borderId="0" xfId="0" applyBorder="1" applyAlignment="1">
      <alignment vertical="center" wrapText="1"/>
    </xf>
    <xf numFmtId="0" fontId="0" fillId="0" borderId="0" xfId="0" applyBorder="1" applyAlignment="1">
      <alignment horizontal="left" vertical="center" wrapText="1"/>
    </xf>
    <xf numFmtId="0" fontId="0" fillId="0" borderId="0" xfId="0" applyBorder="1" applyAlignment="1"/>
    <xf numFmtId="0" fontId="0" fillId="0" borderId="0" xfId="0" applyAlignment="1"/>
    <xf numFmtId="0" fontId="0" fillId="0" borderId="0" xfId="0" applyFill="1" applyBorder="1" applyAlignment="1">
      <alignment horizontal="centerContinuous"/>
    </xf>
    <xf numFmtId="0" fontId="0" fillId="0" borderId="0" xfId="0" applyBorder="1" applyAlignment="1">
      <alignment horizontal="centerContinuous"/>
    </xf>
    <xf numFmtId="0" fontId="5" fillId="6" borderId="2" xfId="0" applyFont="1" applyFill="1" applyBorder="1"/>
    <xf numFmtId="0" fontId="2" fillId="0" borderId="39" xfId="0" applyFont="1" applyBorder="1"/>
    <xf numFmtId="0" fontId="2" fillId="0" borderId="37" xfId="0" applyFont="1" applyBorder="1"/>
    <xf numFmtId="0" fontId="2" fillId="0" borderId="24" xfId="0" applyFont="1" applyBorder="1"/>
    <xf numFmtId="0" fontId="2" fillId="2" borderId="2" xfId="0" applyFont="1" applyFill="1" applyBorder="1"/>
    <xf numFmtId="9" fontId="2" fillId="0" borderId="39" xfId="0" applyNumberFormat="1" applyFont="1" applyBorder="1"/>
    <xf numFmtId="9" fontId="2" fillId="0" borderId="18" xfId="0" applyNumberFormat="1" applyFont="1" applyBorder="1"/>
    <xf numFmtId="9" fontId="2" fillId="2" borderId="39" xfId="2" applyFont="1" applyFill="1" applyBorder="1"/>
    <xf numFmtId="9" fontId="2" fillId="0" borderId="25" xfId="0" applyNumberFormat="1" applyFont="1" applyBorder="1"/>
    <xf numFmtId="9" fontId="2" fillId="0" borderId="43" xfId="0" applyNumberFormat="1" applyFont="1" applyBorder="1"/>
    <xf numFmtId="0" fontId="2" fillId="0" borderId="26" xfId="0" applyFont="1" applyBorder="1"/>
    <xf numFmtId="9" fontId="2" fillId="0" borderId="27" xfId="0" applyNumberFormat="1" applyFont="1" applyBorder="1"/>
    <xf numFmtId="9" fontId="2" fillId="0" borderId="29" xfId="0" applyNumberFormat="1" applyFont="1" applyBorder="1"/>
    <xf numFmtId="0" fontId="2" fillId="0" borderId="61" xfId="0" applyFont="1" applyBorder="1"/>
    <xf numFmtId="0" fontId="0" fillId="0" borderId="61" xfId="0" applyBorder="1"/>
    <xf numFmtId="0" fontId="2" fillId="0" borderId="27" xfId="0" applyFont="1" applyBorder="1"/>
    <xf numFmtId="0" fontId="2" fillId="0" borderId="25" xfId="0" applyFont="1" applyBorder="1"/>
    <xf numFmtId="0" fontId="2" fillId="0" borderId="43" xfId="0" applyFont="1" applyBorder="1"/>
    <xf numFmtId="1" fontId="2" fillId="0" borderId="26" xfId="0" applyNumberFormat="1" applyFont="1" applyBorder="1"/>
    <xf numFmtId="0" fontId="2" fillId="0" borderId="15" xfId="0" applyFont="1" applyBorder="1"/>
    <xf numFmtId="0" fontId="10" fillId="5" borderId="0" xfId="0" applyFont="1" applyFill="1" applyAlignment="1">
      <alignment horizontal="left"/>
    </xf>
    <xf numFmtId="0" fontId="0" fillId="0" borderId="2" xfId="0" applyBorder="1" applyAlignment="1">
      <alignment horizontal="center"/>
    </xf>
    <xf numFmtId="0" fontId="0" fillId="0" borderId="22" xfId="0" applyBorder="1" applyAlignment="1">
      <alignment horizontal="center"/>
    </xf>
    <xf numFmtId="0" fontId="0" fillId="0" borderId="15" xfId="0" applyBorder="1" applyAlignment="1">
      <alignment horizontal="center"/>
    </xf>
    <xf numFmtId="0" fontId="1" fillId="0" borderId="0" xfId="0" applyFont="1" applyAlignment="1">
      <alignment horizontal="center"/>
    </xf>
    <xf numFmtId="0" fontId="0" fillId="0" borderId="17" xfId="0" applyBorder="1" applyAlignment="1">
      <alignment horizontal="center"/>
    </xf>
    <xf numFmtId="0" fontId="31" fillId="0" borderId="2" xfId="0" applyFont="1" applyBorder="1"/>
    <xf numFmtId="0" fontId="32" fillId="0" borderId="0" xfId="0" applyFont="1"/>
    <xf numFmtId="0" fontId="1" fillId="2" borderId="0" xfId="0" applyFont="1" applyFill="1"/>
    <xf numFmtId="0" fontId="30" fillId="0" borderId="0" xfId="0" applyFont="1" applyBorder="1" applyAlignment="1"/>
    <xf numFmtId="0" fontId="0" fillId="0" borderId="0" xfId="0" applyFill="1" applyBorder="1" applyAlignment="1">
      <alignment horizontal="left"/>
    </xf>
    <xf numFmtId="14" fontId="0" fillId="0" borderId="0" xfId="0" applyNumberFormat="1" applyBorder="1"/>
    <xf numFmtId="0" fontId="31" fillId="0" borderId="0" xfId="0" applyFont="1" applyBorder="1"/>
    <xf numFmtId="0" fontId="33" fillId="0" borderId="2" xfId="0" applyFont="1" applyBorder="1" applyAlignment="1">
      <alignment horizontal="center"/>
    </xf>
    <xf numFmtId="0" fontId="33" fillId="0" borderId="0" xfId="0" applyFont="1" applyBorder="1" applyAlignment="1">
      <alignment horizontal="center"/>
    </xf>
    <xf numFmtId="0" fontId="30" fillId="0" borderId="0" xfId="0" applyFont="1"/>
    <xf numFmtId="0" fontId="36" fillId="0" borderId="0" xfId="0" applyFont="1"/>
    <xf numFmtId="0" fontId="31" fillId="0" borderId="0" xfId="0" applyFont="1" applyFill="1" applyBorder="1" applyAlignment="1">
      <alignment horizontal="center"/>
    </xf>
    <xf numFmtId="0" fontId="31" fillId="0" borderId="0" xfId="0" applyFont="1"/>
    <xf numFmtId="0" fontId="37" fillId="0" borderId="15" xfId="0" applyFont="1" applyFill="1" applyBorder="1" applyAlignment="1">
      <alignment horizontal="center" vertical="center"/>
    </xf>
    <xf numFmtId="0" fontId="37" fillId="0" borderId="16" xfId="0" applyFont="1" applyFill="1" applyBorder="1" applyAlignment="1">
      <alignment horizontal="center" vertical="center" wrapText="1"/>
    </xf>
    <xf numFmtId="0" fontId="15" fillId="0" borderId="29" xfId="0" applyFont="1" applyFill="1" applyBorder="1" applyAlignment="1">
      <alignment horizontal="center" vertical="center"/>
    </xf>
    <xf numFmtId="0" fontId="15" fillId="0" borderId="29" xfId="0" applyFont="1" applyFill="1" applyBorder="1" applyAlignment="1">
      <alignment horizontal="center" vertical="center" wrapText="1"/>
    </xf>
    <xf numFmtId="0" fontId="15" fillId="0" borderId="34" xfId="0" applyFont="1" applyFill="1" applyBorder="1" applyAlignment="1">
      <alignment horizontal="center" vertical="center" wrapText="1"/>
    </xf>
    <xf numFmtId="0" fontId="17" fillId="0" borderId="2" xfId="0" applyFont="1" applyBorder="1"/>
    <xf numFmtId="0" fontId="17" fillId="2" borderId="2" xfId="0" applyFont="1" applyFill="1" applyBorder="1"/>
    <xf numFmtId="0" fontId="38" fillId="0" borderId="18" xfId="0" applyFont="1" applyBorder="1" applyAlignment="1">
      <alignment horizontal="center"/>
    </xf>
    <xf numFmtId="0" fontId="38" fillId="0" borderId="19" xfId="0" applyFont="1" applyBorder="1" applyAlignment="1">
      <alignment horizontal="center"/>
    </xf>
    <xf numFmtId="0" fontId="38" fillId="0" borderId="20" xfId="0" applyFont="1" applyBorder="1" applyAlignment="1">
      <alignment horizontal="center"/>
    </xf>
    <xf numFmtId="0" fontId="39" fillId="0" borderId="22" xfId="3" applyFont="1" applyBorder="1" applyAlignment="1" applyProtection="1"/>
    <xf numFmtId="0" fontId="39" fillId="0" borderId="2" xfId="3" applyFont="1" applyBorder="1" applyAlignment="1" applyProtection="1"/>
    <xf numFmtId="0" fontId="38" fillId="0" borderId="15" xfId="0" applyFont="1" applyBorder="1"/>
    <xf numFmtId="0" fontId="1" fillId="0" borderId="0" xfId="4"/>
    <xf numFmtId="0" fontId="0" fillId="0" borderId="0" xfId="0" applyAlignment="1">
      <alignment horizontal="right" indent="1"/>
    </xf>
    <xf numFmtId="0" fontId="30" fillId="9" borderId="0" xfId="0" applyFont="1" applyFill="1"/>
    <xf numFmtId="0" fontId="40" fillId="0" borderId="0" xfId="0" applyFont="1"/>
    <xf numFmtId="0" fontId="0" fillId="10" borderId="22" xfId="0" applyFill="1" applyBorder="1" applyAlignment="1">
      <alignment horizontal="center"/>
    </xf>
    <xf numFmtId="0" fontId="0" fillId="0" borderId="23" xfId="0" applyBorder="1" applyAlignment="1">
      <alignment horizontal="center"/>
    </xf>
    <xf numFmtId="0" fontId="0" fillId="10" borderId="63" xfId="0" applyFill="1" applyBorder="1" applyAlignment="1">
      <alignment horizontal="center"/>
    </xf>
    <xf numFmtId="0" fontId="0" fillId="0" borderId="64" xfId="0" applyBorder="1" applyAlignment="1">
      <alignment horizontal="center"/>
    </xf>
    <xf numFmtId="0" fontId="0" fillId="0" borderId="65" xfId="0" applyBorder="1" applyAlignment="1">
      <alignment horizontal="center"/>
    </xf>
    <xf numFmtId="0" fontId="0" fillId="0" borderId="66" xfId="0" applyBorder="1"/>
    <xf numFmtId="0" fontId="0" fillId="0" borderId="67" xfId="0" applyBorder="1"/>
    <xf numFmtId="0" fontId="0" fillId="0" borderId="68" xfId="0" applyBorder="1"/>
    <xf numFmtId="0" fontId="0" fillId="0" borderId="69" xfId="0" applyBorder="1"/>
    <xf numFmtId="0" fontId="0" fillId="0" borderId="70" xfId="0" applyBorder="1"/>
    <xf numFmtId="0" fontId="0" fillId="0" borderId="71" xfId="0" applyBorder="1"/>
    <xf numFmtId="0" fontId="0" fillId="0" borderId="72" xfId="0" applyBorder="1"/>
    <xf numFmtId="0" fontId="30" fillId="0" borderId="2" xfId="0" applyFont="1" applyBorder="1" applyAlignment="1">
      <alignment horizontal="right"/>
    </xf>
    <xf numFmtId="0" fontId="30" fillId="0" borderId="2" xfId="0" applyFont="1" applyBorder="1"/>
    <xf numFmtId="0" fontId="0" fillId="0" borderId="2" xfId="0" applyFill="1" applyBorder="1" applyAlignment="1">
      <alignment horizontal="justify" vertical="top"/>
    </xf>
    <xf numFmtId="0" fontId="0" fillId="11" borderId="35" xfId="0" applyFill="1" applyBorder="1"/>
    <xf numFmtId="0" fontId="10" fillId="5" borderId="0" xfId="0" applyFont="1" applyFill="1" applyAlignment="1">
      <alignment horizontal="left"/>
    </xf>
    <xf numFmtId="0" fontId="0" fillId="0" borderId="2" xfId="0" applyFill="1" applyBorder="1" applyAlignment="1">
      <alignment horizontal="center"/>
    </xf>
    <xf numFmtId="44" fontId="0" fillId="0" borderId="0" xfId="5" applyFont="1"/>
    <xf numFmtId="0" fontId="0" fillId="0" borderId="0" xfId="0" applyAlignment="1">
      <alignment horizontal="left" indent="2"/>
    </xf>
    <xf numFmtId="0" fontId="42" fillId="0" borderId="0" xfId="0" applyFont="1"/>
    <xf numFmtId="0" fontId="0" fillId="0" borderId="0" xfId="0" applyAlignment="1">
      <alignment horizontal="left"/>
    </xf>
    <xf numFmtId="0" fontId="1" fillId="0" borderId="0" xfId="4" applyAlignment="1">
      <alignment horizontal="left" indent="3"/>
    </xf>
    <xf numFmtId="0" fontId="5" fillId="0" borderId="0" xfId="4" applyFont="1"/>
    <xf numFmtId="0" fontId="43" fillId="0" borderId="0" xfId="4" applyFont="1" applyAlignment="1">
      <alignment horizontal="center" vertical="center" wrapText="1"/>
    </xf>
    <xf numFmtId="0" fontId="43" fillId="0" borderId="0" xfId="4" applyFont="1" applyAlignment="1">
      <alignment horizontal="center" vertical="center"/>
    </xf>
    <xf numFmtId="0" fontId="5" fillId="0" borderId="0" xfId="4" applyFont="1" applyAlignment="1">
      <alignment horizontal="center" vertical="center" wrapText="1"/>
    </xf>
    <xf numFmtId="0" fontId="44" fillId="0" borderId="0" xfId="0" applyFont="1"/>
    <xf numFmtId="0" fontId="2" fillId="0" borderId="8" xfId="0" applyFont="1" applyBorder="1" applyAlignment="1">
      <alignment horizontal="center"/>
    </xf>
    <xf numFmtId="0" fontId="2" fillId="0" borderId="9" xfId="0" applyFont="1" applyFill="1" applyBorder="1" applyAlignment="1">
      <alignment horizontal="left"/>
    </xf>
    <xf numFmtId="0" fontId="2" fillId="0" borderId="2" xfId="0" applyFont="1" applyFill="1" applyBorder="1"/>
    <xf numFmtId="0" fontId="2" fillId="0" borderId="0" xfId="0" applyFont="1" applyBorder="1"/>
    <xf numFmtId="0" fontId="0" fillId="0" borderId="8" xfId="0" applyFill="1" applyBorder="1" applyAlignment="1">
      <alignment horizontal="center"/>
    </xf>
    <xf numFmtId="0" fontId="0" fillId="0" borderId="9" xfId="0" applyFill="1" applyBorder="1" applyAlignment="1">
      <alignment horizontal="left"/>
    </xf>
    <xf numFmtId="0" fontId="44" fillId="0" borderId="0" xfId="0" applyFont="1" applyAlignment="1">
      <alignment horizontal="right"/>
    </xf>
    <xf numFmtId="0" fontId="1" fillId="0" borderId="0" xfId="0" applyFont="1" applyFill="1" applyBorder="1"/>
    <xf numFmtId="0" fontId="0" fillId="2" borderId="77" xfId="0" applyFill="1" applyBorder="1"/>
    <xf numFmtId="0" fontId="14" fillId="0" borderId="78" xfId="0" applyFont="1" applyBorder="1" applyAlignment="1">
      <alignment horizontal="right" vertical="top" wrapText="1"/>
    </xf>
    <xf numFmtId="0" fontId="14" fillId="0" borderId="79" xfId="0" applyFont="1" applyBorder="1" applyAlignment="1">
      <alignment horizontal="center" vertical="top" wrapText="1"/>
    </xf>
    <xf numFmtId="0" fontId="14" fillId="0" borderId="2" xfId="0" applyFont="1" applyBorder="1" applyAlignment="1">
      <alignment horizontal="center" vertical="top" wrapText="1"/>
    </xf>
    <xf numFmtId="9" fontId="14" fillId="0" borderId="2" xfId="0" applyNumberFormat="1" applyFont="1" applyBorder="1" applyAlignment="1">
      <alignment horizontal="center" vertical="top" wrapText="1"/>
    </xf>
    <xf numFmtId="0" fontId="3" fillId="0" borderId="80" xfId="0" applyFont="1" applyBorder="1" applyAlignment="1">
      <alignment horizontal="right" vertical="top" wrapText="1"/>
    </xf>
    <xf numFmtId="0" fontId="3" fillId="0" borderId="81" xfId="0" applyFont="1" applyBorder="1" applyAlignment="1">
      <alignment horizontal="right" vertical="top" wrapText="1"/>
    </xf>
    <xf numFmtId="0" fontId="45" fillId="0" borderId="80" xfId="0" applyFont="1" applyBorder="1" applyAlignment="1">
      <alignment horizontal="right" vertical="top" wrapText="1"/>
    </xf>
    <xf numFmtId="0" fontId="45" fillId="0" borderId="81" xfId="0" applyFont="1" applyBorder="1" applyAlignment="1">
      <alignment horizontal="right" vertical="top" wrapText="1"/>
    </xf>
    <xf numFmtId="0" fontId="3" fillId="0" borderId="0" xfId="0" applyFont="1" applyBorder="1" applyAlignment="1">
      <alignment horizontal="right" vertical="top" wrapText="1"/>
    </xf>
    <xf numFmtId="9" fontId="3" fillId="0" borderId="0" xfId="0" applyNumberFormat="1" applyFont="1" applyBorder="1" applyAlignment="1">
      <alignment horizontal="right" vertical="top" wrapText="1"/>
    </xf>
    <xf numFmtId="0" fontId="45" fillId="0" borderId="0" xfId="0" applyFont="1" applyBorder="1" applyAlignment="1">
      <alignment horizontal="right" vertical="top" wrapText="1"/>
    </xf>
    <xf numFmtId="0" fontId="0" fillId="0" borderId="0" xfId="0" applyAlignment="1">
      <alignment horizontal="centerContinuous"/>
    </xf>
    <xf numFmtId="0" fontId="2" fillId="0" borderId="83" xfId="0" applyFont="1" applyBorder="1" applyAlignment="1">
      <alignment horizontal="center"/>
    </xf>
    <xf numFmtId="0" fontId="2" fillId="0" borderId="84" xfId="0" applyFont="1" applyBorder="1" applyAlignment="1">
      <alignment horizontal="center"/>
    </xf>
    <xf numFmtId="0" fontId="2" fillId="0" borderId="85" xfId="0" applyFont="1" applyBorder="1" applyAlignment="1">
      <alignment horizontal="center"/>
    </xf>
    <xf numFmtId="0" fontId="0" fillId="0" borderId="86" xfId="0" applyBorder="1" applyAlignment="1">
      <alignment horizontal="center"/>
    </xf>
    <xf numFmtId="0" fontId="0" fillId="0" borderId="87" xfId="0" applyBorder="1"/>
    <xf numFmtId="3" fontId="0" fillId="0" borderId="88" xfId="0" applyNumberFormat="1" applyBorder="1"/>
    <xf numFmtId="0" fontId="0" fillId="0" borderId="89" xfId="0" applyBorder="1"/>
    <xf numFmtId="3" fontId="0" fillId="0" borderId="90" xfId="0" applyNumberFormat="1" applyBorder="1"/>
    <xf numFmtId="0" fontId="0" fillId="0" borderId="5" xfId="0" applyBorder="1"/>
    <xf numFmtId="0" fontId="0" fillId="0" borderId="1" xfId="0" applyBorder="1"/>
    <xf numFmtId="0" fontId="0" fillId="0" borderId="7" xfId="0" applyBorder="1"/>
    <xf numFmtId="3" fontId="0" fillId="0" borderId="86" xfId="0" applyNumberFormat="1" applyBorder="1"/>
    <xf numFmtId="0" fontId="0" fillId="0" borderId="91" xfId="0" applyBorder="1" applyAlignment="1">
      <alignment horizontal="center"/>
    </xf>
    <xf numFmtId="0" fontId="0" fillId="0" borderId="92" xfId="0" applyBorder="1" applyAlignment="1">
      <alignment horizontal="center"/>
    </xf>
    <xf numFmtId="0" fontId="32" fillId="10" borderId="0" xfId="0" applyFont="1" applyFill="1"/>
    <xf numFmtId="0" fontId="0" fillId="10" borderId="0" xfId="0" applyFont="1" applyFill="1"/>
    <xf numFmtId="0" fontId="8" fillId="0" borderId="0" xfId="0" applyFont="1"/>
    <xf numFmtId="0" fontId="0" fillId="4" borderId="0" xfId="0" applyFill="1"/>
    <xf numFmtId="0" fontId="1" fillId="12" borderId="0" xfId="0" applyFont="1" applyFill="1"/>
    <xf numFmtId="0" fontId="5" fillId="0" borderId="8" xfId="0" applyFont="1" applyFill="1" applyBorder="1" applyAlignment="1">
      <alignment horizontal="center"/>
    </xf>
    <xf numFmtId="0" fontId="15" fillId="0" borderId="8" xfId="0" applyFont="1" applyFill="1" applyBorder="1" applyAlignment="1">
      <alignment horizontal="center"/>
    </xf>
    <xf numFmtId="0" fontId="1" fillId="0" borderId="3" xfId="0" applyFont="1" applyFill="1" applyBorder="1" applyAlignment="1"/>
    <xf numFmtId="0" fontId="0" fillId="0" borderId="3" xfId="0" applyFill="1" applyBorder="1" applyAlignment="1">
      <alignment horizontal="center"/>
    </xf>
    <xf numFmtId="0" fontId="0" fillId="13" borderId="3" xfId="0" applyFill="1" applyBorder="1" applyAlignment="1">
      <alignment horizontal="center"/>
    </xf>
    <xf numFmtId="0" fontId="1" fillId="0" borderId="2" xfId="0" applyFont="1" applyFill="1" applyBorder="1" applyAlignment="1"/>
    <xf numFmtId="0" fontId="0" fillId="13" borderId="2" xfId="0" applyFill="1" applyBorder="1" applyAlignment="1">
      <alignment horizontal="center"/>
    </xf>
    <xf numFmtId="0" fontId="46" fillId="0" borderId="0" xfId="0" applyFont="1" applyAlignment="1">
      <alignment horizontal="left" vertical="center"/>
    </xf>
    <xf numFmtId="0" fontId="47" fillId="0" borderId="0" xfId="0" applyFont="1" applyAlignment="1">
      <alignment horizontal="left" vertical="center"/>
    </xf>
    <xf numFmtId="0" fontId="0" fillId="14" borderId="39" xfId="0" applyFill="1" applyBorder="1"/>
    <xf numFmtId="0" fontId="0" fillId="14" borderId="31" xfId="0" applyFill="1" applyBorder="1"/>
    <xf numFmtId="0" fontId="0" fillId="14" borderId="14" xfId="0" applyFill="1" applyBorder="1"/>
    <xf numFmtId="0" fontId="49" fillId="0" borderId="0" xfId="0" applyFont="1" applyAlignment="1">
      <alignment horizontal="left" vertical="center"/>
    </xf>
    <xf numFmtId="0" fontId="50" fillId="0" borderId="0" xfId="0" applyFont="1" applyAlignment="1">
      <alignment horizontal="left" vertical="center"/>
    </xf>
    <xf numFmtId="0" fontId="51" fillId="0" borderId="0" xfId="0" applyFont="1" applyAlignment="1">
      <alignment horizontal="left" vertical="center"/>
    </xf>
    <xf numFmtId="44" fontId="0" fillId="0" borderId="3" xfId="0" applyNumberFormat="1" applyBorder="1"/>
    <xf numFmtId="44" fontId="0" fillId="0" borderId="2" xfId="0" applyNumberFormat="1" applyBorder="1"/>
    <xf numFmtId="44" fontId="30" fillId="0" borderId="2" xfId="0" applyNumberFormat="1" applyFont="1" applyBorder="1"/>
    <xf numFmtId="0" fontId="0" fillId="8" borderId="0" xfId="0" applyFill="1"/>
    <xf numFmtId="10" fontId="0" fillId="0" borderId="0" xfId="0" applyNumberFormat="1"/>
    <xf numFmtId="0" fontId="13" fillId="0" borderId="0" xfId="3" applyAlignment="1" applyProtection="1"/>
    <xf numFmtId="22" fontId="0" fillId="0" borderId="0" xfId="0" applyNumberFormat="1"/>
    <xf numFmtId="0" fontId="54" fillId="0" borderId="0" xfId="0" applyFont="1"/>
    <xf numFmtId="0" fontId="1" fillId="0" borderId="2" xfId="0" applyFont="1" applyBorder="1"/>
    <xf numFmtId="0" fontId="56" fillId="0" borderId="0" xfId="0" applyFont="1" applyBorder="1" applyAlignment="1">
      <alignment vertical="top" wrapText="1"/>
    </xf>
    <xf numFmtId="0" fontId="57" fillId="0" borderId="0" xfId="0" applyFont="1" applyBorder="1" applyAlignment="1">
      <alignment vertical="top" wrapText="1"/>
    </xf>
    <xf numFmtId="0" fontId="57" fillId="0" borderId="0" xfId="0" applyFont="1" applyBorder="1" applyAlignment="1">
      <alignment horizontal="center" vertical="top" wrapText="1"/>
    </xf>
    <xf numFmtId="0" fontId="57" fillId="0" borderId="0" xfId="0" applyFont="1"/>
    <xf numFmtId="0" fontId="57" fillId="0" borderId="0" xfId="0" applyFont="1" applyBorder="1" applyAlignment="1"/>
    <xf numFmtId="0" fontId="4" fillId="0" borderId="0" xfId="0" applyFont="1" applyBorder="1" applyAlignment="1"/>
    <xf numFmtId="0" fontId="57" fillId="0" borderId="0" xfId="0" applyFont="1" applyBorder="1" applyAlignment="1">
      <alignment horizontal="right"/>
    </xf>
    <xf numFmtId="0" fontId="57" fillId="0" borderId="0" xfId="0" applyFont="1" applyBorder="1" applyAlignment="1">
      <alignment horizontal="left"/>
    </xf>
    <xf numFmtId="0" fontId="4" fillId="0" borderId="0" xfId="0" applyFont="1" applyBorder="1" applyAlignment="1">
      <alignment horizontal="left"/>
    </xf>
    <xf numFmtId="0" fontId="4" fillId="0" borderId="0" xfId="0" applyFont="1" applyBorder="1" applyAlignment="1">
      <alignment horizontal="center"/>
    </xf>
    <xf numFmtId="0" fontId="58" fillId="0" borderId="0" xfId="0" applyFont="1"/>
    <xf numFmtId="0" fontId="25" fillId="0" borderId="0" xfId="0" applyFont="1" applyBorder="1" applyAlignment="1">
      <alignment horizontal="left"/>
    </xf>
    <xf numFmtId="0" fontId="25" fillId="0" borderId="0" xfId="0" applyFont="1" applyBorder="1" applyAlignment="1">
      <alignment horizontal="center"/>
    </xf>
    <xf numFmtId="0" fontId="0" fillId="0" borderId="0" xfId="0" applyBorder="1" applyAlignment="1">
      <alignment vertical="top" wrapText="1"/>
    </xf>
    <xf numFmtId="0" fontId="5" fillId="0" borderId="0"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3" xfId="0" applyFont="1" applyBorder="1" applyAlignment="1">
      <alignment horizontal="center" vertical="center" wrapText="1"/>
    </xf>
    <xf numFmtId="0" fontId="5" fillId="0" borderId="20" xfId="0" applyFont="1" applyBorder="1" applyAlignment="1">
      <alignment horizontal="center" vertical="center" wrapText="1"/>
    </xf>
    <xf numFmtId="0" fontId="1" fillId="0" borderId="0" xfId="0" applyFont="1" applyBorder="1" applyAlignment="1">
      <alignment vertical="top" wrapText="1"/>
    </xf>
    <xf numFmtId="1" fontId="1" fillId="0" borderId="21" xfId="0" applyNumberFormat="1" applyFont="1" applyFill="1" applyBorder="1" applyAlignment="1" applyProtection="1">
      <alignment vertical="center"/>
      <protection locked="0"/>
    </xf>
    <xf numFmtId="14" fontId="1" fillId="0" borderId="22" xfId="0" applyNumberFormat="1" applyFont="1" applyBorder="1" applyAlignment="1">
      <alignment vertical="center"/>
    </xf>
    <xf numFmtId="0" fontId="1" fillId="0" borderId="2" xfId="0" applyFont="1" applyBorder="1" applyAlignment="1" applyProtection="1">
      <alignment horizontal="left" vertical="center" wrapText="1"/>
      <protection locked="0"/>
    </xf>
    <xf numFmtId="0" fontId="1" fillId="0" borderId="39" xfId="0" applyNumberFormat="1" applyFont="1" applyFill="1" applyBorder="1" applyAlignment="1">
      <alignment horizontal="center" vertical="center"/>
    </xf>
    <xf numFmtId="0" fontId="5" fillId="0" borderId="29" xfId="0" applyFont="1" applyFill="1" applyBorder="1" applyAlignment="1">
      <alignment horizontal="center" vertical="top" wrapText="1"/>
    </xf>
    <xf numFmtId="0" fontId="1" fillId="0" borderId="3" xfId="0" applyNumberFormat="1" applyFont="1" applyFill="1" applyBorder="1" applyAlignment="1">
      <alignment vertical="center"/>
    </xf>
    <xf numFmtId="0" fontId="5" fillId="0" borderId="95" xfId="0" applyFont="1" applyBorder="1" applyAlignment="1">
      <alignment vertical="top" wrapText="1"/>
    </xf>
    <xf numFmtId="1" fontId="1" fillId="0" borderId="24" xfId="0" applyNumberFormat="1" applyFont="1" applyFill="1" applyBorder="1" applyAlignment="1" applyProtection="1">
      <alignment vertical="center"/>
      <protection locked="0"/>
    </xf>
    <xf numFmtId="14" fontId="1" fillId="0" borderId="2" xfId="0" applyNumberFormat="1" applyFont="1" applyBorder="1" applyAlignment="1">
      <alignment vertical="center"/>
    </xf>
    <xf numFmtId="0" fontId="5" fillId="0" borderId="2" xfId="0" applyFont="1" applyBorder="1" applyAlignment="1" applyProtection="1">
      <alignment horizontal="left" vertical="center" wrapText="1"/>
      <protection locked="0"/>
    </xf>
    <xf numFmtId="0" fontId="1" fillId="0" borderId="2" xfId="0" applyNumberFormat="1" applyFont="1" applyFill="1" applyBorder="1" applyAlignment="1">
      <alignment vertical="center"/>
    </xf>
    <xf numFmtId="0" fontId="5" fillId="0" borderId="96" xfId="0" applyFont="1" applyBorder="1" applyAlignment="1">
      <alignment vertical="top" wrapText="1"/>
    </xf>
    <xf numFmtId="1" fontId="1" fillId="0" borderId="24" xfId="0" applyNumberFormat="1" applyFont="1" applyBorder="1" applyAlignment="1" applyProtection="1">
      <alignment vertical="center"/>
      <protection locked="0"/>
    </xf>
    <xf numFmtId="0" fontId="5" fillId="0" borderId="2" xfId="0" applyFont="1" applyBorder="1" applyAlignment="1">
      <alignment horizontal="left" vertical="center" wrapText="1"/>
    </xf>
    <xf numFmtId="0" fontId="5" fillId="0" borderId="2" xfId="0" applyFont="1" applyFill="1" applyBorder="1" applyAlignment="1">
      <alignment horizontal="center" vertical="top" wrapText="1"/>
    </xf>
    <xf numFmtId="0" fontId="5" fillId="0" borderId="29" xfId="0" applyFont="1" applyBorder="1" applyAlignment="1" applyProtection="1">
      <alignment vertical="center" wrapText="1"/>
      <protection locked="0"/>
    </xf>
    <xf numFmtId="0" fontId="5" fillId="0" borderId="25" xfId="0" applyFont="1" applyBorder="1" applyAlignment="1">
      <alignment vertical="top" wrapText="1"/>
    </xf>
    <xf numFmtId="0" fontId="5" fillId="0" borderId="2" xfId="0" applyFont="1" applyFill="1" applyBorder="1" applyAlignment="1" applyProtection="1">
      <alignment horizontal="left" vertical="center" wrapText="1"/>
      <protection locked="0"/>
    </xf>
    <xf numFmtId="1" fontId="1" fillId="0" borderId="98" xfId="0" applyNumberFormat="1" applyFont="1" applyBorder="1" applyAlignment="1" applyProtection="1">
      <alignment vertical="center"/>
      <protection locked="0"/>
    </xf>
    <xf numFmtId="14" fontId="1" fillId="0" borderId="29" xfId="0" applyNumberFormat="1" applyFont="1" applyBorder="1" applyAlignment="1">
      <alignment vertical="center"/>
    </xf>
    <xf numFmtId="1" fontId="1" fillId="0" borderId="26" xfId="0" applyNumberFormat="1" applyFont="1" applyBorder="1" applyAlignment="1" applyProtection="1">
      <alignment vertical="center"/>
      <protection locked="0"/>
    </xf>
    <xf numFmtId="14" fontId="1" fillId="0" borderId="15" xfId="0" applyNumberFormat="1" applyFont="1" applyBorder="1" applyAlignment="1">
      <alignment vertical="center"/>
    </xf>
    <xf numFmtId="0" fontId="5" fillId="0" borderId="30" xfId="0" applyFont="1" applyBorder="1" applyAlignment="1" applyProtection="1">
      <alignment vertical="center" wrapText="1"/>
      <protection locked="0"/>
    </xf>
    <xf numFmtId="0" fontId="1" fillId="0" borderId="16" xfId="0" applyNumberFormat="1" applyFont="1" applyFill="1" applyBorder="1" applyAlignment="1">
      <alignment horizontal="center" vertical="center"/>
    </xf>
    <xf numFmtId="0" fontId="5" fillId="0" borderId="15" xfId="0" applyFont="1" applyFill="1" applyBorder="1" applyAlignment="1">
      <alignment horizontal="center" vertical="top" wrapText="1"/>
    </xf>
    <xf numFmtId="0" fontId="1" fillId="0" borderId="15" xfId="0" applyNumberFormat="1" applyFont="1" applyFill="1" applyBorder="1" applyAlignment="1">
      <alignment vertical="center"/>
    </xf>
    <xf numFmtId="0" fontId="0" fillId="0" borderId="0" xfId="0" applyBorder="1" applyAlignment="1">
      <alignment horizontal="center" vertical="top" wrapText="1"/>
    </xf>
    <xf numFmtId="0" fontId="4" fillId="0" borderId="0" xfId="0" applyFont="1" applyBorder="1" applyAlignment="1">
      <alignment vertical="top" wrapText="1"/>
    </xf>
    <xf numFmtId="0" fontId="61" fillId="0" borderId="3" xfId="0" applyFont="1" applyBorder="1"/>
    <xf numFmtId="0" fontId="61" fillId="0" borderId="3" xfId="0" applyFont="1" applyBorder="1" applyAlignment="1">
      <alignment horizontal="center"/>
    </xf>
    <xf numFmtId="0" fontId="62" fillId="0" borderId="0" xfId="0" applyFont="1"/>
    <xf numFmtId="0" fontId="61" fillId="0" borderId="0" xfId="0" applyFont="1"/>
    <xf numFmtId="0" fontId="63" fillId="0" borderId="82" xfId="0" applyFont="1" applyBorder="1" applyAlignment="1">
      <alignment horizontal="right" vertical="top" wrapText="1"/>
    </xf>
    <xf numFmtId="0" fontId="62" fillId="0" borderId="3" xfId="0" applyFont="1" applyBorder="1"/>
    <xf numFmtId="3" fontId="62" fillId="0" borderId="90" xfId="0" applyNumberFormat="1" applyFont="1" applyBorder="1"/>
    <xf numFmtId="0" fontId="64" fillId="0" borderId="3" xfId="0" applyFont="1" applyBorder="1"/>
    <xf numFmtId="0" fontId="65" fillId="8" borderId="2" xfId="0" applyFont="1" applyFill="1" applyBorder="1"/>
    <xf numFmtId="0" fontId="67" fillId="0" borderId="2" xfId="0" applyFont="1" applyBorder="1"/>
    <xf numFmtId="0" fontId="68" fillId="2" borderId="0" xfId="0" applyFont="1" applyFill="1" applyBorder="1"/>
    <xf numFmtId="0" fontId="64" fillId="2" borderId="3" xfId="0" applyFont="1" applyFill="1" applyBorder="1"/>
    <xf numFmtId="0" fontId="68" fillId="2" borderId="3" xfId="0" applyFont="1" applyFill="1" applyBorder="1"/>
    <xf numFmtId="0" fontId="66" fillId="2" borderId="28" xfId="0" applyFont="1" applyFill="1" applyBorder="1"/>
    <xf numFmtId="14" fontId="66" fillId="2" borderId="28" xfId="0" applyNumberFormat="1" applyFont="1" applyFill="1" applyBorder="1"/>
    <xf numFmtId="0" fontId="64" fillId="2" borderId="28" xfId="0" applyFont="1" applyFill="1" applyBorder="1"/>
    <xf numFmtId="14" fontId="64" fillId="2" borderId="28" xfId="0" applyNumberFormat="1" applyFont="1" applyFill="1" applyBorder="1"/>
    <xf numFmtId="14" fontId="0" fillId="2" borderId="2" xfId="0" applyNumberFormat="1" applyFill="1" applyBorder="1"/>
    <xf numFmtId="14" fontId="69" fillId="0" borderId="17" xfId="0" applyNumberFormat="1" applyFont="1" applyBorder="1"/>
    <xf numFmtId="0" fontId="62" fillId="2" borderId="3" xfId="0" applyNumberFormat="1" applyFont="1" applyFill="1" applyBorder="1"/>
    <xf numFmtId="0" fontId="64" fillId="0" borderId="2" xfId="0" applyFont="1" applyFill="1" applyBorder="1"/>
    <xf numFmtId="0" fontId="64" fillId="0" borderId="43" xfId="0" applyFont="1" applyFill="1" applyBorder="1"/>
    <xf numFmtId="0" fontId="64" fillId="0" borderId="2" xfId="0" applyFont="1" applyBorder="1"/>
    <xf numFmtId="0" fontId="1" fillId="0" borderId="2" xfId="0" applyFont="1" applyBorder="1" applyAlignment="1">
      <alignment horizontal="center" vertical="center"/>
    </xf>
    <xf numFmtId="0" fontId="1" fillId="0" borderId="2" xfId="0" applyFont="1" applyFill="1" applyBorder="1" applyAlignment="1">
      <alignment horizontal="center" vertical="center"/>
    </xf>
    <xf numFmtId="0" fontId="64" fillId="4" borderId="2" xfId="0" applyFont="1" applyFill="1" applyBorder="1"/>
    <xf numFmtId="9" fontId="62" fillId="0" borderId="0" xfId="0" applyNumberFormat="1" applyFont="1"/>
    <xf numFmtId="2" fontId="64" fillId="2" borderId="3" xfId="0" applyNumberFormat="1" applyFont="1" applyFill="1" applyBorder="1"/>
    <xf numFmtId="0" fontId="62" fillId="0" borderId="0" xfId="0" applyFont="1" applyAlignment="1">
      <alignment vertical="center"/>
    </xf>
    <xf numFmtId="0" fontId="0" fillId="2" borderId="22" xfId="0" applyFill="1" applyBorder="1" applyAlignment="1">
      <alignment horizontal="center"/>
    </xf>
    <xf numFmtId="0" fontId="61" fillId="0" borderId="0" xfId="0" applyFont="1" applyBorder="1"/>
    <xf numFmtId="0" fontId="0" fillId="0" borderId="0" xfId="0" applyBorder="1" applyAlignment="1">
      <alignment horizontal="left" wrapText="1"/>
    </xf>
    <xf numFmtId="0" fontId="0" fillId="0" borderId="0" xfId="0" applyBorder="1" applyAlignment="1">
      <alignment horizontal="left" vertical="center" wrapText="1"/>
    </xf>
    <xf numFmtId="0" fontId="59" fillId="0" borderId="0" xfId="0" applyFont="1" applyAlignment="1">
      <alignment horizontal="left"/>
    </xf>
    <xf numFmtId="0" fontId="56" fillId="0" borderId="0" xfId="0" applyFont="1" applyBorder="1" applyAlignment="1">
      <alignment horizontal="center"/>
    </xf>
    <xf numFmtId="0" fontId="1" fillId="0" borderId="94" xfId="0" applyFont="1" applyFill="1" applyBorder="1" applyAlignment="1">
      <alignment horizontal="center" vertical="center" wrapText="1"/>
    </xf>
    <xf numFmtId="0" fontId="1" fillId="0" borderId="61" xfId="0" applyFont="1" applyFill="1" applyBorder="1" applyAlignment="1">
      <alignment horizontal="center" vertical="center" wrapText="1"/>
    </xf>
    <xf numFmtId="0" fontId="1" fillId="0" borderId="30" xfId="0" applyFont="1" applyFill="1" applyBorder="1" applyAlignment="1">
      <alignment horizontal="center" vertical="center" wrapText="1"/>
    </xf>
    <xf numFmtId="0" fontId="5" fillId="0" borderId="97" xfId="0" applyFont="1" applyBorder="1" applyAlignment="1">
      <alignment horizontal="center" vertical="top" wrapText="1"/>
    </xf>
    <xf numFmtId="0" fontId="5" fillId="0" borderId="25" xfId="0" applyFont="1" applyBorder="1" applyAlignment="1">
      <alignment horizontal="center" vertical="top" wrapText="1"/>
    </xf>
    <xf numFmtId="0" fontId="5" fillId="0" borderId="45" xfId="0" applyFont="1" applyBorder="1" applyAlignment="1">
      <alignment horizontal="center" vertical="top" wrapText="1"/>
    </xf>
    <xf numFmtId="0" fontId="10" fillId="5" borderId="0" xfId="0" applyFont="1" applyFill="1" applyAlignment="1">
      <alignment horizontal="left"/>
    </xf>
    <xf numFmtId="0" fontId="5" fillId="4" borderId="73" xfId="0" applyFont="1" applyFill="1" applyBorder="1" applyAlignment="1">
      <alignment horizontal="left" vertical="center" wrapText="1"/>
    </xf>
    <xf numFmtId="0" fontId="5" fillId="4" borderId="10" xfId="0" applyFont="1" applyFill="1" applyBorder="1" applyAlignment="1">
      <alignment horizontal="left" vertical="center" wrapText="1"/>
    </xf>
    <xf numFmtId="0" fontId="5" fillId="4" borderId="74" xfId="0" applyFont="1" applyFill="1" applyBorder="1" applyAlignment="1">
      <alignment horizontal="left" vertical="center" wrapText="1"/>
    </xf>
    <xf numFmtId="0" fontId="5" fillId="4" borderId="75"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4" borderId="76"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5" fillId="4" borderId="12" xfId="0" applyFont="1" applyFill="1" applyBorder="1" applyAlignment="1">
      <alignment horizontal="left" vertical="center" wrapText="1"/>
    </xf>
    <xf numFmtId="0" fontId="0" fillId="0" borderId="39" xfId="0"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0" fillId="0" borderId="34" xfId="0" applyBorder="1" applyAlignment="1">
      <alignment horizontal="center"/>
    </xf>
    <xf numFmtId="0" fontId="0" fillId="0" borderId="49" xfId="0" applyBorder="1" applyAlignment="1">
      <alignment horizontal="center"/>
    </xf>
    <xf numFmtId="0" fontId="0" fillId="0" borderId="32" xfId="0" applyBorder="1" applyAlignment="1">
      <alignment horizontal="center"/>
    </xf>
    <xf numFmtId="0" fontId="1" fillId="0" borderId="39" xfId="0" applyFont="1" applyBorder="1" applyAlignment="1">
      <alignment horizontal="center" vertical="center"/>
    </xf>
    <xf numFmtId="0" fontId="1" fillId="0" borderId="14" xfId="0" applyFont="1" applyBorder="1" applyAlignment="1">
      <alignment horizontal="center" vertical="center"/>
    </xf>
    <xf numFmtId="0" fontId="1" fillId="0" borderId="29" xfId="0" applyFont="1" applyFill="1" applyBorder="1" applyAlignment="1">
      <alignment vertical="center"/>
    </xf>
    <xf numFmtId="0" fontId="1" fillId="0" borderId="3" xfId="0" applyFont="1" applyFill="1" applyBorder="1" applyAlignment="1">
      <alignment vertical="center"/>
    </xf>
    <xf numFmtId="0" fontId="1" fillId="0" borderId="29" xfId="0" applyFont="1" applyBorder="1" applyAlignment="1">
      <alignment vertical="center"/>
    </xf>
    <xf numFmtId="0" fontId="1" fillId="0" borderId="3" xfId="0" applyFont="1" applyBorder="1" applyAlignment="1">
      <alignment vertical="center"/>
    </xf>
    <xf numFmtId="0" fontId="2" fillId="0" borderId="13" xfId="0" applyFont="1" applyBorder="1" applyAlignment="1">
      <alignment horizontal="center"/>
    </xf>
    <xf numFmtId="0" fontId="53" fillId="8" borderId="0" xfId="0" applyFont="1" applyFill="1" applyAlignment="1">
      <alignment horizontal="center"/>
    </xf>
    <xf numFmtId="0" fontId="1" fillId="0" borderId="0" xfId="4" applyAlignment="1">
      <alignment horizontal="left" vertical="center" wrapText="1" indent="3"/>
    </xf>
    <xf numFmtId="0" fontId="15" fillId="0" borderId="13" xfId="0" applyFont="1" applyBorder="1" applyAlignment="1">
      <alignment horizontal="center"/>
    </xf>
    <xf numFmtId="0" fontId="10" fillId="5" borderId="0" xfId="0" applyFont="1" applyFill="1" applyAlignment="1">
      <alignment horizontal="center"/>
    </xf>
    <xf numFmtId="0" fontId="55" fillId="0" borderId="0" xfId="0" applyFont="1" applyAlignment="1">
      <alignment horizontal="center"/>
    </xf>
    <xf numFmtId="0" fontId="0" fillId="0" borderId="62" xfId="0" applyBorder="1" applyAlignment="1">
      <alignment horizontal="center"/>
    </xf>
    <xf numFmtId="0" fontId="0" fillId="0" borderId="60" xfId="0" applyBorder="1" applyAlignment="1">
      <alignment horizontal="center"/>
    </xf>
    <xf numFmtId="0" fontId="0" fillId="0" borderId="36" xfId="0" applyBorder="1" applyAlignment="1">
      <alignment horizontal="center"/>
    </xf>
    <xf numFmtId="9" fontId="2" fillId="0" borderId="26" xfId="0" applyNumberFormat="1" applyFont="1" applyBorder="1" applyAlignment="1">
      <alignment horizontal="center"/>
    </xf>
    <xf numFmtId="9" fontId="2" fillId="0" borderId="15" xfId="0" applyNumberFormat="1" applyFont="1" applyBorder="1" applyAlignment="1">
      <alignment horizontal="center"/>
    </xf>
    <xf numFmtId="0" fontId="0" fillId="0" borderId="0" xfId="0" applyBorder="1" applyAlignment="1">
      <alignment horizontal="left" vertical="center" wrapText="1"/>
    </xf>
    <xf numFmtId="0" fontId="20" fillId="0" borderId="0" xfId="0" applyFont="1" applyAlignment="1">
      <alignment horizontal="left" vertical="center" wrapText="1"/>
    </xf>
    <xf numFmtId="0" fontId="0" fillId="0" borderId="22"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0" fillId="0" borderId="0" xfId="0" applyFill="1" applyBorder="1" applyAlignment="1">
      <alignment vertical="center" wrapText="1"/>
    </xf>
    <xf numFmtId="0" fontId="0" fillId="0" borderId="0" xfId="0" applyAlignment="1">
      <alignment wrapText="1"/>
    </xf>
    <xf numFmtId="170" fontId="2" fillId="2" borderId="2" xfId="0" applyNumberFormat="1" applyFont="1" applyFill="1" applyBorder="1"/>
    <xf numFmtId="0" fontId="1" fillId="0" borderId="0" xfId="0" applyFont="1" applyBorder="1" applyAlignment="1">
      <alignment vertical="center" wrapText="1"/>
    </xf>
    <xf numFmtId="0" fontId="0" fillId="0" borderId="0" xfId="0" applyBorder="1" applyAlignment="1">
      <alignment horizontal="center" wrapText="1"/>
    </xf>
    <xf numFmtId="0" fontId="1" fillId="0" borderId="0" xfId="0" applyFont="1" applyBorder="1" applyAlignment="1">
      <alignment wrapText="1"/>
    </xf>
    <xf numFmtId="0" fontId="1" fillId="0" borderId="0" xfId="0" applyFont="1" applyBorder="1"/>
    <xf numFmtId="0" fontId="0" fillId="0" borderId="0" xfId="0" applyFont="1" applyFill="1" applyBorder="1"/>
    <xf numFmtId="171" fontId="2" fillId="2" borderId="2" xfId="0" applyNumberFormat="1" applyFont="1" applyFill="1" applyBorder="1"/>
    <xf numFmtId="14" fontId="1" fillId="0" borderId="0" xfId="0" applyNumberFormat="1" applyFont="1"/>
    <xf numFmtId="0" fontId="1" fillId="0" borderId="0" xfId="0" applyFont="1" applyBorder="1" applyAlignment="1"/>
    <xf numFmtId="14" fontId="1" fillId="0" borderId="0" xfId="0" applyNumberFormat="1" applyFont="1" applyBorder="1" applyAlignment="1"/>
    <xf numFmtId="0" fontId="0" fillId="0" borderId="28" xfId="0" applyNumberFormat="1" applyBorder="1"/>
    <xf numFmtId="0" fontId="1" fillId="0" borderId="18" xfId="0" applyFont="1" applyBorder="1"/>
    <xf numFmtId="0" fontId="0" fillId="2" borderId="2" xfId="0" applyNumberFormat="1" applyFill="1" applyBorder="1"/>
    <xf numFmtId="171" fontId="0" fillId="2" borderId="2" xfId="0" applyNumberFormat="1" applyFill="1" applyBorder="1"/>
    <xf numFmtId="0" fontId="0" fillId="2" borderId="3" xfId="0" applyFill="1" applyBorder="1" applyAlignment="1">
      <alignment horizontal="center"/>
    </xf>
    <xf numFmtId="4" fontId="0" fillId="2" borderId="2" xfId="0" applyNumberFormat="1" applyFill="1" applyBorder="1" applyAlignment="1">
      <alignment horizontal="center"/>
    </xf>
    <xf numFmtId="0" fontId="24" fillId="0" borderId="9" xfId="0" applyNumberFormat="1" applyFont="1" applyBorder="1"/>
    <xf numFmtId="0" fontId="1" fillId="0" borderId="30" xfId="0" applyFont="1" applyFill="1" applyBorder="1" applyAlignment="1">
      <alignment horizontal="center"/>
    </xf>
    <xf numFmtId="0" fontId="1" fillId="0" borderId="0" xfId="0" quotePrefix="1" applyFont="1" applyBorder="1"/>
    <xf numFmtId="168" fontId="1" fillId="0" borderId="9" xfId="0" applyNumberFormat="1" applyFont="1" applyBorder="1"/>
  </cellXfs>
  <cellStyles count="6">
    <cellStyle name="Euro" xfId="1"/>
    <cellStyle name="Hiperligação" xfId="3" builtinId="8"/>
    <cellStyle name="Moeda" xfId="5" builtinId="4"/>
    <cellStyle name="Normal" xfId="0" builtinId="0"/>
    <cellStyle name="Normal 2" xfId="4"/>
    <cellStyle name="Percentagem"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C9E3A1.51645720"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8.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657225</xdr:colOff>
      <xdr:row>3</xdr:row>
      <xdr:rowOff>28575</xdr:rowOff>
    </xdr:to>
    <xdr:pic>
      <xdr:nvPicPr>
        <xdr:cNvPr id="2" name="Imagem 2" descr="LogoISCTE-IUL"/>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18573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21</xdr:row>
      <xdr:rowOff>66675</xdr:rowOff>
    </xdr:from>
    <xdr:to>
      <xdr:col>8</xdr:col>
      <xdr:colOff>171450</xdr:colOff>
      <xdr:row>38</xdr:row>
      <xdr:rowOff>85725</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276725"/>
          <a:ext cx="44386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428625</xdr:colOff>
      <xdr:row>17</xdr:row>
      <xdr:rowOff>66675</xdr:rowOff>
    </xdr:from>
    <xdr:to>
      <xdr:col>18</xdr:col>
      <xdr:colOff>590550</xdr:colOff>
      <xdr:row>24</xdr:row>
      <xdr:rowOff>47625</xdr:rowOff>
    </xdr:to>
    <xdr:pic>
      <xdr:nvPicPr>
        <xdr:cNvPr id="3" name="Imagem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53425" y="3486150"/>
          <a:ext cx="3209925" cy="1533525"/>
        </a:xfrm>
        <a:prstGeom prst="rect">
          <a:avLst/>
        </a:prstGeom>
        <a:noFill/>
        <a:ln>
          <a:noFill/>
        </a:ln>
      </xdr:spPr>
    </xdr:pic>
    <xdr:clientData/>
  </xdr:twoCellAnchor>
  <xdr:twoCellAnchor editAs="oneCell">
    <xdr:from>
      <xdr:col>13</xdr:col>
      <xdr:colOff>409575</xdr:colOff>
      <xdr:row>7</xdr:row>
      <xdr:rowOff>171450</xdr:rowOff>
    </xdr:from>
    <xdr:to>
      <xdr:col>16</xdr:col>
      <xdr:colOff>552450</xdr:colOff>
      <xdr:row>11</xdr:row>
      <xdr:rowOff>39370</xdr:rowOff>
    </xdr:to>
    <xdr:pic>
      <xdr:nvPicPr>
        <xdr:cNvPr id="4" name="Imagem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34375" y="1676400"/>
          <a:ext cx="1971675" cy="73469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371475</xdr:colOff>
      <xdr:row>3</xdr:row>
      <xdr:rowOff>9525</xdr:rowOff>
    </xdr:from>
    <xdr:to>
      <xdr:col>16</xdr:col>
      <xdr:colOff>485775</xdr:colOff>
      <xdr:row>21</xdr:row>
      <xdr:rowOff>152400</xdr:rowOff>
    </xdr:to>
    <xdr:grpSp>
      <xdr:nvGrpSpPr>
        <xdr:cNvPr id="2" name="Group 20"/>
        <xdr:cNvGrpSpPr>
          <a:grpSpLocks/>
        </xdr:cNvGrpSpPr>
      </xdr:nvGrpSpPr>
      <xdr:grpSpPr bwMode="auto">
        <a:xfrm>
          <a:off x="6791325" y="590550"/>
          <a:ext cx="3162300" cy="3162300"/>
          <a:chOff x="747" y="18"/>
          <a:chExt cx="332" cy="332"/>
        </a:xfrm>
      </xdr:grpSpPr>
      <xdr:sp macro="" textlink="">
        <xdr:nvSpPr>
          <xdr:cNvPr id="3" name="AutoShape 2"/>
          <xdr:cNvSpPr>
            <a:spLocks noChangeArrowheads="1"/>
          </xdr:cNvSpPr>
        </xdr:nvSpPr>
        <xdr:spPr bwMode="auto">
          <a:xfrm>
            <a:off x="827" y="18"/>
            <a:ext cx="144" cy="51"/>
          </a:xfrm>
          <a:prstGeom prst="flowChartDecision">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PT" sz="1000" b="0" i="0" u="none" strike="noStrike" baseline="0">
                <a:solidFill>
                  <a:srgbClr val="000000"/>
                </a:solidFill>
                <a:latin typeface="Arial"/>
                <a:cs typeface="Arial"/>
              </a:rPr>
              <a:t>Condição?</a:t>
            </a:r>
          </a:p>
        </xdr:txBody>
      </xdr:sp>
      <xdr:sp macro="" textlink="">
        <xdr:nvSpPr>
          <xdr:cNvPr id="4" name="AutoShape 3"/>
          <xdr:cNvSpPr>
            <a:spLocks noChangeArrowheads="1"/>
          </xdr:cNvSpPr>
        </xdr:nvSpPr>
        <xdr:spPr bwMode="auto">
          <a:xfrm>
            <a:off x="780" y="106"/>
            <a:ext cx="84" cy="24"/>
          </a:xfrm>
          <a:prstGeom prst="flowChartProcess">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pt-PT" sz="1000" b="0" i="0" u="none" strike="noStrike" baseline="0">
                <a:solidFill>
                  <a:srgbClr val="000000"/>
                </a:solidFill>
                <a:latin typeface="Arial"/>
                <a:cs typeface="Arial"/>
              </a:rPr>
              <a:t>Acção V</a:t>
            </a:r>
          </a:p>
        </xdr:txBody>
      </xdr:sp>
      <xdr:sp macro="" textlink="">
        <xdr:nvSpPr>
          <xdr:cNvPr id="5" name="AutoShape 4"/>
          <xdr:cNvSpPr>
            <a:spLocks noChangeArrowheads="1"/>
          </xdr:cNvSpPr>
        </xdr:nvSpPr>
        <xdr:spPr bwMode="auto">
          <a:xfrm>
            <a:off x="931" y="107"/>
            <a:ext cx="84" cy="25"/>
          </a:xfrm>
          <a:prstGeom prst="flowChartProcess">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pt-PT" sz="1000" b="0" i="0" u="none" strike="noStrike" baseline="0">
                <a:solidFill>
                  <a:srgbClr val="000000"/>
                </a:solidFill>
                <a:latin typeface="Arial"/>
                <a:cs typeface="Arial"/>
              </a:rPr>
              <a:t>Acção F</a:t>
            </a:r>
          </a:p>
        </xdr:txBody>
      </xdr:sp>
      <xdr:cxnSp macro="">
        <xdr:nvCxnSpPr>
          <xdr:cNvPr id="6" name="AutoShape 5"/>
          <xdr:cNvCxnSpPr>
            <a:cxnSpLocks noChangeShapeType="1"/>
            <a:stCxn id="3" idx="1"/>
            <a:endCxn id="4" idx="0"/>
          </xdr:cNvCxnSpPr>
        </xdr:nvCxnSpPr>
        <xdr:spPr bwMode="auto">
          <a:xfrm rot="10800000" flipV="1">
            <a:off x="822" y="44"/>
            <a:ext cx="5" cy="62"/>
          </a:xfrm>
          <a:prstGeom prst="bentConnector2">
            <a:avLst/>
          </a:prstGeom>
          <a:noFill/>
          <a:ln w="9525">
            <a:solidFill>
              <a:srgbClr val="000000"/>
            </a:solidFill>
            <a:miter lim="800000"/>
            <a:headEnd/>
            <a:tailEnd type="triangle" w="med" len="med"/>
          </a:ln>
        </xdr:spPr>
      </xdr:cxnSp>
      <xdr:cxnSp macro="">
        <xdr:nvCxnSpPr>
          <xdr:cNvPr id="7" name="AutoShape 6"/>
          <xdr:cNvCxnSpPr>
            <a:cxnSpLocks noChangeShapeType="1"/>
            <a:stCxn id="3" idx="3"/>
            <a:endCxn id="5" idx="0"/>
          </xdr:cNvCxnSpPr>
        </xdr:nvCxnSpPr>
        <xdr:spPr bwMode="auto">
          <a:xfrm>
            <a:off x="971" y="44"/>
            <a:ext cx="2" cy="63"/>
          </a:xfrm>
          <a:prstGeom prst="bentConnector2">
            <a:avLst/>
          </a:prstGeom>
          <a:noFill/>
          <a:ln w="9525">
            <a:solidFill>
              <a:srgbClr val="000000"/>
            </a:solidFill>
            <a:miter lim="800000"/>
            <a:headEnd/>
            <a:tailEnd type="triangle" w="med" len="med"/>
          </a:ln>
        </xdr:spPr>
      </xdr:cxnSp>
      <xdr:sp macro="" textlink="">
        <xdr:nvSpPr>
          <xdr:cNvPr id="8" name="Rectangle 7"/>
          <xdr:cNvSpPr>
            <a:spLocks noChangeArrowheads="1"/>
          </xdr:cNvSpPr>
        </xdr:nvSpPr>
        <xdr:spPr bwMode="auto">
          <a:xfrm>
            <a:off x="805" y="63"/>
            <a:ext cx="32" cy="17"/>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pt-PT" sz="1000" b="0" i="0" u="none" strike="noStrike" baseline="0">
                <a:solidFill>
                  <a:srgbClr val="000000"/>
                </a:solidFill>
                <a:latin typeface="Arial"/>
                <a:cs typeface="Arial"/>
              </a:rPr>
              <a:t>Sim</a:t>
            </a:r>
          </a:p>
        </xdr:txBody>
      </xdr:sp>
      <xdr:sp macro="" textlink="">
        <xdr:nvSpPr>
          <xdr:cNvPr id="9" name="Rectangle 10"/>
          <xdr:cNvSpPr>
            <a:spLocks noChangeArrowheads="1"/>
          </xdr:cNvSpPr>
        </xdr:nvSpPr>
        <xdr:spPr bwMode="auto">
          <a:xfrm>
            <a:off x="956" y="65"/>
            <a:ext cx="32" cy="17"/>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pt-PT" sz="1000" b="0" i="0" u="none" strike="noStrike" baseline="0">
                <a:solidFill>
                  <a:srgbClr val="000000"/>
                </a:solidFill>
                <a:latin typeface="Arial"/>
                <a:cs typeface="Arial"/>
              </a:rPr>
              <a:t>Não</a:t>
            </a:r>
          </a:p>
        </xdr:txBody>
      </xdr:sp>
      <xdr:sp macro="" textlink="">
        <xdr:nvSpPr>
          <xdr:cNvPr id="10" name="AutoShape 11"/>
          <xdr:cNvSpPr>
            <a:spLocks noChangeArrowheads="1"/>
          </xdr:cNvSpPr>
        </xdr:nvSpPr>
        <xdr:spPr bwMode="auto">
          <a:xfrm>
            <a:off x="827" y="190"/>
            <a:ext cx="144" cy="51"/>
          </a:xfrm>
          <a:prstGeom prst="flowChartDecision">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pt-PT" sz="1000" b="0" i="0" u="none" strike="noStrike" baseline="0">
                <a:solidFill>
                  <a:srgbClr val="000000"/>
                </a:solidFill>
                <a:latin typeface="Arial"/>
                <a:cs typeface="Arial"/>
              </a:rPr>
              <a:t>D10&gt;9,5</a:t>
            </a:r>
          </a:p>
        </xdr:txBody>
      </xdr:sp>
      <xdr:sp macro="" textlink="">
        <xdr:nvSpPr>
          <xdr:cNvPr id="11" name="AutoShape 12"/>
          <xdr:cNvSpPr>
            <a:spLocks noChangeArrowheads="1"/>
          </xdr:cNvSpPr>
        </xdr:nvSpPr>
        <xdr:spPr bwMode="auto">
          <a:xfrm>
            <a:off x="780" y="278"/>
            <a:ext cx="84" cy="24"/>
          </a:xfrm>
          <a:prstGeom prst="flowChartProcess">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pt-PT" sz="1000" b="0" i="0" u="none" strike="noStrike" baseline="0">
                <a:solidFill>
                  <a:srgbClr val="000000"/>
                </a:solidFill>
                <a:latin typeface="Arial"/>
                <a:cs typeface="Arial"/>
              </a:rPr>
              <a:t>"Aprovado"</a:t>
            </a:r>
          </a:p>
        </xdr:txBody>
      </xdr:sp>
      <xdr:sp macro="" textlink="">
        <xdr:nvSpPr>
          <xdr:cNvPr id="12" name="AutoShape 13"/>
          <xdr:cNvSpPr>
            <a:spLocks noChangeArrowheads="1"/>
          </xdr:cNvSpPr>
        </xdr:nvSpPr>
        <xdr:spPr bwMode="auto">
          <a:xfrm>
            <a:off x="931" y="279"/>
            <a:ext cx="84" cy="25"/>
          </a:xfrm>
          <a:prstGeom prst="flowChartProcess">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pt-PT" sz="1000" b="0" i="0" u="none" strike="noStrike" baseline="0">
                <a:solidFill>
                  <a:srgbClr val="000000"/>
                </a:solidFill>
                <a:latin typeface="Arial"/>
                <a:cs typeface="Arial"/>
              </a:rPr>
              <a:t>"Reprovado"</a:t>
            </a:r>
          </a:p>
        </xdr:txBody>
      </xdr:sp>
      <xdr:cxnSp macro="">
        <xdr:nvCxnSpPr>
          <xdr:cNvPr id="13" name="AutoShape 14"/>
          <xdr:cNvCxnSpPr>
            <a:cxnSpLocks noChangeShapeType="1"/>
            <a:stCxn id="10" idx="1"/>
            <a:endCxn id="11" idx="0"/>
          </xdr:cNvCxnSpPr>
        </xdr:nvCxnSpPr>
        <xdr:spPr bwMode="auto">
          <a:xfrm rot="10800000" flipV="1">
            <a:off x="822" y="216"/>
            <a:ext cx="5" cy="62"/>
          </a:xfrm>
          <a:prstGeom prst="bentConnector2">
            <a:avLst/>
          </a:prstGeom>
          <a:noFill/>
          <a:ln w="9525">
            <a:solidFill>
              <a:srgbClr val="000000"/>
            </a:solidFill>
            <a:miter lim="800000"/>
            <a:headEnd/>
            <a:tailEnd type="triangle" w="med" len="med"/>
          </a:ln>
        </xdr:spPr>
      </xdr:cxnSp>
      <xdr:cxnSp macro="">
        <xdr:nvCxnSpPr>
          <xdr:cNvPr id="14" name="AutoShape 15"/>
          <xdr:cNvCxnSpPr>
            <a:cxnSpLocks noChangeShapeType="1"/>
            <a:stCxn id="10" idx="3"/>
            <a:endCxn id="12" idx="0"/>
          </xdr:cNvCxnSpPr>
        </xdr:nvCxnSpPr>
        <xdr:spPr bwMode="auto">
          <a:xfrm>
            <a:off x="971" y="216"/>
            <a:ext cx="2" cy="63"/>
          </a:xfrm>
          <a:prstGeom prst="bentConnector2">
            <a:avLst/>
          </a:prstGeom>
          <a:noFill/>
          <a:ln w="9525">
            <a:solidFill>
              <a:srgbClr val="000000"/>
            </a:solidFill>
            <a:miter lim="800000"/>
            <a:headEnd/>
            <a:tailEnd type="triangle" w="med" len="med"/>
          </a:ln>
        </xdr:spPr>
      </xdr:cxnSp>
      <xdr:sp macro="" textlink="">
        <xdr:nvSpPr>
          <xdr:cNvPr id="15" name="Rectangle 16"/>
          <xdr:cNvSpPr>
            <a:spLocks noChangeArrowheads="1"/>
          </xdr:cNvSpPr>
        </xdr:nvSpPr>
        <xdr:spPr bwMode="auto">
          <a:xfrm>
            <a:off x="805" y="235"/>
            <a:ext cx="32" cy="17"/>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pt-PT" sz="1000" b="0" i="0" u="none" strike="noStrike" baseline="0">
                <a:solidFill>
                  <a:srgbClr val="000000"/>
                </a:solidFill>
                <a:latin typeface="Arial"/>
                <a:cs typeface="Arial"/>
              </a:rPr>
              <a:t>Sim</a:t>
            </a:r>
          </a:p>
        </xdr:txBody>
      </xdr:sp>
      <xdr:sp macro="" textlink="">
        <xdr:nvSpPr>
          <xdr:cNvPr id="16" name="Rectangle 17"/>
          <xdr:cNvSpPr>
            <a:spLocks noChangeArrowheads="1"/>
          </xdr:cNvSpPr>
        </xdr:nvSpPr>
        <xdr:spPr bwMode="auto">
          <a:xfrm>
            <a:off x="956" y="237"/>
            <a:ext cx="32" cy="17"/>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pt-PT" sz="1000" b="0" i="0" u="none" strike="noStrike" baseline="0">
                <a:solidFill>
                  <a:srgbClr val="000000"/>
                </a:solidFill>
                <a:latin typeface="Arial"/>
                <a:cs typeface="Arial"/>
              </a:rPr>
              <a:t>Não</a:t>
            </a:r>
          </a:p>
        </xdr:txBody>
      </xdr:sp>
      <xdr:sp macro="" textlink="">
        <xdr:nvSpPr>
          <xdr:cNvPr id="17" name="Rectangle 18"/>
          <xdr:cNvSpPr>
            <a:spLocks noChangeArrowheads="1"/>
          </xdr:cNvSpPr>
        </xdr:nvSpPr>
        <xdr:spPr bwMode="auto">
          <a:xfrm>
            <a:off x="763" y="143"/>
            <a:ext cx="286" cy="29"/>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pt-PT" sz="1400" b="1" i="0" u="none" strike="noStrike" baseline="0">
                <a:solidFill>
                  <a:srgbClr val="000000"/>
                </a:solidFill>
                <a:latin typeface="Arial"/>
                <a:cs typeface="Arial"/>
              </a:rPr>
              <a:t>=Se(condição;acção1;acção2)</a:t>
            </a:r>
          </a:p>
        </xdr:txBody>
      </xdr:sp>
      <xdr:sp macro="" textlink="">
        <xdr:nvSpPr>
          <xdr:cNvPr id="18" name="Rectangle 19"/>
          <xdr:cNvSpPr>
            <a:spLocks noChangeArrowheads="1"/>
          </xdr:cNvSpPr>
        </xdr:nvSpPr>
        <xdr:spPr bwMode="auto">
          <a:xfrm>
            <a:off x="747" y="321"/>
            <a:ext cx="332" cy="29"/>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ctr" rtl="0">
              <a:defRPr sz="1000"/>
            </a:pPr>
            <a:r>
              <a:rPr lang="pt-PT" sz="1200" b="1" i="0" u="none" strike="noStrike" baseline="0">
                <a:solidFill>
                  <a:srgbClr val="000000"/>
                </a:solidFill>
                <a:latin typeface="Arial"/>
                <a:cs typeface="Arial"/>
              </a:rPr>
              <a:t>=Se(D10&gt;9,5;"Aprovado";"Reprovado</a:t>
            </a:r>
            <a:r>
              <a:rPr lang="pt-PT" sz="1400" b="1" i="0" u="none" strike="noStrike" baseline="0">
                <a:solidFill>
                  <a:srgbClr val="000000"/>
                </a:solidFill>
                <a:latin typeface="Arial"/>
                <a:cs typeface="Arial"/>
              </a:rPr>
              <a:t>")</a:t>
            </a:r>
          </a:p>
        </xdr:txBody>
      </xdr:sp>
    </xdr:grpSp>
    <xdr:clientData/>
  </xdr:twoCellAnchor>
  <xdr:twoCellAnchor>
    <xdr:from>
      <xdr:col>5</xdr:col>
      <xdr:colOff>600075</xdr:colOff>
      <xdr:row>72</xdr:row>
      <xdr:rowOff>142875</xdr:rowOff>
    </xdr:from>
    <xdr:to>
      <xdr:col>5</xdr:col>
      <xdr:colOff>609600</xdr:colOff>
      <xdr:row>79</xdr:row>
      <xdr:rowOff>114300</xdr:rowOff>
    </xdr:to>
    <xdr:cxnSp macro="">
      <xdr:nvCxnSpPr>
        <xdr:cNvPr id="20" name="Conexão recta unidireccional 19"/>
        <xdr:cNvCxnSpPr/>
      </xdr:nvCxnSpPr>
      <xdr:spPr>
        <a:xfrm flipH="1">
          <a:off x="3514725" y="12058650"/>
          <a:ext cx="9525" cy="1114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72</xdr:row>
      <xdr:rowOff>123825</xdr:rowOff>
    </xdr:from>
    <xdr:to>
      <xdr:col>8</xdr:col>
      <xdr:colOff>523875</xdr:colOff>
      <xdr:row>72</xdr:row>
      <xdr:rowOff>133350</xdr:rowOff>
    </xdr:to>
    <xdr:cxnSp macro="">
      <xdr:nvCxnSpPr>
        <xdr:cNvPr id="22" name="Conexão recta unidireccional 21"/>
        <xdr:cNvCxnSpPr/>
      </xdr:nvCxnSpPr>
      <xdr:spPr>
        <a:xfrm>
          <a:off x="3590925" y="12039600"/>
          <a:ext cx="159067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247650</xdr:colOff>
      <xdr:row>33</xdr:row>
      <xdr:rowOff>142875</xdr:rowOff>
    </xdr:from>
    <xdr:to>
      <xdr:col>6</xdr:col>
      <xdr:colOff>447675</xdr:colOff>
      <xdr:row>35</xdr:row>
      <xdr:rowOff>38100</xdr:rowOff>
    </xdr:to>
    <xdr:sp macro="" textlink="">
      <xdr:nvSpPr>
        <xdr:cNvPr id="2" name="AutoShape 1"/>
        <xdr:cNvSpPr>
          <a:spLocks noChangeArrowheads="1"/>
        </xdr:cNvSpPr>
      </xdr:nvSpPr>
      <xdr:spPr bwMode="auto">
        <a:xfrm>
          <a:off x="5048250" y="5591175"/>
          <a:ext cx="809625" cy="219075"/>
        </a:xfrm>
        <a:prstGeom prst="rightArrow">
          <a:avLst>
            <a:gd name="adj1" fmla="val 50000"/>
            <a:gd name="adj2" fmla="val 92391"/>
          </a:avLst>
        </a:prstGeom>
        <a:solidFill>
          <a:srgbClr val="FFFFFF"/>
        </a:solidFill>
        <a:ln w="9525">
          <a:solidFill>
            <a:srgbClr val="000000"/>
          </a:solidFill>
          <a:miter lim="800000"/>
          <a:headEnd/>
          <a:tailEnd/>
        </a:ln>
      </xdr:spPr>
    </xdr:sp>
    <xdr:clientData/>
  </xdr:twoCellAnchor>
  <xdr:twoCellAnchor>
    <xdr:from>
      <xdr:col>6</xdr:col>
      <xdr:colOff>104775</xdr:colOff>
      <xdr:row>61</xdr:row>
      <xdr:rowOff>180975</xdr:rowOff>
    </xdr:from>
    <xdr:to>
      <xdr:col>6</xdr:col>
      <xdr:colOff>714375</xdr:colOff>
      <xdr:row>63</xdr:row>
      <xdr:rowOff>133350</xdr:rowOff>
    </xdr:to>
    <xdr:sp macro="" textlink="">
      <xdr:nvSpPr>
        <xdr:cNvPr id="3" name="AutoShape 1"/>
        <xdr:cNvSpPr>
          <a:spLocks noChangeArrowheads="1"/>
        </xdr:cNvSpPr>
      </xdr:nvSpPr>
      <xdr:spPr bwMode="auto">
        <a:xfrm>
          <a:off x="5486400" y="12649200"/>
          <a:ext cx="609600" cy="333375"/>
        </a:xfrm>
        <a:prstGeom prst="rightArrow">
          <a:avLst>
            <a:gd name="adj1" fmla="val 50000"/>
            <a:gd name="adj2" fmla="val 92391"/>
          </a:avLst>
        </a:prstGeom>
        <a:solidFill>
          <a:srgbClr val="FFFFFF"/>
        </a:solidFill>
        <a:ln w="9525">
          <a:solidFill>
            <a:srgbClr val="000000"/>
          </a:solidFill>
          <a:miter lim="800000"/>
          <a:headEnd/>
          <a:tailEnd/>
        </a:ln>
      </xdr:spPr>
    </xdr:sp>
    <xdr:clientData/>
  </xdr:twoCellAnchor>
  <xdr:twoCellAnchor>
    <xdr:from>
      <xdr:col>0</xdr:col>
      <xdr:colOff>142875</xdr:colOff>
      <xdr:row>33</xdr:row>
      <xdr:rowOff>85725</xdr:rowOff>
    </xdr:from>
    <xdr:to>
      <xdr:col>4</xdr:col>
      <xdr:colOff>342900</xdr:colOff>
      <xdr:row>35</xdr:row>
      <xdr:rowOff>171450</xdr:rowOff>
    </xdr:to>
    <xdr:sp macro="" textlink="">
      <xdr:nvSpPr>
        <xdr:cNvPr id="13" name="CaixaDeTexto 12"/>
        <xdr:cNvSpPr txBox="1"/>
      </xdr:nvSpPr>
      <xdr:spPr>
        <a:xfrm>
          <a:off x="142875" y="6629400"/>
          <a:ext cx="407670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050" i="1">
              <a:solidFill>
                <a:schemeClr val="dk1"/>
              </a:solidFill>
              <a:effectLst/>
              <a:latin typeface="+mn-lt"/>
              <a:ea typeface="+mn-ea"/>
              <a:cs typeface="+mn-cs"/>
            </a:rPr>
            <a:t>Permite compor frases e até relatórios automaticamente a partir de partes fixas e conteúdos de células.</a:t>
          </a:r>
        </a:p>
      </xdr:txBody>
    </xdr:sp>
    <xdr:clientData/>
  </xdr:twoCellAnchor>
  <xdr:twoCellAnchor>
    <xdr:from>
      <xdr:col>0</xdr:col>
      <xdr:colOff>104774</xdr:colOff>
      <xdr:row>52</xdr:row>
      <xdr:rowOff>190500</xdr:rowOff>
    </xdr:from>
    <xdr:to>
      <xdr:col>5</xdr:col>
      <xdr:colOff>361949</xdr:colOff>
      <xdr:row>54</xdr:row>
      <xdr:rowOff>180975</xdr:rowOff>
    </xdr:to>
    <xdr:sp macro="" textlink="">
      <xdr:nvSpPr>
        <xdr:cNvPr id="14" name="CaixaDeTexto 13"/>
        <xdr:cNvSpPr txBox="1"/>
      </xdr:nvSpPr>
      <xdr:spPr>
        <a:xfrm>
          <a:off x="104774" y="10477500"/>
          <a:ext cx="484822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050" i="1">
              <a:solidFill>
                <a:schemeClr val="dk1"/>
              </a:solidFill>
              <a:effectLst/>
              <a:latin typeface="+mn-lt"/>
              <a:ea typeface="+mn-ea"/>
              <a:cs typeface="+mn-cs"/>
            </a:rPr>
            <a:t>São</a:t>
          </a:r>
          <a:r>
            <a:rPr lang="pt-PT" sz="1050" i="1" baseline="0">
              <a:solidFill>
                <a:schemeClr val="dk1"/>
              </a:solidFill>
              <a:effectLst/>
              <a:latin typeface="+mn-lt"/>
              <a:ea typeface="+mn-ea"/>
              <a:cs typeface="+mn-cs"/>
            </a:rPr>
            <a:t> muito úteis para substituir as constantes nas funções de extracção de texto, </a:t>
          </a:r>
          <a:endParaRPr lang="pt-PT" sz="1050" i="1">
            <a:solidFill>
              <a:schemeClr val="dk1"/>
            </a:solidFill>
            <a:effectLst/>
            <a:latin typeface="+mn-lt"/>
            <a:ea typeface="+mn-ea"/>
            <a:cs typeface="+mn-cs"/>
          </a:endParaRPr>
        </a:p>
      </xdr:txBody>
    </xdr:sp>
    <xdr:clientData/>
  </xdr:twoCellAnchor>
  <xdr:twoCellAnchor editAs="oneCell">
    <xdr:from>
      <xdr:col>11</xdr:col>
      <xdr:colOff>533400</xdr:colOff>
      <xdr:row>51</xdr:row>
      <xdr:rowOff>47625</xdr:rowOff>
    </xdr:from>
    <xdr:to>
      <xdr:col>16</xdr:col>
      <xdr:colOff>276225</xdr:colOff>
      <xdr:row>54</xdr:row>
      <xdr:rowOff>180975</xdr:rowOff>
    </xdr:to>
    <xdr:pic>
      <xdr:nvPicPr>
        <xdr:cNvPr id="15" name="Imagem 1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0225" y="10096500"/>
          <a:ext cx="2790825"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142875</xdr:colOff>
      <xdr:row>51</xdr:row>
      <xdr:rowOff>9525</xdr:rowOff>
    </xdr:from>
    <xdr:to>
      <xdr:col>11</xdr:col>
      <xdr:colOff>57150</xdr:colOff>
      <xdr:row>55</xdr:row>
      <xdr:rowOff>9525</xdr:rowOff>
    </xdr:to>
    <xdr:pic>
      <xdr:nvPicPr>
        <xdr:cNvPr id="16" name="Imagem 1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53275" y="10058400"/>
          <a:ext cx="2009775" cy="128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28575</xdr:colOff>
      <xdr:row>92</xdr:row>
      <xdr:rowOff>114300</xdr:rowOff>
    </xdr:from>
    <xdr:to>
      <xdr:col>14</xdr:col>
      <xdr:colOff>428625</xdr:colOff>
      <xdr:row>98</xdr:row>
      <xdr:rowOff>9525</xdr:rowOff>
    </xdr:to>
    <xdr:pic>
      <xdr:nvPicPr>
        <xdr:cNvPr id="17" name="Imagem 1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038975" y="18526125"/>
          <a:ext cx="43243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114301</xdr:colOff>
      <xdr:row>5</xdr:row>
      <xdr:rowOff>34600</xdr:rowOff>
    </xdr:from>
    <xdr:to>
      <xdr:col>5</xdr:col>
      <xdr:colOff>76201</xdr:colOff>
      <xdr:row>17</xdr:row>
      <xdr:rowOff>114300</xdr:rowOff>
    </xdr:to>
    <xdr:pic>
      <xdr:nvPicPr>
        <xdr:cNvPr id="18" name="Imagem 1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4301" y="1072825"/>
          <a:ext cx="4552950" cy="217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552450</xdr:colOff>
      <xdr:row>0</xdr:row>
      <xdr:rowOff>57150</xdr:rowOff>
    </xdr:from>
    <xdr:to>
      <xdr:col>13</xdr:col>
      <xdr:colOff>238125</xdr:colOff>
      <xdr:row>8</xdr:row>
      <xdr:rowOff>88265</xdr:rowOff>
    </xdr:to>
    <xdr:pic>
      <xdr:nvPicPr>
        <xdr:cNvPr id="2" name="Imagem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34200" y="57150"/>
          <a:ext cx="3800475" cy="1745615"/>
        </a:xfrm>
        <a:prstGeom prst="rect">
          <a:avLst/>
        </a:prstGeom>
        <a:noFill/>
        <a:ln>
          <a:noFill/>
        </a:ln>
      </xdr:spPr>
    </xdr:pic>
    <xdr:clientData/>
  </xdr:twoCellAnchor>
  <xdr:twoCellAnchor editAs="oneCell">
    <xdr:from>
      <xdr:col>7</xdr:col>
      <xdr:colOff>581025</xdr:colOff>
      <xdr:row>10</xdr:row>
      <xdr:rowOff>38100</xdr:rowOff>
    </xdr:from>
    <xdr:to>
      <xdr:col>13</xdr:col>
      <xdr:colOff>28575</xdr:colOff>
      <xdr:row>22</xdr:row>
      <xdr:rowOff>128905</xdr:rowOff>
    </xdr:to>
    <xdr:pic>
      <xdr:nvPicPr>
        <xdr:cNvPr id="3" name="Imagem 2"/>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62775" y="2085975"/>
          <a:ext cx="3562350" cy="2567305"/>
        </a:xfrm>
        <a:prstGeom prst="rect">
          <a:avLst/>
        </a:prstGeom>
        <a:noFill/>
        <a:ln>
          <a:noFill/>
        </a:ln>
      </xdr:spPr>
    </xdr:pic>
    <xdr:clientData/>
  </xdr:twoCellAnchor>
  <xdr:twoCellAnchor>
    <xdr:from>
      <xdr:col>0</xdr:col>
      <xdr:colOff>447675</xdr:colOff>
      <xdr:row>59</xdr:row>
      <xdr:rowOff>76200</xdr:rowOff>
    </xdr:from>
    <xdr:to>
      <xdr:col>3</xdr:col>
      <xdr:colOff>38100</xdr:colOff>
      <xdr:row>63</xdr:row>
      <xdr:rowOff>152400</xdr:rowOff>
    </xdr:to>
    <xdr:sp macro="" textlink="">
      <xdr:nvSpPr>
        <xdr:cNvPr id="4" name="Chamada oval 3"/>
        <xdr:cNvSpPr/>
      </xdr:nvSpPr>
      <xdr:spPr>
        <a:xfrm>
          <a:off x="447675" y="10410825"/>
          <a:ext cx="2219325" cy="723900"/>
        </a:xfrm>
        <a:prstGeom prst="wedgeEllipseCallout">
          <a:avLst>
            <a:gd name="adj1" fmla="val 12383"/>
            <a:gd name="adj2" fmla="val -10881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PT" sz="1100"/>
            <a:t>Colocar alguem a fazer anos hoje</a:t>
          </a:r>
        </a:p>
        <a:p>
          <a:pPr algn="l"/>
          <a:endParaRPr lang="pt-PT"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571500</xdr:colOff>
      <xdr:row>9</xdr:row>
      <xdr:rowOff>85725</xdr:rowOff>
    </xdr:from>
    <xdr:to>
      <xdr:col>16</xdr:col>
      <xdr:colOff>19050</xdr:colOff>
      <xdr:row>13</xdr:row>
      <xdr:rowOff>38100</xdr:rowOff>
    </xdr:to>
    <xdr:sp macro="" textlink="">
      <xdr:nvSpPr>
        <xdr:cNvPr id="2" name="Texto 22"/>
        <xdr:cNvSpPr txBox="1">
          <a:spLocks noChangeArrowheads="1"/>
        </xdr:cNvSpPr>
      </xdr:nvSpPr>
      <xdr:spPr bwMode="auto">
        <a:xfrm>
          <a:off x="8963025" y="2171700"/>
          <a:ext cx="1438275" cy="8667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PT" sz="1000" b="1" i="0" strike="noStrike">
              <a:solidFill>
                <a:srgbClr val="000000"/>
              </a:solidFill>
              <a:latin typeface="Arial"/>
              <a:cs typeface="Arial"/>
            </a:rPr>
            <a:t>Tabela de descontos</a:t>
          </a:r>
          <a:endParaRPr lang="pt-PT" sz="1000" b="0" i="0" strike="noStrike">
            <a:solidFill>
              <a:srgbClr val="000000"/>
            </a:solidFill>
            <a:latin typeface="Arial"/>
            <a:cs typeface="Arial"/>
          </a:endParaRPr>
        </a:p>
        <a:p>
          <a:pPr algn="l" rtl="0">
            <a:defRPr sz="1000"/>
          </a:pPr>
          <a:r>
            <a:rPr lang="pt-PT" sz="800" b="0" i="0" strike="noStrike">
              <a:solidFill>
                <a:srgbClr val="000000"/>
              </a:solidFill>
              <a:latin typeface="Arial"/>
              <a:cs typeface="Arial"/>
            </a:rPr>
            <a:t>Até 150            - 0%</a:t>
          </a:r>
        </a:p>
        <a:p>
          <a:pPr algn="l" rtl="0">
            <a:defRPr sz="1000"/>
          </a:pPr>
          <a:r>
            <a:rPr lang="pt-PT" sz="800" b="0" i="0" strike="noStrike">
              <a:solidFill>
                <a:srgbClr val="000000"/>
              </a:solidFill>
              <a:latin typeface="Arial"/>
              <a:cs typeface="Arial"/>
            </a:rPr>
            <a:t>de 150 a 199    - 1%</a:t>
          </a:r>
        </a:p>
        <a:p>
          <a:pPr algn="l" rtl="0">
            <a:defRPr sz="1000"/>
          </a:pPr>
          <a:r>
            <a:rPr lang="pt-PT" sz="800" b="0" i="0" strike="noStrike">
              <a:solidFill>
                <a:srgbClr val="000000"/>
              </a:solidFill>
              <a:latin typeface="Arial"/>
              <a:cs typeface="Arial"/>
            </a:rPr>
            <a:t>de 200 a 400    - 2%</a:t>
          </a:r>
        </a:p>
        <a:p>
          <a:pPr algn="l" rtl="0">
            <a:defRPr sz="1000"/>
          </a:pPr>
          <a:r>
            <a:rPr lang="pt-PT" sz="800" b="0" i="0" strike="noStrike">
              <a:solidFill>
                <a:srgbClr val="000000"/>
              </a:solidFill>
              <a:latin typeface="Arial"/>
              <a:cs typeface="Arial"/>
            </a:rPr>
            <a:t>Mais de 400      - 3%</a:t>
          </a:r>
        </a:p>
      </xdr:txBody>
    </xdr:sp>
    <xdr:clientData/>
  </xdr:twoCellAnchor>
  <xdr:twoCellAnchor>
    <xdr:from>
      <xdr:col>5</xdr:col>
      <xdr:colOff>104775</xdr:colOff>
      <xdr:row>160</xdr:row>
      <xdr:rowOff>133350</xdr:rowOff>
    </xdr:from>
    <xdr:to>
      <xdr:col>6</xdr:col>
      <xdr:colOff>342900</xdr:colOff>
      <xdr:row>162</xdr:row>
      <xdr:rowOff>104775</xdr:rowOff>
    </xdr:to>
    <xdr:sp macro="" textlink="">
      <xdr:nvSpPr>
        <xdr:cNvPr id="17" name="Texto 12"/>
        <xdr:cNvSpPr txBox="1">
          <a:spLocks noChangeArrowheads="1"/>
        </xdr:cNvSpPr>
      </xdr:nvSpPr>
      <xdr:spPr bwMode="auto">
        <a:xfrm>
          <a:off x="3267075" y="26670000"/>
          <a:ext cx="847725" cy="295275"/>
        </a:xfrm>
        <a:prstGeom prst="rect">
          <a:avLst/>
        </a:prstGeom>
        <a:noFill/>
        <a:ln w="1">
          <a:noFill/>
          <a:miter lim="800000"/>
          <a:headEnd/>
          <a:tailEnd/>
        </a:ln>
      </xdr:spPr>
      <xdr:txBody>
        <a:bodyPr vertOverflow="clip" wrap="square" lIns="27432" tIns="18288" rIns="0" bIns="0" anchor="t" upright="1"/>
        <a:lstStyle/>
        <a:p>
          <a:pPr algn="l" rtl="0">
            <a:defRPr sz="1000"/>
          </a:pPr>
          <a:r>
            <a:rPr lang="pt-PT" sz="800" b="0" i="0" strike="noStrike">
              <a:solidFill>
                <a:srgbClr val="000000"/>
              </a:solidFill>
              <a:latin typeface="Arial"/>
              <a:cs typeface="Arial"/>
            </a:rPr>
            <a:t>Célula onde está o valor a procurar</a:t>
          </a:r>
        </a:p>
        <a:p>
          <a:pPr algn="l" rtl="0">
            <a:defRPr sz="1000"/>
          </a:pPr>
          <a:endParaRPr lang="pt-PT" sz="800" b="0" i="0" strike="noStrike">
            <a:solidFill>
              <a:srgbClr val="000000"/>
            </a:solidFill>
            <a:latin typeface="Arial"/>
            <a:cs typeface="Arial"/>
          </a:endParaRPr>
        </a:p>
      </xdr:txBody>
    </xdr:sp>
    <xdr:clientData/>
  </xdr:twoCellAnchor>
  <xdr:twoCellAnchor>
    <xdr:from>
      <xdr:col>6</xdr:col>
      <xdr:colOff>457200</xdr:colOff>
      <xdr:row>160</xdr:row>
      <xdr:rowOff>123825</xdr:rowOff>
    </xdr:from>
    <xdr:to>
      <xdr:col>7</xdr:col>
      <xdr:colOff>314325</xdr:colOff>
      <xdr:row>162</xdr:row>
      <xdr:rowOff>104775</xdr:rowOff>
    </xdr:to>
    <xdr:sp macro="" textlink="">
      <xdr:nvSpPr>
        <xdr:cNvPr id="18" name="Texto 13"/>
        <xdr:cNvSpPr txBox="1">
          <a:spLocks noChangeArrowheads="1"/>
        </xdr:cNvSpPr>
      </xdr:nvSpPr>
      <xdr:spPr bwMode="auto">
        <a:xfrm>
          <a:off x="4229100" y="26660475"/>
          <a:ext cx="466725" cy="304800"/>
        </a:xfrm>
        <a:prstGeom prst="rect">
          <a:avLst/>
        </a:prstGeom>
        <a:noFill/>
        <a:ln w="1">
          <a:noFill/>
          <a:miter lim="800000"/>
          <a:headEnd/>
          <a:tailEnd/>
        </a:ln>
      </xdr:spPr>
      <xdr:txBody>
        <a:bodyPr vertOverflow="clip" wrap="square" lIns="27432" tIns="18288" rIns="0" bIns="0" anchor="t" upright="1"/>
        <a:lstStyle/>
        <a:p>
          <a:pPr algn="l" rtl="0">
            <a:defRPr sz="1000"/>
          </a:pPr>
          <a:r>
            <a:rPr lang="pt-PT" sz="800" b="0" i="0" strike="noStrike">
              <a:solidFill>
                <a:srgbClr val="000000"/>
              </a:solidFill>
              <a:latin typeface="Arial"/>
              <a:cs typeface="Arial"/>
            </a:rPr>
            <a:t>localização da tabela</a:t>
          </a:r>
        </a:p>
      </xdr:txBody>
    </xdr:sp>
    <xdr:clientData/>
  </xdr:twoCellAnchor>
  <xdr:twoCellAnchor>
    <xdr:from>
      <xdr:col>7</xdr:col>
      <xdr:colOff>476250</xdr:colOff>
      <xdr:row>160</xdr:row>
      <xdr:rowOff>133350</xdr:rowOff>
    </xdr:from>
    <xdr:to>
      <xdr:col>8</xdr:col>
      <xdr:colOff>800100</xdr:colOff>
      <xdr:row>162</xdr:row>
      <xdr:rowOff>114300</xdr:rowOff>
    </xdr:to>
    <xdr:sp macro="" textlink="">
      <xdr:nvSpPr>
        <xdr:cNvPr id="19" name="Text Box 18"/>
        <xdr:cNvSpPr txBox="1">
          <a:spLocks noChangeArrowheads="1"/>
        </xdr:cNvSpPr>
      </xdr:nvSpPr>
      <xdr:spPr bwMode="auto">
        <a:xfrm>
          <a:off x="4857750" y="26670000"/>
          <a:ext cx="742950" cy="304800"/>
        </a:xfrm>
        <a:prstGeom prst="rect">
          <a:avLst/>
        </a:prstGeom>
        <a:noFill/>
        <a:ln w="9525">
          <a:noFill/>
          <a:miter lim="800000"/>
          <a:headEnd/>
          <a:tailEnd/>
        </a:ln>
      </xdr:spPr>
      <xdr:txBody>
        <a:bodyPr vertOverflow="clip" wrap="square" lIns="27432" tIns="18288" rIns="0" bIns="0" anchor="t" upright="1"/>
        <a:lstStyle/>
        <a:p>
          <a:pPr algn="l" rtl="0">
            <a:defRPr sz="1000"/>
          </a:pPr>
          <a:r>
            <a:rPr lang="pt-PT" sz="800" b="0" i="0" strike="noStrike">
              <a:solidFill>
                <a:srgbClr val="000000"/>
              </a:solidFill>
              <a:latin typeface="Arial"/>
              <a:cs typeface="Arial"/>
            </a:rPr>
            <a:t>correspondência exacta</a:t>
          </a:r>
        </a:p>
      </xdr:txBody>
    </xdr:sp>
    <xdr:clientData/>
  </xdr:twoCellAnchor>
  <xdr:twoCellAnchor>
    <xdr:from>
      <xdr:col>7</xdr:col>
      <xdr:colOff>390525</xdr:colOff>
      <xdr:row>159</xdr:row>
      <xdr:rowOff>9525</xdr:rowOff>
    </xdr:from>
    <xdr:to>
      <xdr:col>8</xdr:col>
      <xdr:colOff>9525</xdr:colOff>
      <xdr:row>161</xdr:row>
      <xdr:rowOff>0</xdr:rowOff>
    </xdr:to>
    <xdr:sp macro="" textlink="">
      <xdr:nvSpPr>
        <xdr:cNvPr id="20" name="Line 19"/>
        <xdr:cNvSpPr>
          <a:spLocks noChangeShapeType="1"/>
        </xdr:cNvSpPr>
      </xdr:nvSpPr>
      <xdr:spPr bwMode="auto">
        <a:xfrm flipH="1" flipV="1">
          <a:off x="4772025" y="26384250"/>
          <a:ext cx="228600" cy="314325"/>
        </a:xfrm>
        <a:prstGeom prst="line">
          <a:avLst/>
        </a:prstGeom>
        <a:noFill/>
        <a:ln w="9525">
          <a:solidFill>
            <a:srgbClr val="000000"/>
          </a:solidFill>
          <a:round/>
          <a:headEnd/>
          <a:tailEnd type="triangle" w="med" len="med"/>
        </a:ln>
      </xdr:spPr>
    </xdr:sp>
    <xdr:clientData/>
  </xdr:twoCellAnchor>
  <xdr:twoCellAnchor>
    <xdr:from>
      <xdr:col>6</xdr:col>
      <xdr:colOff>695325</xdr:colOff>
      <xdr:row>159</xdr:row>
      <xdr:rowOff>19050</xdr:rowOff>
    </xdr:from>
    <xdr:to>
      <xdr:col>6</xdr:col>
      <xdr:colOff>723900</xdr:colOff>
      <xdr:row>160</xdr:row>
      <xdr:rowOff>123825</xdr:rowOff>
    </xdr:to>
    <xdr:sp macro="" textlink="">
      <xdr:nvSpPr>
        <xdr:cNvPr id="21" name="Line 20"/>
        <xdr:cNvSpPr>
          <a:spLocks noChangeShapeType="1"/>
        </xdr:cNvSpPr>
      </xdr:nvSpPr>
      <xdr:spPr bwMode="auto">
        <a:xfrm flipV="1">
          <a:off x="4381500" y="26393775"/>
          <a:ext cx="0" cy="266700"/>
        </a:xfrm>
        <a:prstGeom prst="line">
          <a:avLst/>
        </a:prstGeom>
        <a:noFill/>
        <a:ln w="9525">
          <a:solidFill>
            <a:srgbClr val="000000"/>
          </a:solidFill>
          <a:round/>
          <a:headEnd/>
          <a:tailEnd type="triangle" w="med" len="med"/>
        </a:ln>
      </xdr:spPr>
    </xdr:sp>
    <xdr:clientData/>
  </xdr:twoCellAnchor>
  <xdr:twoCellAnchor>
    <xdr:from>
      <xdr:col>5</xdr:col>
      <xdr:colOff>638175</xdr:colOff>
      <xdr:row>159</xdr:row>
      <xdr:rowOff>19050</xdr:rowOff>
    </xdr:from>
    <xdr:to>
      <xdr:col>6</xdr:col>
      <xdr:colOff>276225</xdr:colOff>
      <xdr:row>160</xdr:row>
      <xdr:rowOff>152400</xdr:rowOff>
    </xdr:to>
    <xdr:sp macro="" textlink="">
      <xdr:nvSpPr>
        <xdr:cNvPr id="22" name="Line 21"/>
        <xdr:cNvSpPr>
          <a:spLocks noChangeShapeType="1"/>
        </xdr:cNvSpPr>
      </xdr:nvSpPr>
      <xdr:spPr bwMode="auto">
        <a:xfrm flipV="1">
          <a:off x="3771900" y="26393775"/>
          <a:ext cx="276225" cy="295275"/>
        </a:xfrm>
        <a:prstGeom prst="line">
          <a:avLst/>
        </a:prstGeom>
        <a:noFill/>
        <a:ln w="9525">
          <a:solidFill>
            <a:srgbClr val="000000"/>
          </a:solidFill>
          <a:round/>
          <a:headEnd/>
          <a:tailEnd type="triangle" w="med" len="med"/>
        </a:ln>
      </xdr:spPr>
    </xdr:sp>
    <xdr:clientData/>
  </xdr:twoCellAnchor>
  <xdr:twoCellAnchor>
    <xdr:from>
      <xdr:col>4</xdr:col>
      <xdr:colOff>19050</xdr:colOff>
      <xdr:row>158</xdr:row>
      <xdr:rowOff>104775</xdr:rowOff>
    </xdr:from>
    <xdr:to>
      <xdr:col>4</xdr:col>
      <xdr:colOff>676275</xdr:colOff>
      <xdr:row>158</xdr:row>
      <xdr:rowOff>104775</xdr:rowOff>
    </xdr:to>
    <xdr:sp macro="" textlink="">
      <xdr:nvSpPr>
        <xdr:cNvPr id="23" name="Line 22"/>
        <xdr:cNvSpPr>
          <a:spLocks noChangeShapeType="1"/>
        </xdr:cNvSpPr>
      </xdr:nvSpPr>
      <xdr:spPr bwMode="auto">
        <a:xfrm flipH="1">
          <a:off x="2505075" y="26317575"/>
          <a:ext cx="657225" cy="0"/>
        </a:xfrm>
        <a:prstGeom prst="line">
          <a:avLst/>
        </a:prstGeom>
        <a:noFill/>
        <a:ln w="9525">
          <a:solidFill>
            <a:srgbClr val="000000"/>
          </a:solidFill>
          <a:round/>
          <a:headEnd/>
          <a:tailEnd type="triangle" w="med" len="med"/>
        </a:ln>
      </xdr:spPr>
    </xdr:sp>
    <xdr:clientData/>
  </xdr:twoCellAnchor>
  <xdr:twoCellAnchor>
    <xdr:from>
      <xdr:col>5</xdr:col>
      <xdr:colOff>66675</xdr:colOff>
      <xdr:row>166</xdr:row>
      <xdr:rowOff>76200</xdr:rowOff>
    </xdr:from>
    <xdr:to>
      <xdr:col>5</xdr:col>
      <xdr:colOff>609600</xdr:colOff>
      <xdr:row>166</xdr:row>
      <xdr:rowOff>76200</xdr:rowOff>
    </xdr:to>
    <xdr:sp macro="" textlink="">
      <xdr:nvSpPr>
        <xdr:cNvPr id="24" name="Line 23"/>
        <xdr:cNvSpPr>
          <a:spLocks noChangeShapeType="1"/>
        </xdr:cNvSpPr>
      </xdr:nvSpPr>
      <xdr:spPr bwMode="auto">
        <a:xfrm flipH="1">
          <a:off x="3228975" y="27584400"/>
          <a:ext cx="542925" cy="0"/>
        </a:xfrm>
        <a:prstGeom prst="line">
          <a:avLst/>
        </a:prstGeom>
        <a:noFill/>
        <a:ln w="9525">
          <a:solidFill>
            <a:srgbClr val="000000"/>
          </a:solidFill>
          <a:round/>
          <a:headEnd/>
          <a:tailEnd type="triangle" w="med" len="med"/>
        </a:ln>
      </xdr:spPr>
    </xdr:sp>
    <xdr:clientData/>
  </xdr:twoCellAnchor>
  <xdr:twoCellAnchor>
    <xdr:from>
      <xdr:col>4</xdr:col>
      <xdr:colOff>666750</xdr:colOff>
      <xdr:row>172</xdr:row>
      <xdr:rowOff>0</xdr:rowOff>
    </xdr:from>
    <xdr:to>
      <xdr:col>5</xdr:col>
      <xdr:colOff>123825</xdr:colOff>
      <xdr:row>173</xdr:row>
      <xdr:rowOff>123825</xdr:rowOff>
    </xdr:to>
    <xdr:sp macro="" textlink="">
      <xdr:nvSpPr>
        <xdr:cNvPr id="25" name="Line 24"/>
        <xdr:cNvSpPr>
          <a:spLocks noChangeShapeType="1"/>
        </xdr:cNvSpPr>
      </xdr:nvSpPr>
      <xdr:spPr bwMode="auto">
        <a:xfrm flipV="1">
          <a:off x="3152775" y="28517850"/>
          <a:ext cx="133350" cy="285750"/>
        </a:xfrm>
        <a:prstGeom prst="line">
          <a:avLst/>
        </a:prstGeom>
        <a:noFill/>
        <a:ln w="9525">
          <a:solidFill>
            <a:srgbClr val="000000"/>
          </a:solidFill>
          <a:round/>
          <a:headEnd/>
          <a:tailEnd type="triangle" w="sm" len="med"/>
        </a:ln>
      </xdr:spPr>
    </xdr:sp>
    <xdr:clientData/>
  </xdr:twoCellAnchor>
  <xdr:twoCellAnchor>
    <xdr:from>
      <xdr:col>5</xdr:col>
      <xdr:colOff>476250</xdr:colOff>
      <xdr:row>172</xdr:row>
      <xdr:rowOff>28575</xdr:rowOff>
    </xdr:from>
    <xdr:to>
      <xdr:col>5</xdr:col>
      <xdr:colOff>476250</xdr:colOff>
      <xdr:row>173</xdr:row>
      <xdr:rowOff>57150</xdr:rowOff>
    </xdr:to>
    <xdr:sp macro="" textlink="">
      <xdr:nvSpPr>
        <xdr:cNvPr id="26" name="Line 25"/>
        <xdr:cNvSpPr>
          <a:spLocks noChangeShapeType="1"/>
        </xdr:cNvSpPr>
      </xdr:nvSpPr>
      <xdr:spPr bwMode="auto">
        <a:xfrm flipV="1">
          <a:off x="3638550" y="28546425"/>
          <a:ext cx="0" cy="190500"/>
        </a:xfrm>
        <a:prstGeom prst="line">
          <a:avLst/>
        </a:prstGeom>
        <a:noFill/>
        <a:ln w="9525">
          <a:solidFill>
            <a:srgbClr val="000000"/>
          </a:solidFill>
          <a:round/>
          <a:headEnd/>
          <a:tailEnd type="triangle" w="sm" len="med"/>
        </a:ln>
      </xdr:spPr>
    </xdr:sp>
    <xdr:clientData/>
  </xdr:twoCellAnchor>
  <xdr:twoCellAnchor>
    <xdr:from>
      <xdr:col>5</xdr:col>
      <xdr:colOff>581025</xdr:colOff>
      <xdr:row>171</xdr:row>
      <xdr:rowOff>142875</xdr:rowOff>
    </xdr:from>
    <xdr:to>
      <xdr:col>6</xdr:col>
      <xdr:colOff>400050</xdr:colOff>
      <xdr:row>173</xdr:row>
      <xdr:rowOff>104775</xdr:rowOff>
    </xdr:to>
    <xdr:sp macro="" textlink="">
      <xdr:nvSpPr>
        <xdr:cNvPr id="27" name="Line 26"/>
        <xdr:cNvSpPr>
          <a:spLocks noChangeShapeType="1"/>
        </xdr:cNvSpPr>
      </xdr:nvSpPr>
      <xdr:spPr bwMode="auto">
        <a:xfrm flipH="1" flipV="1">
          <a:off x="3743325" y="28498800"/>
          <a:ext cx="428625" cy="285750"/>
        </a:xfrm>
        <a:prstGeom prst="line">
          <a:avLst/>
        </a:prstGeom>
        <a:noFill/>
        <a:ln w="9525">
          <a:solidFill>
            <a:srgbClr val="000000"/>
          </a:solidFill>
          <a:round/>
          <a:headEnd/>
          <a:tailEnd type="triangle" w="sm" len="med"/>
        </a:ln>
      </xdr:spPr>
    </xdr:sp>
    <xdr:clientData/>
  </xdr:twoCellAnchor>
  <xdr:twoCellAnchor>
    <xdr:from>
      <xdr:col>4</xdr:col>
      <xdr:colOff>133350</xdr:colOff>
      <xdr:row>173</xdr:row>
      <xdr:rowOff>76200</xdr:rowOff>
    </xdr:from>
    <xdr:to>
      <xdr:col>4</xdr:col>
      <xdr:colOff>752475</xdr:colOff>
      <xdr:row>175</xdr:row>
      <xdr:rowOff>123825</xdr:rowOff>
    </xdr:to>
    <xdr:sp macro="" textlink="">
      <xdr:nvSpPr>
        <xdr:cNvPr id="28" name="Texto 13"/>
        <xdr:cNvSpPr txBox="1">
          <a:spLocks noChangeArrowheads="1"/>
        </xdr:cNvSpPr>
      </xdr:nvSpPr>
      <xdr:spPr bwMode="auto">
        <a:xfrm>
          <a:off x="2619375" y="28755975"/>
          <a:ext cx="542925" cy="371475"/>
        </a:xfrm>
        <a:prstGeom prst="rect">
          <a:avLst/>
        </a:prstGeom>
        <a:noFill/>
        <a:ln w="1">
          <a:noFill/>
          <a:miter lim="800000"/>
          <a:headEnd/>
          <a:tailEnd/>
        </a:ln>
      </xdr:spPr>
      <xdr:txBody>
        <a:bodyPr vertOverflow="clip" wrap="square" lIns="27432" tIns="18288" rIns="0" bIns="0" anchor="t" upright="1"/>
        <a:lstStyle/>
        <a:p>
          <a:pPr algn="l" rtl="0">
            <a:defRPr sz="1000"/>
          </a:pPr>
          <a:r>
            <a:rPr lang="pt-PT" sz="800" b="0" i="0" strike="noStrike">
              <a:solidFill>
                <a:srgbClr val="000000"/>
              </a:solidFill>
              <a:latin typeface="Arial"/>
              <a:cs typeface="Arial"/>
            </a:rPr>
            <a:t>localização da tabela</a:t>
          </a:r>
        </a:p>
      </xdr:txBody>
    </xdr:sp>
    <xdr:clientData/>
  </xdr:twoCellAnchor>
  <xdr:twoCellAnchor>
    <xdr:from>
      <xdr:col>5</xdr:col>
      <xdr:colOff>38100</xdr:colOff>
      <xdr:row>173</xdr:row>
      <xdr:rowOff>95250</xdr:rowOff>
    </xdr:from>
    <xdr:to>
      <xdr:col>6</xdr:col>
      <xdr:colOff>19050</xdr:colOff>
      <xdr:row>176</xdr:row>
      <xdr:rowOff>57150</xdr:rowOff>
    </xdr:to>
    <xdr:sp macro="" textlink="">
      <xdr:nvSpPr>
        <xdr:cNvPr id="29" name="Texto 14"/>
        <xdr:cNvSpPr txBox="1">
          <a:spLocks noChangeArrowheads="1"/>
        </xdr:cNvSpPr>
      </xdr:nvSpPr>
      <xdr:spPr bwMode="auto">
        <a:xfrm>
          <a:off x="3200400" y="28775025"/>
          <a:ext cx="590550" cy="447675"/>
        </a:xfrm>
        <a:prstGeom prst="rect">
          <a:avLst/>
        </a:prstGeom>
        <a:noFill/>
        <a:ln w="1">
          <a:noFill/>
          <a:miter lim="800000"/>
          <a:headEnd/>
          <a:tailEnd/>
        </a:ln>
      </xdr:spPr>
      <xdr:txBody>
        <a:bodyPr vertOverflow="clip" wrap="square" lIns="27432" tIns="18288" rIns="0" bIns="0" anchor="t" upright="1"/>
        <a:lstStyle/>
        <a:p>
          <a:pPr algn="l" rtl="0">
            <a:defRPr sz="1000"/>
          </a:pPr>
          <a:r>
            <a:rPr lang="pt-PT" sz="800" b="0" i="0" strike="noStrike">
              <a:solidFill>
                <a:srgbClr val="000000"/>
              </a:solidFill>
              <a:latin typeface="Arial"/>
              <a:cs typeface="Arial"/>
            </a:rPr>
            <a:t>nº da linha</a:t>
          </a:r>
        </a:p>
        <a:p>
          <a:pPr algn="l" rtl="0">
            <a:defRPr sz="1000"/>
          </a:pPr>
          <a:r>
            <a:rPr lang="pt-PT" sz="800" b="0" i="0" strike="noStrike">
              <a:solidFill>
                <a:srgbClr val="000000"/>
              </a:solidFill>
              <a:latin typeface="Arial"/>
              <a:cs typeface="Arial"/>
            </a:rPr>
            <a:t> da tabela</a:t>
          </a:r>
        </a:p>
        <a:p>
          <a:pPr algn="l" rtl="0">
            <a:defRPr sz="1000"/>
          </a:pPr>
          <a:r>
            <a:rPr lang="pt-PT" sz="800" b="0" i="0" strike="noStrike">
              <a:solidFill>
                <a:srgbClr val="000000"/>
              </a:solidFill>
              <a:latin typeface="Arial"/>
              <a:cs typeface="Arial"/>
            </a:rPr>
            <a:t>dos dados</a:t>
          </a:r>
        </a:p>
      </xdr:txBody>
    </xdr:sp>
    <xdr:clientData/>
  </xdr:twoCellAnchor>
  <xdr:twoCellAnchor>
    <xdr:from>
      <xdr:col>6</xdr:col>
      <xdr:colOff>142875</xdr:colOff>
      <xdr:row>173</xdr:row>
      <xdr:rowOff>104775</xdr:rowOff>
    </xdr:from>
    <xdr:to>
      <xdr:col>7</xdr:col>
      <xdr:colOff>19050</xdr:colOff>
      <xdr:row>176</xdr:row>
      <xdr:rowOff>66675</xdr:rowOff>
    </xdr:to>
    <xdr:sp macro="" textlink="">
      <xdr:nvSpPr>
        <xdr:cNvPr id="30" name="Texto 14"/>
        <xdr:cNvSpPr txBox="1">
          <a:spLocks noChangeArrowheads="1"/>
        </xdr:cNvSpPr>
      </xdr:nvSpPr>
      <xdr:spPr bwMode="auto">
        <a:xfrm>
          <a:off x="3914775" y="28784550"/>
          <a:ext cx="485775" cy="447675"/>
        </a:xfrm>
        <a:prstGeom prst="rect">
          <a:avLst/>
        </a:prstGeom>
        <a:noFill/>
        <a:ln w="1">
          <a:noFill/>
          <a:miter lim="800000"/>
          <a:headEnd/>
          <a:tailEnd/>
        </a:ln>
      </xdr:spPr>
      <xdr:txBody>
        <a:bodyPr vertOverflow="clip" wrap="square" lIns="27432" tIns="18288" rIns="0" bIns="0" anchor="t" upright="1"/>
        <a:lstStyle/>
        <a:p>
          <a:pPr algn="l" rtl="0">
            <a:defRPr sz="1000"/>
          </a:pPr>
          <a:r>
            <a:rPr lang="pt-PT" sz="800" b="0" i="0" strike="noStrike">
              <a:solidFill>
                <a:srgbClr val="000000"/>
              </a:solidFill>
              <a:latin typeface="Arial"/>
              <a:cs typeface="Arial"/>
            </a:rPr>
            <a:t>nº da coluna</a:t>
          </a:r>
        </a:p>
        <a:p>
          <a:pPr algn="l" rtl="0">
            <a:defRPr sz="1000"/>
          </a:pPr>
          <a:r>
            <a:rPr lang="pt-PT" sz="800" b="0" i="0" strike="noStrike">
              <a:solidFill>
                <a:srgbClr val="000000"/>
              </a:solidFill>
              <a:latin typeface="Arial"/>
              <a:cs typeface="Arial"/>
            </a:rPr>
            <a:t> da tabela</a:t>
          </a:r>
        </a:p>
        <a:p>
          <a:pPr algn="l" rtl="0">
            <a:defRPr sz="1000"/>
          </a:pPr>
          <a:r>
            <a:rPr lang="pt-PT" sz="800" b="0" i="0" strike="noStrike">
              <a:solidFill>
                <a:srgbClr val="000000"/>
              </a:solidFill>
              <a:latin typeface="Arial"/>
              <a:cs typeface="Arial"/>
            </a:rPr>
            <a:t>dos dados</a:t>
          </a:r>
        </a:p>
      </xdr:txBody>
    </xdr:sp>
    <xdr:clientData/>
  </xdr:twoCellAnchor>
  <xdr:twoCellAnchor>
    <xdr:from>
      <xdr:col>4</xdr:col>
      <xdr:colOff>714375</xdr:colOff>
      <xdr:row>182</xdr:row>
      <xdr:rowOff>142875</xdr:rowOff>
    </xdr:from>
    <xdr:to>
      <xdr:col>4</xdr:col>
      <xdr:colOff>714375</xdr:colOff>
      <xdr:row>183</xdr:row>
      <xdr:rowOff>152400</xdr:rowOff>
    </xdr:to>
    <xdr:sp macro="" textlink="">
      <xdr:nvSpPr>
        <xdr:cNvPr id="31" name="Line 30"/>
        <xdr:cNvSpPr>
          <a:spLocks noChangeShapeType="1"/>
        </xdr:cNvSpPr>
      </xdr:nvSpPr>
      <xdr:spPr bwMode="auto">
        <a:xfrm flipV="1">
          <a:off x="3162300" y="30279975"/>
          <a:ext cx="0" cy="171450"/>
        </a:xfrm>
        <a:prstGeom prst="line">
          <a:avLst/>
        </a:prstGeom>
        <a:noFill/>
        <a:ln w="9525">
          <a:solidFill>
            <a:srgbClr val="000000"/>
          </a:solidFill>
          <a:round/>
          <a:headEnd/>
          <a:tailEnd type="triangle" w="med" len="med"/>
        </a:ln>
      </xdr:spPr>
    </xdr:sp>
    <xdr:clientData/>
  </xdr:twoCellAnchor>
  <xdr:twoCellAnchor editAs="oneCell">
    <xdr:from>
      <xdr:col>0</xdr:col>
      <xdr:colOff>285750</xdr:colOff>
      <xdr:row>2</xdr:row>
      <xdr:rowOff>161925</xdr:rowOff>
    </xdr:from>
    <xdr:to>
      <xdr:col>7</xdr:col>
      <xdr:colOff>114300</xdr:colOff>
      <xdr:row>6</xdr:row>
      <xdr:rowOff>28575</xdr:rowOff>
    </xdr:to>
    <xdr:pic>
      <xdr:nvPicPr>
        <xdr:cNvPr id="32" name="Imagem 3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647700"/>
          <a:ext cx="4095750" cy="781050"/>
        </a:xfrm>
        <a:prstGeom prst="rect">
          <a:avLst/>
        </a:prstGeom>
        <a:noFill/>
        <a:ln>
          <a:noFill/>
        </a:ln>
      </xdr:spPr>
    </xdr:pic>
    <xdr:clientData/>
  </xdr:twoCellAnchor>
  <xdr:twoCellAnchor>
    <xdr:from>
      <xdr:col>11</xdr:col>
      <xdr:colOff>361950</xdr:colOff>
      <xdr:row>1</xdr:row>
      <xdr:rowOff>19050</xdr:rowOff>
    </xdr:from>
    <xdr:to>
      <xdr:col>14</xdr:col>
      <xdr:colOff>486410</xdr:colOff>
      <xdr:row>7</xdr:row>
      <xdr:rowOff>125095</xdr:rowOff>
    </xdr:to>
    <xdr:sp macro="" textlink="">
      <xdr:nvSpPr>
        <xdr:cNvPr id="33" name="Rectângulo arredondado 32"/>
        <xdr:cNvSpPr/>
      </xdr:nvSpPr>
      <xdr:spPr>
        <a:xfrm>
          <a:off x="7267575" y="276225"/>
          <a:ext cx="2219960" cy="1477645"/>
        </a:xfrm>
        <a:prstGeom prst="roundRect">
          <a:avLst/>
        </a:prstGeom>
      </xdr:spPr>
      <xdr:style>
        <a:lnRef idx="1">
          <a:schemeClr val="dk1"/>
        </a:lnRef>
        <a:fillRef idx="2">
          <a:schemeClr val="dk1"/>
        </a:fillRef>
        <a:effectRef idx="1">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l">
            <a:spcBef>
              <a:spcPts val="600"/>
            </a:spcBef>
            <a:spcAft>
              <a:spcPts val="0"/>
            </a:spcAft>
            <a:tabLst>
              <a:tab pos="180340" algn="l"/>
              <a:tab pos="990600" algn="l"/>
            </a:tabLst>
          </a:pPr>
          <a:r>
            <a:rPr lang="en-US" sz="900" b="1">
              <a:effectLst/>
              <a:latin typeface="Times New Roman"/>
              <a:ea typeface="Times New Roman"/>
            </a:rPr>
            <a:t>	</a:t>
          </a:r>
          <a:r>
            <a:rPr lang="pt-PT" sz="900" b="1">
              <a:effectLst/>
              <a:latin typeface="Times New Roman"/>
              <a:ea typeface="Times New Roman"/>
            </a:rPr>
            <a:t>Português	Inglês	</a:t>
          </a:r>
          <a:endParaRPr lang="pt-PT" sz="1200">
            <a:effectLst/>
            <a:latin typeface="Times New Roman"/>
            <a:ea typeface="Times New Roman"/>
          </a:endParaRPr>
        </a:p>
        <a:p>
          <a:pPr algn="l">
            <a:spcBef>
              <a:spcPts val="600"/>
            </a:spcBef>
            <a:spcAft>
              <a:spcPts val="0"/>
            </a:spcAft>
            <a:tabLst>
              <a:tab pos="180340" algn="l"/>
              <a:tab pos="990600" algn="l"/>
            </a:tabLst>
          </a:pPr>
          <a:r>
            <a:rPr lang="pt-PT" sz="900" b="1">
              <a:effectLst/>
              <a:latin typeface="Arial"/>
              <a:ea typeface="Times New Roman"/>
            </a:rPr>
            <a:t>	PROCV	VLOOKUP</a:t>
          </a:r>
          <a:endParaRPr lang="pt-PT" sz="1200">
            <a:effectLst/>
            <a:latin typeface="Times New Roman"/>
            <a:ea typeface="Times New Roman"/>
          </a:endParaRPr>
        </a:p>
        <a:p>
          <a:pPr algn="l">
            <a:spcBef>
              <a:spcPts val="600"/>
            </a:spcBef>
            <a:spcAft>
              <a:spcPts val="0"/>
            </a:spcAft>
            <a:tabLst>
              <a:tab pos="180340" algn="l"/>
              <a:tab pos="990600" algn="l"/>
            </a:tabLst>
          </a:pPr>
          <a:r>
            <a:rPr lang="pt-PT" sz="900" b="1">
              <a:effectLst/>
              <a:latin typeface="Arial"/>
              <a:ea typeface="Times New Roman"/>
            </a:rPr>
            <a:t>	PROCH	HLOOKUP</a:t>
          </a:r>
          <a:endParaRPr lang="pt-PT" sz="1200">
            <a:effectLst/>
            <a:latin typeface="Times New Roman"/>
            <a:ea typeface="Times New Roman"/>
          </a:endParaRPr>
        </a:p>
        <a:p>
          <a:pPr algn="l">
            <a:spcBef>
              <a:spcPts val="600"/>
            </a:spcBef>
            <a:spcAft>
              <a:spcPts val="0"/>
            </a:spcAft>
            <a:tabLst>
              <a:tab pos="180340" algn="l"/>
              <a:tab pos="990600" algn="l"/>
            </a:tabLst>
          </a:pPr>
          <a:r>
            <a:rPr lang="pt-PT" sz="900" b="1">
              <a:effectLst/>
              <a:latin typeface="Arial"/>
              <a:ea typeface="Times New Roman"/>
            </a:rPr>
            <a:t>	</a:t>
          </a:r>
          <a:r>
            <a:rPr lang="en-US" sz="900" b="1">
              <a:effectLst/>
              <a:latin typeface="Arial"/>
              <a:ea typeface="Times New Roman"/>
            </a:rPr>
            <a:t>CORRESP	MATCH</a:t>
          </a:r>
          <a:endParaRPr lang="pt-PT" sz="1200">
            <a:effectLst/>
            <a:latin typeface="Times New Roman"/>
            <a:ea typeface="Times New Roman"/>
          </a:endParaRPr>
        </a:p>
        <a:p>
          <a:pPr algn="l">
            <a:spcBef>
              <a:spcPts val="600"/>
            </a:spcBef>
            <a:spcAft>
              <a:spcPts val="0"/>
            </a:spcAft>
            <a:tabLst>
              <a:tab pos="180340" algn="l"/>
              <a:tab pos="990600" algn="l"/>
              <a:tab pos="2070735" algn="l"/>
            </a:tabLst>
          </a:pPr>
          <a:r>
            <a:rPr lang="en-US" sz="900" b="1">
              <a:effectLst/>
              <a:latin typeface="Arial"/>
              <a:ea typeface="Times New Roman"/>
            </a:rPr>
            <a:t>	INDICE	INDEX</a:t>
          </a:r>
          <a:endParaRPr lang="pt-PT" sz="1200">
            <a:effectLst/>
            <a:latin typeface="Times New Roman"/>
            <a:ea typeface="Times New Roman"/>
          </a:endParaRPr>
        </a:p>
      </xdr:txBody>
    </xdr:sp>
    <xdr:clientData/>
  </xdr:twoCellAnchor>
  <xdr:twoCellAnchor>
    <xdr:from>
      <xdr:col>12</xdr:col>
      <xdr:colOff>276225</xdr:colOff>
      <xdr:row>21</xdr:row>
      <xdr:rowOff>57150</xdr:rowOff>
    </xdr:from>
    <xdr:to>
      <xdr:col>12</xdr:col>
      <xdr:colOff>285750</xdr:colOff>
      <xdr:row>23</xdr:row>
      <xdr:rowOff>57150</xdr:rowOff>
    </xdr:to>
    <xdr:cxnSp macro="">
      <xdr:nvCxnSpPr>
        <xdr:cNvPr id="37" name="Conexão recta unidireccional 36"/>
        <xdr:cNvCxnSpPr/>
      </xdr:nvCxnSpPr>
      <xdr:spPr>
        <a:xfrm flipH="1" flipV="1">
          <a:off x="7991475" y="4667250"/>
          <a:ext cx="9525" cy="381000"/>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666750</xdr:colOff>
      <xdr:row>22</xdr:row>
      <xdr:rowOff>190500</xdr:rowOff>
    </xdr:from>
    <xdr:to>
      <xdr:col>13</xdr:col>
      <xdr:colOff>171450</xdr:colOff>
      <xdr:row>24</xdr:row>
      <xdr:rowOff>66675</xdr:rowOff>
    </xdr:to>
    <xdr:sp macro="" textlink="">
      <xdr:nvSpPr>
        <xdr:cNvPr id="38" name="Caixa de Texto 2"/>
        <xdr:cNvSpPr txBox="1">
          <a:spLocks noChangeArrowheads="1"/>
        </xdr:cNvSpPr>
      </xdr:nvSpPr>
      <xdr:spPr bwMode="auto">
        <a:xfrm>
          <a:off x="7572375" y="4991100"/>
          <a:ext cx="990600" cy="257175"/>
        </a:xfrm>
        <a:prstGeom prst="rect">
          <a:avLst/>
        </a:prstGeom>
        <a:ln>
          <a:noFill/>
          <a:headEnd/>
          <a:tailEnd/>
        </a:ln>
      </xdr:spPr>
      <xdr:style>
        <a:lnRef idx="2">
          <a:schemeClr val="accent4"/>
        </a:lnRef>
        <a:fillRef idx="1">
          <a:schemeClr val="lt1"/>
        </a:fillRef>
        <a:effectRef idx="0">
          <a:schemeClr val="accent4"/>
        </a:effectRef>
        <a:fontRef idx="minor">
          <a:schemeClr val="dk1"/>
        </a:fontRef>
      </xdr:style>
      <xdr:txBody>
        <a:bodyPr rot="0" vert="horz" wrap="square" lIns="91440" tIns="45720" rIns="91440" bIns="45720" anchor="t" anchorCtr="0">
          <a:noAutofit/>
        </a:bodyPr>
        <a:lstStyle/>
        <a:p>
          <a:pPr marL="270510" indent="-270510" algn="just">
            <a:spcBef>
              <a:spcPts val="600"/>
            </a:spcBef>
            <a:spcAft>
              <a:spcPts val="0"/>
            </a:spcAft>
          </a:pPr>
          <a:r>
            <a:rPr lang="pt-PT" sz="1200">
              <a:effectLst/>
              <a:latin typeface="Times New Roman"/>
              <a:ea typeface="Times New Roman"/>
            </a:rPr>
            <a:t> </a:t>
          </a:r>
          <a:r>
            <a:rPr lang="pt-PT" sz="1200">
              <a:effectLst/>
              <a:latin typeface="Times New Roman"/>
              <a:ea typeface="Times New Roman"/>
              <a:sym typeface="Wingdings"/>
            </a:rPr>
            <a:t>Coluna </a:t>
          </a:r>
          <a:r>
            <a:rPr lang="pt-PT" sz="1200" b="1">
              <a:effectLst/>
              <a:latin typeface="Times New Roman"/>
              <a:ea typeface="Times New Roman"/>
              <a:sym typeface="Wingdings"/>
            </a:rPr>
            <a:t>3</a:t>
          </a:r>
          <a:r>
            <a:rPr lang="pt-PT" sz="900">
              <a:effectLst/>
              <a:latin typeface="Times New Roman"/>
              <a:ea typeface="Times New Roman"/>
            </a:rPr>
            <a:t>.</a:t>
          </a:r>
          <a:endParaRPr lang="pt-PT" sz="1200">
            <a:effectLst/>
            <a:latin typeface="Times New Roman"/>
            <a:ea typeface="Times New Roman"/>
          </a:endParaRPr>
        </a:p>
      </xdr:txBody>
    </xdr:sp>
    <xdr:clientData/>
  </xdr:twoCellAnchor>
  <xdr:twoCellAnchor editAs="oneCell">
    <xdr:from>
      <xdr:col>9</xdr:col>
      <xdr:colOff>590550</xdr:colOff>
      <xdr:row>26</xdr:row>
      <xdr:rowOff>0</xdr:rowOff>
    </xdr:from>
    <xdr:to>
      <xdr:col>15</xdr:col>
      <xdr:colOff>466725</xdr:colOff>
      <xdr:row>36</xdr:row>
      <xdr:rowOff>113030</xdr:rowOff>
    </xdr:to>
    <xdr:pic>
      <xdr:nvPicPr>
        <xdr:cNvPr id="39" name="Imagem 38"/>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76950" y="5572125"/>
          <a:ext cx="4171950" cy="2103755"/>
        </a:xfrm>
        <a:prstGeom prst="rect">
          <a:avLst/>
        </a:prstGeom>
        <a:noFill/>
        <a:ln>
          <a:noFill/>
        </a:ln>
      </xdr:spPr>
    </xdr:pic>
    <xdr:clientData/>
  </xdr:twoCellAnchor>
  <xdr:twoCellAnchor editAs="oneCell">
    <xdr:from>
      <xdr:col>10</xdr:col>
      <xdr:colOff>9525</xdr:colOff>
      <xdr:row>39</xdr:row>
      <xdr:rowOff>47625</xdr:rowOff>
    </xdr:from>
    <xdr:to>
      <xdr:col>14</xdr:col>
      <xdr:colOff>19050</xdr:colOff>
      <xdr:row>47</xdr:row>
      <xdr:rowOff>142875</xdr:rowOff>
    </xdr:to>
    <xdr:pic>
      <xdr:nvPicPr>
        <xdr:cNvPr id="40" name="Imagem 3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05550" y="8105775"/>
          <a:ext cx="2657475" cy="1704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409575</xdr:colOff>
      <xdr:row>109</xdr:row>
      <xdr:rowOff>123825</xdr:rowOff>
    </xdr:from>
    <xdr:to>
      <xdr:col>13</xdr:col>
      <xdr:colOff>19685</xdr:colOff>
      <xdr:row>113</xdr:row>
      <xdr:rowOff>19050</xdr:rowOff>
    </xdr:to>
    <xdr:pic>
      <xdr:nvPicPr>
        <xdr:cNvPr id="41" name="Imagem 40"/>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95975" y="21612225"/>
          <a:ext cx="2658110" cy="6477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457200</xdr:colOff>
      <xdr:row>12</xdr:row>
      <xdr:rowOff>76200</xdr:rowOff>
    </xdr:from>
    <xdr:to>
      <xdr:col>15</xdr:col>
      <xdr:colOff>158781</xdr:colOff>
      <xdr:row>22</xdr:row>
      <xdr:rowOff>76200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2362200"/>
          <a:ext cx="2749581"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485775</xdr:colOff>
      <xdr:row>10</xdr:row>
      <xdr:rowOff>0</xdr:rowOff>
    </xdr:from>
    <xdr:to>
      <xdr:col>12</xdr:col>
      <xdr:colOff>104775</xdr:colOff>
      <xdr:row>13</xdr:row>
      <xdr:rowOff>38100</xdr:rowOff>
    </xdr:to>
    <xdr:cxnSp macro="">
      <xdr:nvCxnSpPr>
        <xdr:cNvPr id="3" name="Conexão recta unidireccional 2"/>
        <xdr:cNvCxnSpPr/>
      </xdr:nvCxnSpPr>
      <xdr:spPr>
        <a:xfrm>
          <a:off x="8486775" y="1905000"/>
          <a:ext cx="228600" cy="609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361950</xdr:colOff>
      <xdr:row>0</xdr:row>
      <xdr:rowOff>0</xdr:rowOff>
    </xdr:from>
    <xdr:to>
      <xdr:col>14</xdr:col>
      <xdr:colOff>447675</xdr:colOff>
      <xdr:row>7</xdr:row>
      <xdr:rowOff>142875</xdr:rowOff>
    </xdr:to>
    <xdr:pic>
      <xdr:nvPicPr>
        <xdr:cNvPr id="4" name="Imagem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53350" y="0"/>
          <a:ext cx="2524125"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352426</xdr:colOff>
      <xdr:row>23</xdr:row>
      <xdr:rowOff>25701</xdr:rowOff>
    </xdr:from>
    <xdr:to>
      <xdr:col>18</xdr:col>
      <xdr:colOff>523876</xdr:colOff>
      <xdr:row>31</xdr:row>
      <xdr:rowOff>9524</xdr:rowOff>
    </xdr:to>
    <xdr:pic>
      <xdr:nvPicPr>
        <xdr:cNvPr id="5" name="Imagem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43826" y="4407201"/>
          <a:ext cx="5048250" cy="1507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352425</xdr:colOff>
      <xdr:row>32</xdr:row>
      <xdr:rowOff>133350</xdr:rowOff>
    </xdr:from>
    <xdr:to>
      <xdr:col>15</xdr:col>
      <xdr:colOff>19050</xdr:colOff>
      <xdr:row>40</xdr:row>
      <xdr:rowOff>66675</xdr:rowOff>
    </xdr:to>
    <xdr:pic>
      <xdr:nvPicPr>
        <xdr:cNvPr id="6" name="Imagem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743825" y="6229350"/>
          <a:ext cx="2714625"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419100</xdr:colOff>
      <xdr:row>1</xdr:row>
      <xdr:rowOff>106249</xdr:rowOff>
    </xdr:from>
    <xdr:to>
      <xdr:col>17</xdr:col>
      <xdr:colOff>389088</xdr:colOff>
      <xdr:row>4</xdr:row>
      <xdr:rowOff>157214</xdr:rowOff>
    </xdr:to>
    <xdr:pic>
      <xdr:nvPicPr>
        <xdr:cNvPr id="2" name="Imagem 1"/>
        <xdr:cNvPicPr>
          <a:picLocks noChangeAspect="1"/>
        </xdr:cNvPicPr>
      </xdr:nvPicPr>
      <xdr:blipFill>
        <a:blip xmlns:r="http://schemas.openxmlformats.org/officeDocument/2006/relationships" r:embed="rId1"/>
        <a:stretch>
          <a:fillRect/>
        </a:stretch>
      </xdr:blipFill>
      <xdr:spPr>
        <a:xfrm>
          <a:off x="3848100" y="363424"/>
          <a:ext cx="7285188" cy="536740"/>
        </a:xfrm>
        <a:prstGeom prst="rect">
          <a:avLst/>
        </a:prstGeom>
      </xdr:spPr>
    </xdr:pic>
    <xdr:clientData/>
  </xdr:twoCellAnchor>
  <xdr:twoCellAnchor editAs="oneCell">
    <xdr:from>
      <xdr:col>15</xdr:col>
      <xdr:colOff>295275</xdr:colOff>
      <xdr:row>0</xdr:row>
      <xdr:rowOff>0</xdr:rowOff>
    </xdr:from>
    <xdr:to>
      <xdr:col>17</xdr:col>
      <xdr:colOff>409358</xdr:colOff>
      <xdr:row>1</xdr:row>
      <xdr:rowOff>94460</xdr:rowOff>
    </xdr:to>
    <xdr:pic>
      <xdr:nvPicPr>
        <xdr:cNvPr id="3" name="Imagem 2"/>
        <xdr:cNvPicPr>
          <a:picLocks noChangeAspect="1"/>
        </xdr:cNvPicPr>
      </xdr:nvPicPr>
      <xdr:blipFill>
        <a:blip xmlns:r="http://schemas.openxmlformats.org/officeDocument/2006/relationships" r:embed="rId2"/>
        <a:stretch>
          <a:fillRect/>
        </a:stretch>
      </xdr:blipFill>
      <xdr:spPr>
        <a:xfrm>
          <a:off x="9820275" y="0"/>
          <a:ext cx="1333283" cy="351635"/>
        </a:xfrm>
        <a:prstGeom prst="rect">
          <a:avLst/>
        </a:prstGeom>
      </xdr:spPr>
    </xdr:pic>
    <xdr:clientData/>
  </xdr:twoCellAnchor>
  <xdr:twoCellAnchor editAs="oneCell">
    <xdr:from>
      <xdr:col>5</xdr:col>
      <xdr:colOff>438149</xdr:colOff>
      <xdr:row>6</xdr:row>
      <xdr:rowOff>142853</xdr:rowOff>
    </xdr:from>
    <xdr:to>
      <xdr:col>17</xdr:col>
      <xdr:colOff>400050</xdr:colOff>
      <xdr:row>10</xdr:row>
      <xdr:rowOff>133243</xdr:rowOff>
    </xdr:to>
    <xdr:pic>
      <xdr:nvPicPr>
        <xdr:cNvPr id="4" name="Imagem 3"/>
        <xdr:cNvPicPr>
          <a:picLocks noChangeAspect="1"/>
        </xdr:cNvPicPr>
      </xdr:nvPicPr>
      <xdr:blipFill>
        <a:blip xmlns:r="http://schemas.openxmlformats.org/officeDocument/2006/relationships" r:embed="rId3"/>
        <a:stretch>
          <a:fillRect/>
        </a:stretch>
      </xdr:blipFill>
      <xdr:spPr>
        <a:xfrm>
          <a:off x="3867149" y="1209653"/>
          <a:ext cx="7277101" cy="638090"/>
        </a:xfrm>
        <a:prstGeom prst="rect">
          <a:avLst/>
        </a:prstGeom>
      </xdr:spPr>
    </xdr:pic>
    <xdr:clientData/>
  </xdr:twoCellAnchor>
  <xdr:twoCellAnchor editAs="oneCell">
    <xdr:from>
      <xdr:col>10</xdr:col>
      <xdr:colOff>114300</xdr:colOff>
      <xdr:row>11</xdr:row>
      <xdr:rowOff>139339</xdr:rowOff>
    </xdr:from>
    <xdr:to>
      <xdr:col>13</xdr:col>
      <xdr:colOff>532938</xdr:colOff>
      <xdr:row>20</xdr:row>
      <xdr:rowOff>142474</xdr:rowOff>
    </xdr:to>
    <xdr:pic>
      <xdr:nvPicPr>
        <xdr:cNvPr id="5" name="Imagem 4"/>
        <xdr:cNvPicPr>
          <a:picLocks noChangeAspect="1"/>
        </xdr:cNvPicPr>
      </xdr:nvPicPr>
      <xdr:blipFill>
        <a:blip xmlns:r="http://schemas.openxmlformats.org/officeDocument/2006/relationships" r:embed="rId4"/>
        <a:stretch>
          <a:fillRect/>
        </a:stretch>
      </xdr:blipFill>
      <xdr:spPr>
        <a:xfrm>
          <a:off x="6591300" y="2015764"/>
          <a:ext cx="2247438" cy="1784310"/>
        </a:xfrm>
        <a:prstGeom prst="rect">
          <a:avLst/>
        </a:prstGeom>
      </xdr:spPr>
    </xdr:pic>
    <xdr:clientData/>
  </xdr:twoCellAnchor>
  <xdr:twoCellAnchor editAs="oneCell">
    <xdr:from>
      <xdr:col>13</xdr:col>
      <xdr:colOff>590549</xdr:colOff>
      <xdr:row>11</xdr:row>
      <xdr:rowOff>142874</xdr:rowOff>
    </xdr:from>
    <xdr:to>
      <xdr:col>17</xdr:col>
      <xdr:colOff>409112</xdr:colOff>
      <xdr:row>21</xdr:row>
      <xdr:rowOff>3966</xdr:rowOff>
    </xdr:to>
    <xdr:pic>
      <xdr:nvPicPr>
        <xdr:cNvPr id="6" name="Imagem 5"/>
        <xdr:cNvPicPr>
          <a:picLocks noChangeAspect="1"/>
        </xdr:cNvPicPr>
      </xdr:nvPicPr>
      <xdr:blipFill>
        <a:blip xmlns:r="http://schemas.openxmlformats.org/officeDocument/2006/relationships" r:embed="rId5"/>
        <a:stretch>
          <a:fillRect/>
        </a:stretch>
      </xdr:blipFill>
      <xdr:spPr>
        <a:xfrm>
          <a:off x="8896349" y="2019299"/>
          <a:ext cx="2256963" cy="1804192"/>
        </a:xfrm>
        <a:prstGeom prst="rect">
          <a:avLst/>
        </a:prstGeom>
      </xdr:spPr>
    </xdr:pic>
    <xdr:clientData/>
  </xdr:twoCellAnchor>
  <xdr:twoCellAnchor editAs="oneCell">
    <xdr:from>
      <xdr:col>10</xdr:col>
      <xdr:colOff>228600</xdr:colOff>
      <xdr:row>23</xdr:row>
      <xdr:rowOff>104775</xdr:rowOff>
    </xdr:from>
    <xdr:to>
      <xdr:col>14</xdr:col>
      <xdr:colOff>533400</xdr:colOff>
      <xdr:row>30</xdr:row>
      <xdr:rowOff>140343</xdr:rowOff>
    </xdr:to>
    <xdr:pic>
      <xdr:nvPicPr>
        <xdr:cNvPr id="7" name="Imagem 6"/>
        <xdr:cNvPicPr>
          <a:picLocks noChangeAspect="1"/>
        </xdr:cNvPicPr>
      </xdr:nvPicPr>
      <xdr:blipFill>
        <a:blip xmlns:r="http://schemas.openxmlformats.org/officeDocument/2006/relationships" r:embed="rId6"/>
        <a:stretch>
          <a:fillRect/>
        </a:stretch>
      </xdr:blipFill>
      <xdr:spPr>
        <a:xfrm>
          <a:off x="6705600" y="4086225"/>
          <a:ext cx="2743200" cy="11690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66675</xdr:colOff>
      <xdr:row>5</xdr:row>
      <xdr:rowOff>152400</xdr:rowOff>
    </xdr:from>
    <xdr:to>
      <xdr:col>14</xdr:col>
      <xdr:colOff>228600</xdr:colOff>
      <xdr:row>12</xdr:row>
      <xdr:rowOff>114300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1219200"/>
          <a:ext cx="2600325" cy="129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76200</xdr:colOff>
      <xdr:row>13</xdr:row>
      <xdr:rowOff>57150</xdr:rowOff>
    </xdr:from>
    <xdr:to>
      <xdr:col>14</xdr:col>
      <xdr:colOff>200025</xdr:colOff>
      <xdr:row>24</xdr:row>
      <xdr:rowOff>200025</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86500" y="2647950"/>
          <a:ext cx="2562225" cy="2314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142875</xdr:colOff>
      <xdr:row>25</xdr:row>
      <xdr:rowOff>152400</xdr:rowOff>
    </xdr:from>
    <xdr:to>
      <xdr:col>12</xdr:col>
      <xdr:colOff>409575</xdr:colOff>
      <xdr:row>33</xdr:row>
      <xdr:rowOff>38100</xdr:rowOff>
    </xdr:to>
    <xdr:pic>
      <xdr:nvPicPr>
        <xdr:cNvPr id="4" name="Imagem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33975" y="5076825"/>
          <a:ext cx="2705100"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238125</xdr:colOff>
      <xdr:row>28</xdr:row>
      <xdr:rowOff>76200</xdr:rowOff>
    </xdr:from>
    <xdr:to>
      <xdr:col>8</xdr:col>
      <xdr:colOff>333375</xdr:colOff>
      <xdr:row>31</xdr:row>
      <xdr:rowOff>9525</xdr:rowOff>
    </xdr:to>
    <xdr:cxnSp macro="">
      <xdr:nvCxnSpPr>
        <xdr:cNvPr id="5" name="Conexão recta unidireccional 4"/>
        <xdr:cNvCxnSpPr/>
      </xdr:nvCxnSpPr>
      <xdr:spPr>
        <a:xfrm>
          <a:off x="2790825" y="5572125"/>
          <a:ext cx="2533650"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209550</xdr:colOff>
      <xdr:row>28</xdr:row>
      <xdr:rowOff>19050</xdr:rowOff>
    </xdr:from>
    <xdr:to>
      <xdr:col>12</xdr:col>
      <xdr:colOff>123825</xdr:colOff>
      <xdr:row>32</xdr:row>
      <xdr:rowOff>133350</xdr:rowOff>
    </xdr:to>
    <xdr:sp macro="" textlink="">
      <xdr:nvSpPr>
        <xdr:cNvPr id="2" name="Texto 22"/>
        <xdr:cNvSpPr txBox="1">
          <a:spLocks noChangeArrowheads="1"/>
        </xdr:cNvSpPr>
      </xdr:nvSpPr>
      <xdr:spPr bwMode="auto">
        <a:xfrm>
          <a:off x="6248400" y="5495925"/>
          <a:ext cx="1743075" cy="8953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PT" sz="1000" b="0" i="0" strike="noStrike">
              <a:solidFill>
                <a:srgbClr val="000000"/>
              </a:solidFill>
              <a:latin typeface="Arial"/>
              <a:cs typeface="Arial"/>
            </a:rPr>
            <a:t>  </a:t>
          </a:r>
          <a:r>
            <a:rPr lang="pt-PT" sz="1000" b="1" i="0" strike="noStrike">
              <a:solidFill>
                <a:srgbClr val="000000"/>
              </a:solidFill>
              <a:latin typeface="Arial"/>
              <a:cs typeface="Arial"/>
            </a:rPr>
            <a:t>Tabela de descontos</a:t>
          </a:r>
          <a:endParaRPr lang="pt-PT" sz="1000" b="0" i="0" strike="noStrike">
            <a:solidFill>
              <a:srgbClr val="000000"/>
            </a:solidFill>
            <a:latin typeface="Arial"/>
            <a:cs typeface="Arial"/>
          </a:endParaRPr>
        </a:p>
        <a:p>
          <a:pPr algn="l" rtl="0">
            <a:defRPr sz="1000"/>
          </a:pPr>
          <a:r>
            <a:rPr lang="pt-PT" sz="800" b="0" i="0" strike="noStrike">
              <a:solidFill>
                <a:srgbClr val="000000"/>
              </a:solidFill>
              <a:latin typeface="Arial"/>
              <a:cs typeface="Arial"/>
            </a:rPr>
            <a:t>Até 750€                     -   0%</a:t>
          </a:r>
        </a:p>
        <a:p>
          <a:pPr algn="l" rtl="0">
            <a:defRPr sz="1000"/>
          </a:pPr>
          <a:r>
            <a:rPr lang="pt-PT" sz="800" b="0" i="0" strike="noStrike">
              <a:solidFill>
                <a:srgbClr val="000000"/>
              </a:solidFill>
              <a:latin typeface="Arial"/>
              <a:cs typeface="Arial"/>
            </a:rPr>
            <a:t>de 751€ a 1,000€        -   1%</a:t>
          </a:r>
        </a:p>
        <a:p>
          <a:pPr algn="l" rtl="0">
            <a:defRPr sz="1000"/>
          </a:pPr>
          <a:r>
            <a:rPr lang="pt-PT" sz="800" b="0" i="0" strike="noStrike">
              <a:solidFill>
                <a:srgbClr val="000000"/>
              </a:solidFill>
              <a:latin typeface="Arial"/>
              <a:cs typeface="Arial"/>
            </a:rPr>
            <a:t>de 1001€  a 2,000€     -   2%</a:t>
          </a:r>
        </a:p>
        <a:p>
          <a:pPr algn="l" rtl="0">
            <a:defRPr sz="1000"/>
          </a:pPr>
          <a:r>
            <a:rPr lang="pt-PT" sz="800" b="0" i="0" strike="noStrike">
              <a:solidFill>
                <a:srgbClr val="000000"/>
              </a:solidFill>
              <a:latin typeface="Arial"/>
              <a:cs typeface="Arial"/>
            </a:rPr>
            <a:t>mais de 2,000€            -   3%</a:t>
          </a:r>
        </a:p>
      </xdr:txBody>
    </xdr:sp>
    <xdr:clientData/>
  </xdr:twoCellAnchor>
  <xdr:twoCellAnchor>
    <xdr:from>
      <xdr:col>10</xdr:col>
      <xdr:colOff>38100</xdr:colOff>
      <xdr:row>33</xdr:row>
      <xdr:rowOff>123825</xdr:rowOff>
    </xdr:from>
    <xdr:to>
      <xdr:col>10</xdr:col>
      <xdr:colOff>590550</xdr:colOff>
      <xdr:row>34</xdr:row>
      <xdr:rowOff>104775</xdr:rowOff>
    </xdr:to>
    <xdr:sp macro="" textlink="">
      <xdr:nvSpPr>
        <xdr:cNvPr id="3" name="Texto 24"/>
        <xdr:cNvSpPr txBox="1">
          <a:spLocks noChangeArrowheads="1"/>
        </xdr:cNvSpPr>
      </xdr:nvSpPr>
      <xdr:spPr bwMode="auto">
        <a:xfrm>
          <a:off x="6686550" y="6572250"/>
          <a:ext cx="552450" cy="171450"/>
        </a:xfrm>
        <a:prstGeom prst="rect">
          <a:avLst/>
        </a:prstGeom>
        <a:solidFill>
          <a:srgbClr val="FFCC99"/>
        </a:solidFill>
        <a:ln w="9525">
          <a:solidFill>
            <a:srgbClr val="000000"/>
          </a:solidFill>
          <a:miter lim="800000"/>
          <a:headEnd/>
          <a:tailEnd/>
        </a:ln>
      </xdr:spPr>
      <xdr:txBody>
        <a:bodyPr vertOverflow="clip" wrap="square" lIns="27432" tIns="18288" rIns="0" bIns="0" anchor="t" upright="1"/>
        <a:lstStyle/>
        <a:p>
          <a:pPr algn="l" rtl="0">
            <a:defRPr sz="1000"/>
          </a:pPr>
          <a:r>
            <a:rPr lang="pt-PT" sz="800" b="0" i="0" strike="noStrike">
              <a:solidFill>
                <a:srgbClr val="000000"/>
              </a:solidFill>
              <a:latin typeface="Arial"/>
              <a:cs typeface="Arial"/>
            </a:rPr>
            <a:t>conversão</a:t>
          </a:r>
        </a:p>
      </xdr:txBody>
    </xdr:sp>
    <xdr:clientData/>
  </xdr:twoCellAnchor>
  <xdr:twoCellAnchor>
    <xdr:from>
      <xdr:col>11</xdr:col>
      <xdr:colOff>0</xdr:colOff>
      <xdr:row>33</xdr:row>
      <xdr:rowOff>28575</xdr:rowOff>
    </xdr:from>
    <xdr:to>
      <xdr:col>11</xdr:col>
      <xdr:colOff>104775</xdr:colOff>
      <xdr:row>35</xdr:row>
      <xdr:rowOff>142875</xdr:rowOff>
    </xdr:to>
    <xdr:sp macro="" textlink="">
      <xdr:nvSpPr>
        <xdr:cNvPr id="4" name="AutoShape 3"/>
        <xdr:cNvSpPr>
          <a:spLocks noChangeArrowheads="1"/>
        </xdr:cNvSpPr>
      </xdr:nvSpPr>
      <xdr:spPr bwMode="auto">
        <a:xfrm>
          <a:off x="7258050" y="6477000"/>
          <a:ext cx="104775" cy="495300"/>
        </a:xfrm>
        <a:prstGeom prst="downArrow">
          <a:avLst>
            <a:gd name="adj1" fmla="val 50000"/>
            <a:gd name="adj2" fmla="val 104545"/>
          </a:avLst>
        </a:prstGeom>
        <a:solidFill>
          <a:srgbClr val="3366FF"/>
        </a:solidFill>
        <a:ln w="9525">
          <a:solidFill>
            <a:srgbClr val="0000FF"/>
          </a:solidFill>
          <a:miter lim="800000"/>
          <a:headEnd/>
          <a:tailEnd/>
        </a:ln>
      </xdr:spPr>
    </xdr:sp>
    <xdr:clientData/>
  </xdr:twoCellAnchor>
  <xdr:twoCellAnchor editAs="oneCell">
    <xdr:from>
      <xdr:col>13</xdr:col>
      <xdr:colOff>600075</xdr:colOff>
      <xdr:row>2</xdr:row>
      <xdr:rowOff>142875</xdr:rowOff>
    </xdr:from>
    <xdr:to>
      <xdr:col>21</xdr:col>
      <xdr:colOff>400050</xdr:colOff>
      <xdr:row>8</xdr:row>
      <xdr:rowOff>66675</xdr:rowOff>
    </xdr:to>
    <xdr:pic>
      <xdr:nvPicPr>
        <xdr:cNvPr id="5" name="Imagem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77325" y="590550"/>
          <a:ext cx="46767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12</xdr:row>
      <xdr:rowOff>180975</xdr:rowOff>
    </xdr:from>
    <xdr:to>
      <xdr:col>19</xdr:col>
      <xdr:colOff>0</xdr:colOff>
      <xdr:row>18</xdr:row>
      <xdr:rowOff>95250</xdr:rowOff>
    </xdr:to>
    <xdr:pic>
      <xdr:nvPicPr>
        <xdr:cNvPr id="6" name="Imagem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86850" y="2581275"/>
          <a:ext cx="304800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9525</xdr:colOff>
      <xdr:row>22</xdr:row>
      <xdr:rowOff>57150</xdr:rowOff>
    </xdr:from>
    <xdr:to>
      <xdr:col>19</xdr:col>
      <xdr:colOff>571500</xdr:colOff>
      <xdr:row>34</xdr:row>
      <xdr:rowOff>133350</xdr:rowOff>
    </xdr:to>
    <xdr:pic>
      <xdr:nvPicPr>
        <xdr:cNvPr id="7" name="Imagem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096375" y="4381500"/>
          <a:ext cx="3609975" cy="241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name="psi_2"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luisam@iscte.pt" TargetMode="External"/><Relationship Id="rId7" Type="http://schemas.openxmlformats.org/officeDocument/2006/relationships/drawing" Target="../drawings/drawing3.xml"/><Relationship Id="rId2" Type="http://schemas.openxmlformats.org/officeDocument/2006/relationships/hyperlink" Target="mailto:js@hotmail.com" TargetMode="External"/><Relationship Id="rId1" Type="http://schemas.openxmlformats.org/officeDocument/2006/relationships/hyperlink" Target="mailto:luis.amaral@iscte.pt" TargetMode="External"/><Relationship Id="rId6" Type="http://schemas.openxmlformats.org/officeDocument/2006/relationships/hyperlink" Target="mailto:antonio.g@hotmail.com" TargetMode="External"/><Relationship Id="rId5" Type="http://schemas.openxmlformats.org/officeDocument/2006/relationships/hyperlink" Target="mailto:saugusto@zz.pt" TargetMode="External"/><Relationship Id="rId4" Type="http://schemas.openxmlformats.org/officeDocument/2006/relationships/hyperlink" Target="mailto:manuelnunes@iscte.p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6.xml"/><Relationship Id="rId1" Type="http://schemas.openxmlformats.org/officeDocument/2006/relationships/hyperlink" Target="http://www.tsf.pt/paginainicial/economia/index.aspx?index=psi20"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N95"/>
  <sheetViews>
    <sheetView topLeftCell="A13" workbookViewId="0">
      <selection activeCell="E17" sqref="E17:E19"/>
    </sheetView>
  </sheetViews>
  <sheetFormatPr defaultRowHeight="12.75" x14ac:dyDescent="0.2"/>
  <cols>
    <col min="1" max="1" width="2" style="408" customWidth="1"/>
    <col min="2" max="2" width="8.28515625" style="408" bestFit="1" customWidth="1"/>
    <col min="3" max="3" width="12.42578125" style="441" customWidth="1"/>
    <col min="4" max="4" width="65.140625" style="408" customWidth="1"/>
    <col min="5" max="5" width="11.42578125" style="408" customWidth="1"/>
    <col min="6" max="6" width="22.42578125" style="408" customWidth="1"/>
    <col min="7" max="7" width="10" style="408" customWidth="1"/>
    <col min="8" max="8" width="14.28515625" style="408" bestFit="1" customWidth="1"/>
    <col min="9" max="9" width="12.28515625" style="408" bestFit="1" customWidth="1"/>
    <col min="10" max="12" width="49.85546875" style="408" customWidth="1"/>
    <col min="13" max="256" width="9.140625" style="408"/>
    <col min="257" max="257" width="2" style="408" customWidth="1"/>
    <col min="258" max="258" width="8.28515625" style="408" bestFit="1" customWidth="1"/>
    <col min="259" max="259" width="12.42578125" style="408" customWidth="1"/>
    <col min="260" max="260" width="65.140625" style="408" customWidth="1"/>
    <col min="261" max="261" width="11.42578125" style="408" customWidth="1"/>
    <col min="262" max="262" width="22.42578125" style="408" customWidth="1"/>
    <col min="263" max="263" width="10" style="408" customWidth="1"/>
    <col min="264" max="264" width="14.28515625" style="408" bestFit="1" customWidth="1"/>
    <col min="265" max="265" width="12.28515625" style="408" bestFit="1" customWidth="1"/>
    <col min="266" max="268" width="49.85546875" style="408" customWidth="1"/>
    <col min="269" max="512" width="9.140625" style="408"/>
    <col min="513" max="513" width="2" style="408" customWidth="1"/>
    <col min="514" max="514" width="8.28515625" style="408" bestFit="1" customWidth="1"/>
    <col min="515" max="515" width="12.42578125" style="408" customWidth="1"/>
    <col min="516" max="516" width="65.140625" style="408" customWidth="1"/>
    <col min="517" max="517" width="11.42578125" style="408" customWidth="1"/>
    <col min="518" max="518" width="22.42578125" style="408" customWidth="1"/>
    <col min="519" max="519" width="10" style="408" customWidth="1"/>
    <col min="520" max="520" width="14.28515625" style="408" bestFit="1" customWidth="1"/>
    <col min="521" max="521" width="12.28515625" style="408" bestFit="1" customWidth="1"/>
    <col min="522" max="524" width="49.85546875" style="408" customWidth="1"/>
    <col min="525" max="768" width="9.140625" style="408"/>
    <col min="769" max="769" width="2" style="408" customWidth="1"/>
    <col min="770" max="770" width="8.28515625" style="408" bestFit="1" customWidth="1"/>
    <col min="771" max="771" width="12.42578125" style="408" customWidth="1"/>
    <col min="772" max="772" width="65.140625" style="408" customWidth="1"/>
    <col min="773" max="773" width="11.42578125" style="408" customWidth="1"/>
    <col min="774" max="774" width="22.42578125" style="408" customWidth="1"/>
    <col min="775" max="775" width="10" style="408" customWidth="1"/>
    <col min="776" max="776" width="14.28515625" style="408" bestFit="1" customWidth="1"/>
    <col min="777" max="777" width="12.28515625" style="408" bestFit="1" customWidth="1"/>
    <col min="778" max="780" width="49.85546875" style="408" customWidth="1"/>
    <col min="781" max="1024" width="9.140625" style="408"/>
    <col min="1025" max="1025" width="2" style="408" customWidth="1"/>
    <col min="1026" max="1026" width="8.28515625" style="408" bestFit="1" customWidth="1"/>
    <col min="1027" max="1027" width="12.42578125" style="408" customWidth="1"/>
    <col min="1028" max="1028" width="65.140625" style="408" customWidth="1"/>
    <col min="1029" max="1029" width="11.42578125" style="408" customWidth="1"/>
    <col min="1030" max="1030" width="22.42578125" style="408" customWidth="1"/>
    <col min="1031" max="1031" width="10" style="408" customWidth="1"/>
    <col min="1032" max="1032" width="14.28515625" style="408" bestFit="1" customWidth="1"/>
    <col min="1033" max="1033" width="12.28515625" style="408" bestFit="1" customWidth="1"/>
    <col min="1034" max="1036" width="49.85546875" style="408" customWidth="1"/>
    <col min="1037" max="1280" width="9.140625" style="408"/>
    <col min="1281" max="1281" width="2" style="408" customWidth="1"/>
    <col min="1282" max="1282" width="8.28515625" style="408" bestFit="1" customWidth="1"/>
    <col min="1283" max="1283" width="12.42578125" style="408" customWidth="1"/>
    <col min="1284" max="1284" width="65.140625" style="408" customWidth="1"/>
    <col min="1285" max="1285" width="11.42578125" style="408" customWidth="1"/>
    <col min="1286" max="1286" width="22.42578125" style="408" customWidth="1"/>
    <col min="1287" max="1287" width="10" style="408" customWidth="1"/>
    <col min="1288" max="1288" width="14.28515625" style="408" bestFit="1" customWidth="1"/>
    <col min="1289" max="1289" width="12.28515625" style="408" bestFit="1" customWidth="1"/>
    <col min="1290" max="1292" width="49.85546875" style="408" customWidth="1"/>
    <col min="1293" max="1536" width="9.140625" style="408"/>
    <col min="1537" max="1537" width="2" style="408" customWidth="1"/>
    <col min="1538" max="1538" width="8.28515625" style="408" bestFit="1" customWidth="1"/>
    <col min="1539" max="1539" width="12.42578125" style="408" customWidth="1"/>
    <col min="1540" max="1540" width="65.140625" style="408" customWidth="1"/>
    <col min="1541" max="1541" width="11.42578125" style="408" customWidth="1"/>
    <col min="1542" max="1542" width="22.42578125" style="408" customWidth="1"/>
    <col min="1543" max="1543" width="10" style="408" customWidth="1"/>
    <col min="1544" max="1544" width="14.28515625" style="408" bestFit="1" customWidth="1"/>
    <col min="1545" max="1545" width="12.28515625" style="408" bestFit="1" customWidth="1"/>
    <col min="1546" max="1548" width="49.85546875" style="408" customWidth="1"/>
    <col min="1549" max="1792" width="9.140625" style="408"/>
    <col min="1793" max="1793" width="2" style="408" customWidth="1"/>
    <col min="1794" max="1794" width="8.28515625" style="408" bestFit="1" customWidth="1"/>
    <col min="1795" max="1795" width="12.42578125" style="408" customWidth="1"/>
    <col min="1796" max="1796" width="65.140625" style="408" customWidth="1"/>
    <col min="1797" max="1797" width="11.42578125" style="408" customWidth="1"/>
    <col min="1798" max="1798" width="22.42578125" style="408" customWidth="1"/>
    <col min="1799" max="1799" width="10" style="408" customWidth="1"/>
    <col min="1800" max="1800" width="14.28515625" style="408" bestFit="1" customWidth="1"/>
    <col min="1801" max="1801" width="12.28515625" style="408" bestFit="1" customWidth="1"/>
    <col min="1802" max="1804" width="49.85546875" style="408" customWidth="1"/>
    <col min="1805" max="2048" width="9.140625" style="408"/>
    <col min="2049" max="2049" width="2" style="408" customWidth="1"/>
    <col min="2050" max="2050" width="8.28515625" style="408" bestFit="1" customWidth="1"/>
    <col min="2051" max="2051" width="12.42578125" style="408" customWidth="1"/>
    <col min="2052" max="2052" width="65.140625" style="408" customWidth="1"/>
    <col min="2053" max="2053" width="11.42578125" style="408" customWidth="1"/>
    <col min="2054" max="2054" width="22.42578125" style="408" customWidth="1"/>
    <col min="2055" max="2055" width="10" style="408" customWidth="1"/>
    <col min="2056" max="2056" width="14.28515625" style="408" bestFit="1" customWidth="1"/>
    <col min="2057" max="2057" width="12.28515625" style="408" bestFit="1" customWidth="1"/>
    <col min="2058" max="2060" width="49.85546875" style="408" customWidth="1"/>
    <col min="2061" max="2304" width="9.140625" style="408"/>
    <col min="2305" max="2305" width="2" style="408" customWidth="1"/>
    <col min="2306" max="2306" width="8.28515625" style="408" bestFit="1" customWidth="1"/>
    <col min="2307" max="2307" width="12.42578125" style="408" customWidth="1"/>
    <col min="2308" max="2308" width="65.140625" style="408" customWidth="1"/>
    <col min="2309" max="2309" width="11.42578125" style="408" customWidth="1"/>
    <col min="2310" max="2310" width="22.42578125" style="408" customWidth="1"/>
    <col min="2311" max="2311" width="10" style="408" customWidth="1"/>
    <col min="2312" max="2312" width="14.28515625" style="408" bestFit="1" customWidth="1"/>
    <col min="2313" max="2313" width="12.28515625" style="408" bestFit="1" customWidth="1"/>
    <col min="2314" max="2316" width="49.85546875" style="408" customWidth="1"/>
    <col min="2317" max="2560" width="9.140625" style="408"/>
    <col min="2561" max="2561" width="2" style="408" customWidth="1"/>
    <col min="2562" max="2562" width="8.28515625" style="408" bestFit="1" customWidth="1"/>
    <col min="2563" max="2563" width="12.42578125" style="408" customWidth="1"/>
    <col min="2564" max="2564" width="65.140625" style="408" customWidth="1"/>
    <col min="2565" max="2565" width="11.42578125" style="408" customWidth="1"/>
    <col min="2566" max="2566" width="22.42578125" style="408" customWidth="1"/>
    <col min="2567" max="2567" width="10" style="408" customWidth="1"/>
    <col min="2568" max="2568" width="14.28515625" style="408" bestFit="1" customWidth="1"/>
    <col min="2569" max="2569" width="12.28515625" style="408" bestFit="1" customWidth="1"/>
    <col min="2570" max="2572" width="49.85546875" style="408" customWidth="1"/>
    <col min="2573" max="2816" width="9.140625" style="408"/>
    <col min="2817" max="2817" width="2" style="408" customWidth="1"/>
    <col min="2818" max="2818" width="8.28515625" style="408" bestFit="1" customWidth="1"/>
    <col min="2819" max="2819" width="12.42578125" style="408" customWidth="1"/>
    <col min="2820" max="2820" width="65.140625" style="408" customWidth="1"/>
    <col min="2821" max="2821" width="11.42578125" style="408" customWidth="1"/>
    <col min="2822" max="2822" width="22.42578125" style="408" customWidth="1"/>
    <col min="2823" max="2823" width="10" style="408" customWidth="1"/>
    <col min="2824" max="2824" width="14.28515625" style="408" bestFit="1" customWidth="1"/>
    <col min="2825" max="2825" width="12.28515625" style="408" bestFit="1" customWidth="1"/>
    <col min="2826" max="2828" width="49.85546875" style="408" customWidth="1"/>
    <col min="2829" max="3072" width="9.140625" style="408"/>
    <col min="3073" max="3073" width="2" style="408" customWidth="1"/>
    <col min="3074" max="3074" width="8.28515625" style="408" bestFit="1" customWidth="1"/>
    <col min="3075" max="3075" width="12.42578125" style="408" customWidth="1"/>
    <col min="3076" max="3076" width="65.140625" style="408" customWidth="1"/>
    <col min="3077" max="3077" width="11.42578125" style="408" customWidth="1"/>
    <col min="3078" max="3078" width="22.42578125" style="408" customWidth="1"/>
    <col min="3079" max="3079" width="10" style="408" customWidth="1"/>
    <col min="3080" max="3080" width="14.28515625" style="408" bestFit="1" customWidth="1"/>
    <col min="3081" max="3081" width="12.28515625" style="408" bestFit="1" customWidth="1"/>
    <col min="3082" max="3084" width="49.85546875" style="408" customWidth="1"/>
    <col min="3085" max="3328" width="9.140625" style="408"/>
    <col min="3329" max="3329" width="2" style="408" customWidth="1"/>
    <col min="3330" max="3330" width="8.28515625" style="408" bestFit="1" customWidth="1"/>
    <col min="3331" max="3331" width="12.42578125" style="408" customWidth="1"/>
    <col min="3332" max="3332" width="65.140625" style="408" customWidth="1"/>
    <col min="3333" max="3333" width="11.42578125" style="408" customWidth="1"/>
    <col min="3334" max="3334" width="22.42578125" style="408" customWidth="1"/>
    <col min="3335" max="3335" width="10" style="408" customWidth="1"/>
    <col min="3336" max="3336" width="14.28515625" style="408" bestFit="1" customWidth="1"/>
    <col min="3337" max="3337" width="12.28515625" style="408" bestFit="1" customWidth="1"/>
    <col min="3338" max="3340" width="49.85546875" style="408" customWidth="1"/>
    <col min="3341" max="3584" width="9.140625" style="408"/>
    <col min="3585" max="3585" width="2" style="408" customWidth="1"/>
    <col min="3586" max="3586" width="8.28515625" style="408" bestFit="1" customWidth="1"/>
    <col min="3587" max="3587" width="12.42578125" style="408" customWidth="1"/>
    <col min="3588" max="3588" width="65.140625" style="408" customWidth="1"/>
    <col min="3589" max="3589" width="11.42578125" style="408" customWidth="1"/>
    <col min="3590" max="3590" width="22.42578125" style="408" customWidth="1"/>
    <col min="3591" max="3591" width="10" style="408" customWidth="1"/>
    <col min="3592" max="3592" width="14.28515625" style="408" bestFit="1" customWidth="1"/>
    <col min="3593" max="3593" width="12.28515625" style="408" bestFit="1" customWidth="1"/>
    <col min="3594" max="3596" width="49.85546875" style="408" customWidth="1"/>
    <col min="3597" max="3840" width="9.140625" style="408"/>
    <col min="3841" max="3841" width="2" style="408" customWidth="1"/>
    <col min="3842" max="3842" width="8.28515625" style="408" bestFit="1" customWidth="1"/>
    <col min="3843" max="3843" width="12.42578125" style="408" customWidth="1"/>
    <col min="3844" max="3844" width="65.140625" style="408" customWidth="1"/>
    <col min="3845" max="3845" width="11.42578125" style="408" customWidth="1"/>
    <col min="3846" max="3846" width="22.42578125" style="408" customWidth="1"/>
    <col min="3847" max="3847" width="10" style="408" customWidth="1"/>
    <col min="3848" max="3848" width="14.28515625" style="408" bestFit="1" customWidth="1"/>
    <col min="3849" max="3849" width="12.28515625" style="408" bestFit="1" customWidth="1"/>
    <col min="3850" max="3852" width="49.85546875" style="408" customWidth="1"/>
    <col min="3853" max="4096" width="9.140625" style="408"/>
    <col min="4097" max="4097" width="2" style="408" customWidth="1"/>
    <col min="4098" max="4098" width="8.28515625" style="408" bestFit="1" customWidth="1"/>
    <col min="4099" max="4099" width="12.42578125" style="408" customWidth="1"/>
    <col min="4100" max="4100" width="65.140625" style="408" customWidth="1"/>
    <col min="4101" max="4101" width="11.42578125" style="408" customWidth="1"/>
    <col min="4102" max="4102" width="22.42578125" style="408" customWidth="1"/>
    <col min="4103" max="4103" width="10" style="408" customWidth="1"/>
    <col min="4104" max="4104" width="14.28515625" style="408" bestFit="1" customWidth="1"/>
    <col min="4105" max="4105" width="12.28515625" style="408" bestFit="1" customWidth="1"/>
    <col min="4106" max="4108" width="49.85546875" style="408" customWidth="1"/>
    <col min="4109" max="4352" width="9.140625" style="408"/>
    <col min="4353" max="4353" width="2" style="408" customWidth="1"/>
    <col min="4354" max="4354" width="8.28515625" style="408" bestFit="1" customWidth="1"/>
    <col min="4355" max="4355" width="12.42578125" style="408" customWidth="1"/>
    <col min="4356" max="4356" width="65.140625" style="408" customWidth="1"/>
    <col min="4357" max="4357" width="11.42578125" style="408" customWidth="1"/>
    <col min="4358" max="4358" width="22.42578125" style="408" customWidth="1"/>
    <col min="4359" max="4359" width="10" style="408" customWidth="1"/>
    <col min="4360" max="4360" width="14.28515625" style="408" bestFit="1" customWidth="1"/>
    <col min="4361" max="4361" width="12.28515625" style="408" bestFit="1" customWidth="1"/>
    <col min="4362" max="4364" width="49.85546875" style="408" customWidth="1"/>
    <col min="4365" max="4608" width="9.140625" style="408"/>
    <col min="4609" max="4609" width="2" style="408" customWidth="1"/>
    <col min="4610" max="4610" width="8.28515625" style="408" bestFit="1" customWidth="1"/>
    <col min="4611" max="4611" width="12.42578125" style="408" customWidth="1"/>
    <col min="4612" max="4612" width="65.140625" style="408" customWidth="1"/>
    <col min="4613" max="4613" width="11.42578125" style="408" customWidth="1"/>
    <col min="4614" max="4614" width="22.42578125" style="408" customWidth="1"/>
    <col min="4615" max="4615" width="10" style="408" customWidth="1"/>
    <col min="4616" max="4616" width="14.28515625" style="408" bestFit="1" customWidth="1"/>
    <col min="4617" max="4617" width="12.28515625" style="408" bestFit="1" customWidth="1"/>
    <col min="4618" max="4620" width="49.85546875" style="408" customWidth="1"/>
    <col min="4621" max="4864" width="9.140625" style="408"/>
    <col min="4865" max="4865" width="2" style="408" customWidth="1"/>
    <col min="4866" max="4866" width="8.28515625" style="408" bestFit="1" customWidth="1"/>
    <col min="4867" max="4867" width="12.42578125" style="408" customWidth="1"/>
    <col min="4868" max="4868" width="65.140625" style="408" customWidth="1"/>
    <col min="4869" max="4869" width="11.42578125" style="408" customWidth="1"/>
    <col min="4870" max="4870" width="22.42578125" style="408" customWidth="1"/>
    <col min="4871" max="4871" width="10" style="408" customWidth="1"/>
    <col min="4872" max="4872" width="14.28515625" style="408" bestFit="1" customWidth="1"/>
    <col min="4873" max="4873" width="12.28515625" style="408" bestFit="1" customWidth="1"/>
    <col min="4874" max="4876" width="49.85546875" style="408" customWidth="1"/>
    <col min="4877" max="5120" width="9.140625" style="408"/>
    <col min="5121" max="5121" width="2" style="408" customWidth="1"/>
    <col min="5122" max="5122" width="8.28515625" style="408" bestFit="1" customWidth="1"/>
    <col min="5123" max="5123" width="12.42578125" style="408" customWidth="1"/>
    <col min="5124" max="5124" width="65.140625" style="408" customWidth="1"/>
    <col min="5125" max="5125" width="11.42578125" style="408" customWidth="1"/>
    <col min="5126" max="5126" width="22.42578125" style="408" customWidth="1"/>
    <col min="5127" max="5127" width="10" style="408" customWidth="1"/>
    <col min="5128" max="5128" width="14.28515625" style="408" bestFit="1" customWidth="1"/>
    <col min="5129" max="5129" width="12.28515625" style="408" bestFit="1" customWidth="1"/>
    <col min="5130" max="5132" width="49.85546875" style="408" customWidth="1"/>
    <col min="5133" max="5376" width="9.140625" style="408"/>
    <col min="5377" max="5377" width="2" style="408" customWidth="1"/>
    <col min="5378" max="5378" width="8.28515625" style="408" bestFit="1" customWidth="1"/>
    <col min="5379" max="5379" width="12.42578125" style="408" customWidth="1"/>
    <col min="5380" max="5380" width="65.140625" style="408" customWidth="1"/>
    <col min="5381" max="5381" width="11.42578125" style="408" customWidth="1"/>
    <col min="5382" max="5382" width="22.42578125" style="408" customWidth="1"/>
    <col min="5383" max="5383" width="10" style="408" customWidth="1"/>
    <col min="5384" max="5384" width="14.28515625" style="408" bestFit="1" customWidth="1"/>
    <col min="5385" max="5385" width="12.28515625" style="408" bestFit="1" customWidth="1"/>
    <col min="5386" max="5388" width="49.85546875" style="408" customWidth="1"/>
    <col min="5389" max="5632" width="9.140625" style="408"/>
    <col min="5633" max="5633" width="2" style="408" customWidth="1"/>
    <col min="5634" max="5634" width="8.28515625" style="408" bestFit="1" customWidth="1"/>
    <col min="5635" max="5635" width="12.42578125" style="408" customWidth="1"/>
    <col min="5636" max="5636" width="65.140625" style="408" customWidth="1"/>
    <col min="5637" max="5637" width="11.42578125" style="408" customWidth="1"/>
    <col min="5638" max="5638" width="22.42578125" style="408" customWidth="1"/>
    <col min="5639" max="5639" width="10" style="408" customWidth="1"/>
    <col min="5640" max="5640" width="14.28515625" style="408" bestFit="1" customWidth="1"/>
    <col min="5641" max="5641" width="12.28515625" style="408" bestFit="1" customWidth="1"/>
    <col min="5642" max="5644" width="49.85546875" style="408" customWidth="1"/>
    <col min="5645" max="5888" width="9.140625" style="408"/>
    <col min="5889" max="5889" width="2" style="408" customWidth="1"/>
    <col min="5890" max="5890" width="8.28515625" style="408" bestFit="1" customWidth="1"/>
    <col min="5891" max="5891" width="12.42578125" style="408" customWidth="1"/>
    <col min="5892" max="5892" width="65.140625" style="408" customWidth="1"/>
    <col min="5893" max="5893" width="11.42578125" style="408" customWidth="1"/>
    <col min="5894" max="5894" width="22.42578125" style="408" customWidth="1"/>
    <col min="5895" max="5895" width="10" style="408" customWidth="1"/>
    <col min="5896" max="5896" width="14.28515625" style="408" bestFit="1" customWidth="1"/>
    <col min="5897" max="5897" width="12.28515625" style="408" bestFit="1" customWidth="1"/>
    <col min="5898" max="5900" width="49.85546875" style="408" customWidth="1"/>
    <col min="5901" max="6144" width="9.140625" style="408"/>
    <col min="6145" max="6145" width="2" style="408" customWidth="1"/>
    <col min="6146" max="6146" width="8.28515625" style="408" bestFit="1" customWidth="1"/>
    <col min="6147" max="6147" width="12.42578125" style="408" customWidth="1"/>
    <col min="6148" max="6148" width="65.140625" style="408" customWidth="1"/>
    <col min="6149" max="6149" width="11.42578125" style="408" customWidth="1"/>
    <col min="6150" max="6150" width="22.42578125" style="408" customWidth="1"/>
    <col min="6151" max="6151" width="10" style="408" customWidth="1"/>
    <col min="6152" max="6152" width="14.28515625" style="408" bestFit="1" customWidth="1"/>
    <col min="6153" max="6153" width="12.28515625" style="408" bestFit="1" customWidth="1"/>
    <col min="6154" max="6156" width="49.85546875" style="408" customWidth="1"/>
    <col min="6157" max="6400" width="9.140625" style="408"/>
    <col min="6401" max="6401" width="2" style="408" customWidth="1"/>
    <col min="6402" max="6402" width="8.28515625" style="408" bestFit="1" customWidth="1"/>
    <col min="6403" max="6403" width="12.42578125" style="408" customWidth="1"/>
    <col min="6404" max="6404" width="65.140625" style="408" customWidth="1"/>
    <col min="6405" max="6405" width="11.42578125" style="408" customWidth="1"/>
    <col min="6406" max="6406" width="22.42578125" style="408" customWidth="1"/>
    <col min="6407" max="6407" width="10" style="408" customWidth="1"/>
    <col min="6408" max="6408" width="14.28515625" style="408" bestFit="1" customWidth="1"/>
    <col min="6409" max="6409" width="12.28515625" style="408" bestFit="1" customWidth="1"/>
    <col min="6410" max="6412" width="49.85546875" style="408" customWidth="1"/>
    <col min="6413" max="6656" width="9.140625" style="408"/>
    <col min="6657" max="6657" width="2" style="408" customWidth="1"/>
    <col min="6658" max="6658" width="8.28515625" style="408" bestFit="1" customWidth="1"/>
    <col min="6659" max="6659" width="12.42578125" style="408" customWidth="1"/>
    <col min="6660" max="6660" width="65.140625" style="408" customWidth="1"/>
    <col min="6661" max="6661" width="11.42578125" style="408" customWidth="1"/>
    <col min="6662" max="6662" width="22.42578125" style="408" customWidth="1"/>
    <col min="6663" max="6663" width="10" style="408" customWidth="1"/>
    <col min="6664" max="6664" width="14.28515625" style="408" bestFit="1" customWidth="1"/>
    <col min="6665" max="6665" width="12.28515625" style="408" bestFit="1" customWidth="1"/>
    <col min="6666" max="6668" width="49.85546875" style="408" customWidth="1"/>
    <col min="6669" max="6912" width="9.140625" style="408"/>
    <col min="6913" max="6913" width="2" style="408" customWidth="1"/>
    <col min="6914" max="6914" width="8.28515625" style="408" bestFit="1" customWidth="1"/>
    <col min="6915" max="6915" width="12.42578125" style="408" customWidth="1"/>
    <col min="6916" max="6916" width="65.140625" style="408" customWidth="1"/>
    <col min="6917" max="6917" width="11.42578125" style="408" customWidth="1"/>
    <col min="6918" max="6918" width="22.42578125" style="408" customWidth="1"/>
    <col min="6919" max="6919" width="10" style="408" customWidth="1"/>
    <col min="6920" max="6920" width="14.28515625" style="408" bestFit="1" customWidth="1"/>
    <col min="6921" max="6921" width="12.28515625" style="408" bestFit="1" customWidth="1"/>
    <col min="6922" max="6924" width="49.85546875" style="408" customWidth="1"/>
    <col min="6925" max="7168" width="9.140625" style="408"/>
    <col min="7169" max="7169" width="2" style="408" customWidth="1"/>
    <col min="7170" max="7170" width="8.28515625" style="408" bestFit="1" customWidth="1"/>
    <col min="7171" max="7171" width="12.42578125" style="408" customWidth="1"/>
    <col min="7172" max="7172" width="65.140625" style="408" customWidth="1"/>
    <col min="7173" max="7173" width="11.42578125" style="408" customWidth="1"/>
    <col min="7174" max="7174" width="22.42578125" style="408" customWidth="1"/>
    <col min="7175" max="7175" width="10" style="408" customWidth="1"/>
    <col min="7176" max="7176" width="14.28515625" style="408" bestFit="1" customWidth="1"/>
    <col min="7177" max="7177" width="12.28515625" style="408" bestFit="1" customWidth="1"/>
    <col min="7178" max="7180" width="49.85546875" style="408" customWidth="1"/>
    <col min="7181" max="7424" width="9.140625" style="408"/>
    <col min="7425" max="7425" width="2" style="408" customWidth="1"/>
    <col min="7426" max="7426" width="8.28515625" style="408" bestFit="1" customWidth="1"/>
    <col min="7427" max="7427" width="12.42578125" style="408" customWidth="1"/>
    <col min="7428" max="7428" width="65.140625" style="408" customWidth="1"/>
    <col min="7429" max="7429" width="11.42578125" style="408" customWidth="1"/>
    <col min="7430" max="7430" width="22.42578125" style="408" customWidth="1"/>
    <col min="7431" max="7431" width="10" style="408" customWidth="1"/>
    <col min="7432" max="7432" width="14.28515625" style="408" bestFit="1" customWidth="1"/>
    <col min="7433" max="7433" width="12.28515625" style="408" bestFit="1" customWidth="1"/>
    <col min="7434" max="7436" width="49.85546875" style="408" customWidth="1"/>
    <col min="7437" max="7680" width="9.140625" style="408"/>
    <col min="7681" max="7681" width="2" style="408" customWidth="1"/>
    <col min="7682" max="7682" width="8.28515625" style="408" bestFit="1" customWidth="1"/>
    <col min="7683" max="7683" width="12.42578125" style="408" customWidth="1"/>
    <col min="7684" max="7684" width="65.140625" style="408" customWidth="1"/>
    <col min="7685" max="7685" width="11.42578125" style="408" customWidth="1"/>
    <col min="7686" max="7686" width="22.42578125" style="408" customWidth="1"/>
    <col min="7687" max="7687" width="10" style="408" customWidth="1"/>
    <col min="7688" max="7688" width="14.28515625" style="408" bestFit="1" customWidth="1"/>
    <col min="7689" max="7689" width="12.28515625" style="408" bestFit="1" customWidth="1"/>
    <col min="7690" max="7692" width="49.85546875" style="408" customWidth="1"/>
    <col min="7693" max="7936" width="9.140625" style="408"/>
    <col min="7937" max="7937" width="2" style="408" customWidth="1"/>
    <col min="7938" max="7938" width="8.28515625" style="408" bestFit="1" customWidth="1"/>
    <col min="7939" max="7939" width="12.42578125" style="408" customWidth="1"/>
    <col min="7940" max="7940" width="65.140625" style="408" customWidth="1"/>
    <col min="7941" max="7941" width="11.42578125" style="408" customWidth="1"/>
    <col min="7942" max="7942" width="22.42578125" style="408" customWidth="1"/>
    <col min="7943" max="7943" width="10" style="408" customWidth="1"/>
    <col min="7944" max="7944" width="14.28515625" style="408" bestFit="1" customWidth="1"/>
    <col min="7945" max="7945" width="12.28515625" style="408" bestFit="1" customWidth="1"/>
    <col min="7946" max="7948" width="49.85546875" style="408" customWidth="1"/>
    <col min="7949" max="8192" width="9.140625" style="408"/>
    <col min="8193" max="8193" width="2" style="408" customWidth="1"/>
    <col min="8194" max="8194" width="8.28515625" style="408" bestFit="1" customWidth="1"/>
    <col min="8195" max="8195" width="12.42578125" style="408" customWidth="1"/>
    <col min="8196" max="8196" width="65.140625" style="408" customWidth="1"/>
    <col min="8197" max="8197" width="11.42578125" style="408" customWidth="1"/>
    <col min="8198" max="8198" width="22.42578125" style="408" customWidth="1"/>
    <col min="8199" max="8199" width="10" style="408" customWidth="1"/>
    <col min="8200" max="8200" width="14.28515625" style="408" bestFit="1" customWidth="1"/>
    <col min="8201" max="8201" width="12.28515625" style="408" bestFit="1" customWidth="1"/>
    <col min="8202" max="8204" width="49.85546875" style="408" customWidth="1"/>
    <col min="8205" max="8448" width="9.140625" style="408"/>
    <col min="8449" max="8449" width="2" style="408" customWidth="1"/>
    <col min="8450" max="8450" width="8.28515625" style="408" bestFit="1" customWidth="1"/>
    <col min="8451" max="8451" width="12.42578125" style="408" customWidth="1"/>
    <col min="8452" max="8452" width="65.140625" style="408" customWidth="1"/>
    <col min="8453" max="8453" width="11.42578125" style="408" customWidth="1"/>
    <col min="8454" max="8454" width="22.42578125" style="408" customWidth="1"/>
    <col min="8455" max="8455" width="10" style="408" customWidth="1"/>
    <col min="8456" max="8456" width="14.28515625" style="408" bestFit="1" customWidth="1"/>
    <col min="8457" max="8457" width="12.28515625" style="408" bestFit="1" customWidth="1"/>
    <col min="8458" max="8460" width="49.85546875" style="408" customWidth="1"/>
    <col min="8461" max="8704" width="9.140625" style="408"/>
    <col min="8705" max="8705" width="2" style="408" customWidth="1"/>
    <col min="8706" max="8706" width="8.28515625" style="408" bestFit="1" customWidth="1"/>
    <col min="8707" max="8707" width="12.42578125" style="408" customWidth="1"/>
    <col min="8708" max="8708" width="65.140625" style="408" customWidth="1"/>
    <col min="8709" max="8709" width="11.42578125" style="408" customWidth="1"/>
    <col min="8710" max="8710" width="22.42578125" style="408" customWidth="1"/>
    <col min="8711" max="8711" width="10" style="408" customWidth="1"/>
    <col min="8712" max="8712" width="14.28515625" style="408" bestFit="1" customWidth="1"/>
    <col min="8713" max="8713" width="12.28515625" style="408" bestFit="1" customWidth="1"/>
    <col min="8714" max="8716" width="49.85546875" style="408" customWidth="1"/>
    <col min="8717" max="8960" width="9.140625" style="408"/>
    <col min="8961" max="8961" width="2" style="408" customWidth="1"/>
    <col min="8962" max="8962" width="8.28515625" style="408" bestFit="1" customWidth="1"/>
    <col min="8963" max="8963" width="12.42578125" style="408" customWidth="1"/>
    <col min="8964" max="8964" width="65.140625" style="408" customWidth="1"/>
    <col min="8965" max="8965" width="11.42578125" style="408" customWidth="1"/>
    <col min="8966" max="8966" width="22.42578125" style="408" customWidth="1"/>
    <col min="8967" max="8967" width="10" style="408" customWidth="1"/>
    <col min="8968" max="8968" width="14.28515625" style="408" bestFit="1" customWidth="1"/>
    <col min="8969" max="8969" width="12.28515625" style="408" bestFit="1" customWidth="1"/>
    <col min="8970" max="8972" width="49.85546875" style="408" customWidth="1"/>
    <col min="8973" max="9216" width="9.140625" style="408"/>
    <col min="9217" max="9217" width="2" style="408" customWidth="1"/>
    <col min="9218" max="9218" width="8.28515625" style="408" bestFit="1" customWidth="1"/>
    <col min="9219" max="9219" width="12.42578125" style="408" customWidth="1"/>
    <col min="9220" max="9220" width="65.140625" style="408" customWidth="1"/>
    <col min="9221" max="9221" width="11.42578125" style="408" customWidth="1"/>
    <col min="9222" max="9222" width="22.42578125" style="408" customWidth="1"/>
    <col min="9223" max="9223" width="10" style="408" customWidth="1"/>
    <col min="9224" max="9224" width="14.28515625" style="408" bestFit="1" customWidth="1"/>
    <col min="9225" max="9225" width="12.28515625" style="408" bestFit="1" customWidth="1"/>
    <col min="9226" max="9228" width="49.85546875" style="408" customWidth="1"/>
    <col min="9229" max="9472" width="9.140625" style="408"/>
    <col min="9473" max="9473" width="2" style="408" customWidth="1"/>
    <col min="9474" max="9474" width="8.28515625" style="408" bestFit="1" customWidth="1"/>
    <col min="9475" max="9475" width="12.42578125" style="408" customWidth="1"/>
    <col min="9476" max="9476" width="65.140625" style="408" customWidth="1"/>
    <col min="9477" max="9477" width="11.42578125" style="408" customWidth="1"/>
    <col min="9478" max="9478" width="22.42578125" style="408" customWidth="1"/>
    <col min="9479" max="9479" width="10" style="408" customWidth="1"/>
    <col min="9480" max="9480" width="14.28515625" style="408" bestFit="1" customWidth="1"/>
    <col min="9481" max="9481" width="12.28515625" style="408" bestFit="1" customWidth="1"/>
    <col min="9482" max="9484" width="49.85546875" style="408" customWidth="1"/>
    <col min="9485" max="9728" width="9.140625" style="408"/>
    <col min="9729" max="9729" width="2" style="408" customWidth="1"/>
    <col min="9730" max="9730" width="8.28515625" style="408" bestFit="1" customWidth="1"/>
    <col min="9731" max="9731" width="12.42578125" style="408" customWidth="1"/>
    <col min="9732" max="9732" width="65.140625" style="408" customWidth="1"/>
    <col min="9733" max="9733" width="11.42578125" style="408" customWidth="1"/>
    <col min="9734" max="9734" width="22.42578125" style="408" customWidth="1"/>
    <col min="9735" max="9735" width="10" style="408" customWidth="1"/>
    <col min="9736" max="9736" width="14.28515625" style="408" bestFit="1" customWidth="1"/>
    <col min="9737" max="9737" width="12.28515625" style="408" bestFit="1" customWidth="1"/>
    <col min="9738" max="9740" width="49.85546875" style="408" customWidth="1"/>
    <col min="9741" max="9984" width="9.140625" style="408"/>
    <col min="9985" max="9985" width="2" style="408" customWidth="1"/>
    <col min="9986" max="9986" width="8.28515625" style="408" bestFit="1" customWidth="1"/>
    <col min="9987" max="9987" width="12.42578125" style="408" customWidth="1"/>
    <col min="9988" max="9988" width="65.140625" style="408" customWidth="1"/>
    <col min="9989" max="9989" width="11.42578125" style="408" customWidth="1"/>
    <col min="9990" max="9990" width="22.42578125" style="408" customWidth="1"/>
    <col min="9991" max="9991" width="10" style="408" customWidth="1"/>
    <col min="9992" max="9992" width="14.28515625" style="408" bestFit="1" customWidth="1"/>
    <col min="9993" max="9993" width="12.28515625" style="408" bestFit="1" customWidth="1"/>
    <col min="9994" max="9996" width="49.85546875" style="408" customWidth="1"/>
    <col min="9997" max="10240" width="9.140625" style="408"/>
    <col min="10241" max="10241" width="2" style="408" customWidth="1"/>
    <col min="10242" max="10242" width="8.28515625" style="408" bestFit="1" customWidth="1"/>
    <col min="10243" max="10243" width="12.42578125" style="408" customWidth="1"/>
    <col min="10244" max="10244" width="65.140625" style="408" customWidth="1"/>
    <col min="10245" max="10245" width="11.42578125" style="408" customWidth="1"/>
    <col min="10246" max="10246" width="22.42578125" style="408" customWidth="1"/>
    <col min="10247" max="10247" width="10" style="408" customWidth="1"/>
    <col min="10248" max="10248" width="14.28515625" style="408" bestFit="1" customWidth="1"/>
    <col min="10249" max="10249" width="12.28515625" style="408" bestFit="1" customWidth="1"/>
    <col min="10250" max="10252" width="49.85546875" style="408" customWidth="1"/>
    <col min="10253" max="10496" width="9.140625" style="408"/>
    <col min="10497" max="10497" width="2" style="408" customWidth="1"/>
    <col min="10498" max="10498" width="8.28515625" style="408" bestFit="1" customWidth="1"/>
    <col min="10499" max="10499" width="12.42578125" style="408" customWidth="1"/>
    <col min="10500" max="10500" width="65.140625" style="408" customWidth="1"/>
    <col min="10501" max="10501" width="11.42578125" style="408" customWidth="1"/>
    <col min="10502" max="10502" width="22.42578125" style="408" customWidth="1"/>
    <col min="10503" max="10503" width="10" style="408" customWidth="1"/>
    <col min="10504" max="10504" width="14.28515625" style="408" bestFit="1" customWidth="1"/>
    <col min="10505" max="10505" width="12.28515625" style="408" bestFit="1" customWidth="1"/>
    <col min="10506" max="10508" width="49.85546875" style="408" customWidth="1"/>
    <col min="10509" max="10752" width="9.140625" style="408"/>
    <col min="10753" max="10753" width="2" style="408" customWidth="1"/>
    <col min="10754" max="10754" width="8.28515625" style="408" bestFit="1" customWidth="1"/>
    <col min="10755" max="10755" width="12.42578125" style="408" customWidth="1"/>
    <col min="10756" max="10756" width="65.140625" style="408" customWidth="1"/>
    <col min="10757" max="10757" width="11.42578125" style="408" customWidth="1"/>
    <col min="10758" max="10758" width="22.42578125" style="408" customWidth="1"/>
    <col min="10759" max="10759" width="10" style="408" customWidth="1"/>
    <col min="10760" max="10760" width="14.28515625" style="408" bestFit="1" customWidth="1"/>
    <col min="10761" max="10761" width="12.28515625" style="408" bestFit="1" customWidth="1"/>
    <col min="10762" max="10764" width="49.85546875" style="408" customWidth="1"/>
    <col min="10765" max="11008" width="9.140625" style="408"/>
    <col min="11009" max="11009" width="2" style="408" customWidth="1"/>
    <col min="11010" max="11010" width="8.28515625" style="408" bestFit="1" customWidth="1"/>
    <col min="11011" max="11011" width="12.42578125" style="408" customWidth="1"/>
    <col min="11012" max="11012" width="65.140625" style="408" customWidth="1"/>
    <col min="11013" max="11013" width="11.42578125" style="408" customWidth="1"/>
    <col min="11014" max="11014" width="22.42578125" style="408" customWidth="1"/>
    <col min="11015" max="11015" width="10" style="408" customWidth="1"/>
    <col min="11016" max="11016" width="14.28515625" style="408" bestFit="1" customWidth="1"/>
    <col min="11017" max="11017" width="12.28515625" style="408" bestFit="1" customWidth="1"/>
    <col min="11018" max="11020" width="49.85546875" style="408" customWidth="1"/>
    <col min="11021" max="11264" width="9.140625" style="408"/>
    <col min="11265" max="11265" width="2" style="408" customWidth="1"/>
    <col min="11266" max="11266" width="8.28515625" style="408" bestFit="1" customWidth="1"/>
    <col min="11267" max="11267" width="12.42578125" style="408" customWidth="1"/>
    <col min="11268" max="11268" width="65.140625" style="408" customWidth="1"/>
    <col min="11269" max="11269" width="11.42578125" style="408" customWidth="1"/>
    <col min="11270" max="11270" width="22.42578125" style="408" customWidth="1"/>
    <col min="11271" max="11271" width="10" style="408" customWidth="1"/>
    <col min="11272" max="11272" width="14.28515625" style="408" bestFit="1" customWidth="1"/>
    <col min="11273" max="11273" width="12.28515625" style="408" bestFit="1" customWidth="1"/>
    <col min="11274" max="11276" width="49.85546875" style="408" customWidth="1"/>
    <col min="11277" max="11520" width="9.140625" style="408"/>
    <col min="11521" max="11521" width="2" style="408" customWidth="1"/>
    <col min="11522" max="11522" width="8.28515625" style="408" bestFit="1" customWidth="1"/>
    <col min="11523" max="11523" width="12.42578125" style="408" customWidth="1"/>
    <col min="11524" max="11524" width="65.140625" style="408" customWidth="1"/>
    <col min="11525" max="11525" width="11.42578125" style="408" customWidth="1"/>
    <col min="11526" max="11526" width="22.42578125" style="408" customWidth="1"/>
    <col min="11527" max="11527" width="10" style="408" customWidth="1"/>
    <col min="11528" max="11528" width="14.28515625" style="408" bestFit="1" customWidth="1"/>
    <col min="11529" max="11529" width="12.28515625" style="408" bestFit="1" customWidth="1"/>
    <col min="11530" max="11532" width="49.85546875" style="408" customWidth="1"/>
    <col min="11533" max="11776" width="9.140625" style="408"/>
    <col min="11777" max="11777" width="2" style="408" customWidth="1"/>
    <col min="11778" max="11778" width="8.28515625" style="408" bestFit="1" customWidth="1"/>
    <col min="11779" max="11779" width="12.42578125" style="408" customWidth="1"/>
    <col min="11780" max="11780" width="65.140625" style="408" customWidth="1"/>
    <col min="11781" max="11781" width="11.42578125" style="408" customWidth="1"/>
    <col min="11782" max="11782" width="22.42578125" style="408" customWidth="1"/>
    <col min="11783" max="11783" width="10" style="408" customWidth="1"/>
    <col min="11784" max="11784" width="14.28515625" style="408" bestFit="1" customWidth="1"/>
    <col min="11785" max="11785" width="12.28515625" style="408" bestFit="1" customWidth="1"/>
    <col min="11786" max="11788" width="49.85546875" style="408" customWidth="1"/>
    <col min="11789" max="12032" width="9.140625" style="408"/>
    <col min="12033" max="12033" width="2" style="408" customWidth="1"/>
    <col min="12034" max="12034" width="8.28515625" style="408" bestFit="1" customWidth="1"/>
    <col min="12035" max="12035" width="12.42578125" style="408" customWidth="1"/>
    <col min="12036" max="12036" width="65.140625" style="408" customWidth="1"/>
    <col min="12037" max="12037" width="11.42578125" style="408" customWidth="1"/>
    <col min="12038" max="12038" width="22.42578125" style="408" customWidth="1"/>
    <col min="12039" max="12039" width="10" style="408" customWidth="1"/>
    <col min="12040" max="12040" width="14.28515625" style="408" bestFit="1" customWidth="1"/>
    <col min="12041" max="12041" width="12.28515625" style="408" bestFit="1" customWidth="1"/>
    <col min="12042" max="12044" width="49.85546875" style="408" customWidth="1"/>
    <col min="12045" max="12288" width="9.140625" style="408"/>
    <col min="12289" max="12289" width="2" style="408" customWidth="1"/>
    <col min="12290" max="12290" width="8.28515625" style="408" bestFit="1" customWidth="1"/>
    <col min="12291" max="12291" width="12.42578125" style="408" customWidth="1"/>
    <col min="12292" max="12292" width="65.140625" style="408" customWidth="1"/>
    <col min="12293" max="12293" width="11.42578125" style="408" customWidth="1"/>
    <col min="12294" max="12294" width="22.42578125" style="408" customWidth="1"/>
    <col min="12295" max="12295" width="10" style="408" customWidth="1"/>
    <col min="12296" max="12296" width="14.28515625" style="408" bestFit="1" customWidth="1"/>
    <col min="12297" max="12297" width="12.28515625" style="408" bestFit="1" customWidth="1"/>
    <col min="12298" max="12300" width="49.85546875" style="408" customWidth="1"/>
    <col min="12301" max="12544" width="9.140625" style="408"/>
    <col min="12545" max="12545" width="2" style="408" customWidth="1"/>
    <col min="12546" max="12546" width="8.28515625" style="408" bestFit="1" customWidth="1"/>
    <col min="12547" max="12547" width="12.42578125" style="408" customWidth="1"/>
    <col min="12548" max="12548" width="65.140625" style="408" customWidth="1"/>
    <col min="12549" max="12549" width="11.42578125" style="408" customWidth="1"/>
    <col min="12550" max="12550" width="22.42578125" style="408" customWidth="1"/>
    <col min="12551" max="12551" width="10" style="408" customWidth="1"/>
    <col min="12552" max="12552" width="14.28515625" style="408" bestFit="1" customWidth="1"/>
    <col min="12553" max="12553" width="12.28515625" style="408" bestFit="1" customWidth="1"/>
    <col min="12554" max="12556" width="49.85546875" style="408" customWidth="1"/>
    <col min="12557" max="12800" width="9.140625" style="408"/>
    <col min="12801" max="12801" width="2" style="408" customWidth="1"/>
    <col min="12802" max="12802" width="8.28515625" style="408" bestFit="1" customWidth="1"/>
    <col min="12803" max="12803" width="12.42578125" style="408" customWidth="1"/>
    <col min="12804" max="12804" width="65.140625" style="408" customWidth="1"/>
    <col min="12805" max="12805" width="11.42578125" style="408" customWidth="1"/>
    <col min="12806" max="12806" width="22.42578125" style="408" customWidth="1"/>
    <col min="12807" max="12807" width="10" style="408" customWidth="1"/>
    <col min="12808" max="12808" width="14.28515625" style="408" bestFit="1" customWidth="1"/>
    <col min="12809" max="12809" width="12.28515625" style="408" bestFit="1" customWidth="1"/>
    <col min="12810" max="12812" width="49.85546875" style="408" customWidth="1"/>
    <col min="12813" max="13056" width="9.140625" style="408"/>
    <col min="13057" max="13057" width="2" style="408" customWidth="1"/>
    <col min="13058" max="13058" width="8.28515625" style="408" bestFit="1" customWidth="1"/>
    <col min="13059" max="13059" width="12.42578125" style="408" customWidth="1"/>
    <col min="13060" max="13060" width="65.140625" style="408" customWidth="1"/>
    <col min="13061" max="13061" width="11.42578125" style="408" customWidth="1"/>
    <col min="13062" max="13062" width="22.42578125" style="408" customWidth="1"/>
    <col min="13063" max="13063" width="10" style="408" customWidth="1"/>
    <col min="13064" max="13064" width="14.28515625" style="408" bestFit="1" customWidth="1"/>
    <col min="13065" max="13065" width="12.28515625" style="408" bestFit="1" customWidth="1"/>
    <col min="13066" max="13068" width="49.85546875" style="408" customWidth="1"/>
    <col min="13069" max="13312" width="9.140625" style="408"/>
    <col min="13313" max="13313" width="2" style="408" customWidth="1"/>
    <col min="13314" max="13314" width="8.28515625" style="408" bestFit="1" customWidth="1"/>
    <col min="13315" max="13315" width="12.42578125" style="408" customWidth="1"/>
    <col min="13316" max="13316" width="65.140625" style="408" customWidth="1"/>
    <col min="13317" max="13317" width="11.42578125" style="408" customWidth="1"/>
    <col min="13318" max="13318" width="22.42578125" style="408" customWidth="1"/>
    <col min="13319" max="13319" width="10" style="408" customWidth="1"/>
    <col min="13320" max="13320" width="14.28515625" style="408" bestFit="1" customWidth="1"/>
    <col min="13321" max="13321" width="12.28515625" style="408" bestFit="1" customWidth="1"/>
    <col min="13322" max="13324" width="49.85546875" style="408" customWidth="1"/>
    <col min="13325" max="13568" width="9.140625" style="408"/>
    <col min="13569" max="13569" width="2" style="408" customWidth="1"/>
    <col min="13570" max="13570" width="8.28515625" style="408" bestFit="1" customWidth="1"/>
    <col min="13571" max="13571" width="12.42578125" style="408" customWidth="1"/>
    <col min="13572" max="13572" width="65.140625" style="408" customWidth="1"/>
    <col min="13573" max="13573" width="11.42578125" style="408" customWidth="1"/>
    <col min="13574" max="13574" width="22.42578125" style="408" customWidth="1"/>
    <col min="13575" max="13575" width="10" style="408" customWidth="1"/>
    <col min="13576" max="13576" width="14.28515625" style="408" bestFit="1" customWidth="1"/>
    <col min="13577" max="13577" width="12.28515625" style="408" bestFit="1" customWidth="1"/>
    <col min="13578" max="13580" width="49.85546875" style="408" customWidth="1"/>
    <col min="13581" max="13824" width="9.140625" style="408"/>
    <col min="13825" max="13825" width="2" style="408" customWidth="1"/>
    <col min="13826" max="13826" width="8.28515625" style="408" bestFit="1" customWidth="1"/>
    <col min="13827" max="13827" width="12.42578125" style="408" customWidth="1"/>
    <col min="13828" max="13828" width="65.140625" style="408" customWidth="1"/>
    <col min="13829" max="13829" width="11.42578125" style="408" customWidth="1"/>
    <col min="13830" max="13830" width="22.42578125" style="408" customWidth="1"/>
    <col min="13831" max="13831" width="10" style="408" customWidth="1"/>
    <col min="13832" max="13832" width="14.28515625" style="408" bestFit="1" customWidth="1"/>
    <col min="13833" max="13833" width="12.28515625" style="408" bestFit="1" customWidth="1"/>
    <col min="13834" max="13836" width="49.85546875" style="408" customWidth="1"/>
    <col min="13837" max="14080" width="9.140625" style="408"/>
    <col min="14081" max="14081" width="2" style="408" customWidth="1"/>
    <col min="14082" max="14082" width="8.28515625" style="408" bestFit="1" customWidth="1"/>
    <col min="14083" max="14083" width="12.42578125" style="408" customWidth="1"/>
    <col min="14084" max="14084" width="65.140625" style="408" customWidth="1"/>
    <col min="14085" max="14085" width="11.42578125" style="408" customWidth="1"/>
    <col min="14086" max="14086" width="22.42578125" style="408" customWidth="1"/>
    <col min="14087" max="14087" width="10" style="408" customWidth="1"/>
    <col min="14088" max="14088" width="14.28515625" style="408" bestFit="1" customWidth="1"/>
    <col min="14089" max="14089" width="12.28515625" style="408" bestFit="1" customWidth="1"/>
    <col min="14090" max="14092" width="49.85546875" style="408" customWidth="1"/>
    <col min="14093" max="14336" width="9.140625" style="408"/>
    <col min="14337" max="14337" width="2" style="408" customWidth="1"/>
    <col min="14338" max="14338" width="8.28515625" style="408" bestFit="1" customWidth="1"/>
    <col min="14339" max="14339" width="12.42578125" style="408" customWidth="1"/>
    <col min="14340" max="14340" width="65.140625" style="408" customWidth="1"/>
    <col min="14341" max="14341" width="11.42578125" style="408" customWidth="1"/>
    <col min="14342" max="14342" width="22.42578125" style="408" customWidth="1"/>
    <col min="14343" max="14343" width="10" style="408" customWidth="1"/>
    <col min="14344" max="14344" width="14.28515625" style="408" bestFit="1" customWidth="1"/>
    <col min="14345" max="14345" width="12.28515625" style="408" bestFit="1" customWidth="1"/>
    <col min="14346" max="14348" width="49.85546875" style="408" customWidth="1"/>
    <col min="14349" max="14592" width="9.140625" style="408"/>
    <col min="14593" max="14593" width="2" style="408" customWidth="1"/>
    <col min="14594" max="14594" width="8.28515625" style="408" bestFit="1" customWidth="1"/>
    <col min="14595" max="14595" width="12.42578125" style="408" customWidth="1"/>
    <col min="14596" max="14596" width="65.140625" style="408" customWidth="1"/>
    <col min="14597" max="14597" width="11.42578125" style="408" customWidth="1"/>
    <col min="14598" max="14598" width="22.42578125" style="408" customWidth="1"/>
    <col min="14599" max="14599" width="10" style="408" customWidth="1"/>
    <col min="14600" max="14600" width="14.28515625" style="408" bestFit="1" customWidth="1"/>
    <col min="14601" max="14601" width="12.28515625" style="408" bestFit="1" customWidth="1"/>
    <col min="14602" max="14604" width="49.85546875" style="408" customWidth="1"/>
    <col min="14605" max="14848" width="9.140625" style="408"/>
    <col min="14849" max="14849" width="2" style="408" customWidth="1"/>
    <col min="14850" max="14850" width="8.28515625" style="408" bestFit="1" customWidth="1"/>
    <col min="14851" max="14851" width="12.42578125" style="408" customWidth="1"/>
    <col min="14852" max="14852" width="65.140625" style="408" customWidth="1"/>
    <col min="14853" max="14853" width="11.42578125" style="408" customWidth="1"/>
    <col min="14854" max="14854" width="22.42578125" style="408" customWidth="1"/>
    <col min="14855" max="14855" width="10" style="408" customWidth="1"/>
    <col min="14856" max="14856" width="14.28515625" style="408" bestFit="1" customWidth="1"/>
    <col min="14857" max="14857" width="12.28515625" style="408" bestFit="1" customWidth="1"/>
    <col min="14858" max="14860" width="49.85546875" style="408" customWidth="1"/>
    <col min="14861" max="15104" width="9.140625" style="408"/>
    <col min="15105" max="15105" width="2" style="408" customWidth="1"/>
    <col min="15106" max="15106" width="8.28515625" style="408" bestFit="1" customWidth="1"/>
    <col min="15107" max="15107" width="12.42578125" style="408" customWidth="1"/>
    <col min="15108" max="15108" width="65.140625" style="408" customWidth="1"/>
    <col min="15109" max="15109" width="11.42578125" style="408" customWidth="1"/>
    <col min="15110" max="15110" width="22.42578125" style="408" customWidth="1"/>
    <col min="15111" max="15111" width="10" style="408" customWidth="1"/>
    <col min="15112" max="15112" width="14.28515625" style="408" bestFit="1" customWidth="1"/>
    <col min="15113" max="15113" width="12.28515625" style="408" bestFit="1" customWidth="1"/>
    <col min="15114" max="15116" width="49.85546875" style="408" customWidth="1"/>
    <col min="15117" max="15360" width="9.140625" style="408"/>
    <col min="15361" max="15361" width="2" style="408" customWidth="1"/>
    <col min="15362" max="15362" width="8.28515625" style="408" bestFit="1" customWidth="1"/>
    <col min="15363" max="15363" width="12.42578125" style="408" customWidth="1"/>
    <col min="15364" max="15364" width="65.140625" style="408" customWidth="1"/>
    <col min="15365" max="15365" width="11.42578125" style="408" customWidth="1"/>
    <col min="15366" max="15366" width="22.42578125" style="408" customWidth="1"/>
    <col min="15367" max="15367" width="10" style="408" customWidth="1"/>
    <col min="15368" max="15368" width="14.28515625" style="408" bestFit="1" customWidth="1"/>
    <col min="15369" max="15369" width="12.28515625" style="408" bestFit="1" customWidth="1"/>
    <col min="15370" max="15372" width="49.85546875" style="408" customWidth="1"/>
    <col min="15373" max="15616" width="9.140625" style="408"/>
    <col min="15617" max="15617" width="2" style="408" customWidth="1"/>
    <col min="15618" max="15618" width="8.28515625" style="408" bestFit="1" customWidth="1"/>
    <col min="15619" max="15619" width="12.42578125" style="408" customWidth="1"/>
    <col min="15620" max="15620" width="65.140625" style="408" customWidth="1"/>
    <col min="15621" max="15621" width="11.42578125" style="408" customWidth="1"/>
    <col min="15622" max="15622" width="22.42578125" style="408" customWidth="1"/>
    <col min="15623" max="15623" width="10" style="408" customWidth="1"/>
    <col min="15624" max="15624" width="14.28515625" style="408" bestFit="1" customWidth="1"/>
    <col min="15625" max="15625" width="12.28515625" style="408" bestFit="1" customWidth="1"/>
    <col min="15626" max="15628" width="49.85546875" style="408" customWidth="1"/>
    <col min="15629" max="15872" width="9.140625" style="408"/>
    <col min="15873" max="15873" width="2" style="408" customWidth="1"/>
    <col min="15874" max="15874" width="8.28515625" style="408" bestFit="1" customWidth="1"/>
    <col min="15875" max="15875" width="12.42578125" style="408" customWidth="1"/>
    <col min="15876" max="15876" width="65.140625" style="408" customWidth="1"/>
    <col min="15877" max="15877" width="11.42578125" style="408" customWidth="1"/>
    <col min="15878" max="15878" width="22.42578125" style="408" customWidth="1"/>
    <col min="15879" max="15879" width="10" style="408" customWidth="1"/>
    <col min="15880" max="15880" width="14.28515625" style="408" bestFit="1" customWidth="1"/>
    <col min="15881" max="15881" width="12.28515625" style="408" bestFit="1" customWidth="1"/>
    <col min="15882" max="15884" width="49.85546875" style="408" customWidth="1"/>
    <col min="15885" max="16128" width="9.140625" style="408"/>
    <col min="16129" max="16129" width="2" style="408" customWidth="1"/>
    <col min="16130" max="16130" width="8.28515625" style="408" bestFit="1" customWidth="1"/>
    <col min="16131" max="16131" width="12.42578125" style="408" customWidth="1"/>
    <col min="16132" max="16132" width="65.140625" style="408" customWidth="1"/>
    <col min="16133" max="16133" width="11.42578125" style="408" customWidth="1"/>
    <col min="16134" max="16134" width="22.42578125" style="408" customWidth="1"/>
    <col min="16135" max="16135" width="10" style="408" customWidth="1"/>
    <col min="16136" max="16136" width="14.28515625" style="408" bestFit="1" customWidth="1"/>
    <col min="16137" max="16137" width="12.28515625" style="408" bestFit="1" customWidth="1"/>
    <col min="16138" max="16140" width="49.85546875" style="408" customWidth="1"/>
    <col min="16141" max="16384" width="9.140625" style="408"/>
  </cols>
  <sheetData>
    <row r="7" spans="1:14" s="395" customFormat="1" ht="20.25" x14ac:dyDescent="0.3">
      <c r="B7" s="477" t="s">
        <v>790</v>
      </c>
      <c r="C7" s="477"/>
      <c r="D7" s="477"/>
      <c r="E7" s="477"/>
      <c r="F7" s="477"/>
      <c r="G7" s="477"/>
    </row>
    <row r="8" spans="1:14" s="396" customFormat="1" ht="15" x14ac:dyDescent="0.2">
      <c r="C8" s="397"/>
    </row>
    <row r="9" spans="1:14" s="398" customFormat="1" ht="15.75" x14ac:dyDescent="0.25">
      <c r="B9" s="399" t="s">
        <v>791</v>
      </c>
      <c r="C9" s="400"/>
      <c r="D9" s="400"/>
      <c r="F9" s="401" t="s">
        <v>792</v>
      </c>
      <c r="G9" s="402"/>
      <c r="I9" s="402"/>
    </row>
    <row r="10" spans="1:14" s="398" customFormat="1" ht="15.75" x14ac:dyDescent="0.25">
      <c r="B10" s="402" t="s">
        <v>793</v>
      </c>
      <c r="C10" s="403"/>
      <c r="D10" s="403"/>
      <c r="F10" s="401" t="s">
        <v>794</v>
      </c>
      <c r="G10" s="402"/>
      <c r="I10" s="403"/>
    </row>
    <row r="11" spans="1:14" s="398" customFormat="1" ht="15.75" x14ac:dyDescent="0.25">
      <c r="B11" s="402" t="s">
        <v>827</v>
      </c>
      <c r="C11" s="403"/>
      <c r="D11" s="403"/>
      <c r="E11" s="404"/>
      <c r="F11" s="403" t="s">
        <v>795</v>
      </c>
      <c r="G11" s="403"/>
      <c r="H11" s="403"/>
      <c r="I11" s="403"/>
    </row>
    <row r="12" spans="1:14" s="398" customFormat="1" ht="15.75" x14ac:dyDescent="0.25">
      <c r="B12" s="402"/>
      <c r="C12" s="403"/>
      <c r="D12" s="403"/>
      <c r="E12" s="403"/>
      <c r="F12" s="403"/>
      <c r="G12" s="403"/>
    </row>
    <row r="13" spans="1:14" ht="15.75" thickBot="1" x14ac:dyDescent="0.3">
      <c r="A13" s="405"/>
      <c r="B13" s="406"/>
      <c r="C13" s="407"/>
      <c r="D13" s="407"/>
      <c r="E13" s="407"/>
      <c r="F13" s="407"/>
      <c r="G13" s="407"/>
      <c r="H13" s="407"/>
      <c r="I13" s="407"/>
      <c r="J13" s="405"/>
      <c r="K13" s="405"/>
      <c r="L13" s="405"/>
      <c r="M13" s="405"/>
      <c r="N13" s="405"/>
    </row>
    <row r="14" spans="1:14" ht="26.25" thickBot="1" x14ac:dyDescent="0.25">
      <c r="A14" s="409"/>
      <c r="B14" s="410" t="s">
        <v>796</v>
      </c>
      <c r="C14" s="411" t="s">
        <v>797</v>
      </c>
      <c r="D14" s="411" t="s">
        <v>798</v>
      </c>
      <c r="E14" s="412" t="s">
        <v>799</v>
      </c>
      <c r="F14" s="412" t="s">
        <v>800</v>
      </c>
      <c r="G14" s="412" t="s">
        <v>801</v>
      </c>
      <c r="H14" s="412" t="s">
        <v>802</v>
      </c>
      <c r="I14" s="413" t="s">
        <v>803</v>
      </c>
      <c r="J14" s="409"/>
      <c r="K14" s="409"/>
      <c r="L14" s="409"/>
      <c r="M14" s="409"/>
      <c r="N14" s="409"/>
    </row>
    <row r="15" spans="1:14" ht="38.25" x14ac:dyDescent="0.2">
      <c r="A15" s="414"/>
      <c r="B15" s="415">
        <v>1</v>
      </c>
      <c r="C15" s="416"/>
      <c r="D15" s="417" t="s">
        <v>804</v>
      </c>
      <c r="E15" s="418">
        <v>1.5</v>
      </c>
      <c r="F15" s="419" t="s">
        <v>805</v>
      </c>
      <c r="G15" s="420">
        <v>4</v>
      </c>
      <c r="H15" s="478" t="s">
        <v>806</v>
      </c>
      <c r="I15" s="421"/>
      <c r="J15" s="414"/>
      <c r="K15" s="414"/>
      <c r="L15" s="414"/>
      <c r="M15" s="414"/>
      <c r="N15" s="414"/>
    </row>
    <row r="16" spans="1:14" ht="38.25" x14ac:dyDescent="0.2">
      <c r="A16" s="414"/>
      <c r="B16" s="422">
        <v>2</v>
      </c>
      <c r="C16" s="423"/>
      <c r="D16" s="424" t="s">
        <v>807</v>
      </c>
      <c r="E16" s="418">
        <v>1.5</v>
      </c>
      <c r="F16" s="419" t="s">
        <v>808</v>
      </c>
      <c r="G16" s="425">
        <v>6</v>
      </c>
      <c r="H16" s="479"/>
      <c r="I16" s="426"/>
      <c r="J16" s="414"/>
      <c r="K16" s="414"/>
    </row>
    <row r="17" spans="1:11" ht="38.25" x14ac:dyDescent="0.2">
      <c r="A17" s="414"/>
      <c r="B17" s="427">
        <v>3</v>
      </c>
      <c r="C17" s="423"/>
      <c r="D17" s="428" t="s">
        <v>809</v>
      </c>
      <c r="E17" s="418">
        <v>1.5</v>
      </c>
      <c r="F17" s="429" t="s">
        <v>810</v>
      </c>
      <c r="G17" s="425">
        <v>6</v>
      </c>
      <c r="H17" s="479"/>
      <c r="I17" s="426"/>
      <c r="J17" s="414"/>
      <c r="K17" s="414"/>
    </row>
    <row r="18" spans="1:11" ht="38.25" x14ac:dyDescent="0.2">
      <c r="A18" s="414"/>
      <c r="B18" s="427">
        <v>4</v>
      </c>
      <c r="C18" s="423"/>
      <c r="D18" s="430" t="s">
        <v>811</v>
      </c>
      <c r="E18" s="418">
        <v>1.5</v>
      </c>
      <c r="F18" s="429" t="s">
        <v>812</v>
      </c>
      <c r="G18" s="425">
        <v>6</v>
      </c>
      <c r="H18" s="479"/>
      <c r="I18" s="431"/>
      <c r="J18" s="414"/>
      <c r="K18" s="414"/>
    </row>
    <row r="19" spans="1:11" ht="38.25" x14ac:dyDescent="0.2">
      <c r="A19" s="414"/>
      <c r="B19" s="427">
        <v>5</v>
      </c>
      <c r="C19" s="423"/>
      <c r="D19" s="432" t="s">
        <v>813</v>
      </c>
      <c r="E19" s="418">
        <v>1.5</v>
      </c>
      <c r="F19" s="429" t="s">
        <v>814</v>
      </c>
      <c r="G19" s="425">
        <v>4</v>
      </c>
      <c r="H19" s="479"/>
      <c r="I19" s="481"/>
      <c r="J19" s="414"/>
      <c r="K19" s="414"/>
    </row>
    <row r="20" spans="1:11" ht="51" x14ac:dyDescent="0.2">
      <c r="A20" s="414"/>
      <c r="B20" s="427">
        <v>6</v>
      </c>
      <c r="C20" s="423"/>
      <c r="D20" s="417" t="s">
        <v>815</v>
      </c>
      <c r="E20" s="418">
        <v>1.5</v>
      </c>
      <c r="F20" s="429" t="s">
        <v>816</v>
      </c>
      <c r="G20" s="425">
        <v>4</v>
      </c>
      <c r="H20" s="479"/>
      <c r="I20" s="482"/>
      <c r="J20" s="414"/>
    </row>
    <row r="21" spans="1:11" ht="38.25" x14ac:dyDescent="0.2">
      <c r="A21" s="414"/>
      <c r="B21" s="433">
        <v>7</v>
      </c>
      <c r="C21" s="434"/>
      <c r="D21" s="417" t="s">
        <v>817</v>
      </c>
      <c r="E21" s="418">
        <v>1.5</v>
      </c>
      <c r="F21" s="429" t="s">
        <v>818</v>
      </c>
      <c r="G21" s="425">
        <v>4</v>
      </c>
      <c r="H21" s="479"/>
      <c r="I21" s="481"/>
      <c r="J21" s="414"/>
    </row>
    <row r="22" spans="1:11" ht="26.25" thickBot="1" x14ac:dyDescent="0.25">
      <c r="A22" s="414"/>
      <c r="B22" s="435">
        <v>8</v>
      </c>
      <c r="C22" s="436"/>
      <c r="D22" s="437" t="s">
        <v>819</v>
      </c>
      <c r="E22" s="438">
        <v>1.5</v>
      </c>
      <c r="F22" s="439" t="s">
        <v>820</v>
      </c>
      <c r="G22" s="440">
        <v>4</v>
      </c>
      <c r="H22" s="480"/>
      <c r="I22" s="483"/>
      <c r="J22" s="414"/>
    </row>
    <row r="23" spans="1:11" x14ac:dyDescent="0.2">
      <c r="E23" s="408">
        <f>SUM(E15:E22)</f>
        <v>12</v>
      </c>
      <c r="G23" s="408">
        <f>SUM(G15:G22)</f>
        <v>38</v>
      </c>
    </row>
    <row r="26" spans="1:11" ht="15.75" x14ac:dyDescent="0.2">
      <c r="D26" s="442" t="s">
        <v>821</v>
      </c>
    </row>
    <row r="28" spans="1:11" ht="15" x14ac:dyDescent="0.2">
      <c r="D28" s="396" t="s">
        <v>822</v>
      </c>
    </row>
    <row r="29" spans="1:11" ht="15" x14ac:dyDescent="0.2">
      <c r="D29" s="396"/>
    </row>
    <row r="30" spans="1:11" ht="15.75" x14ac:dyDescent="0.2">
      <c r="D30" s="442" t="s">
        <v>823</v>
      </c>
    </row>
    <row r="31" spans="1:11" x14ac:dyDescent="0.2">
      <c r="D31" s="414"/>
    </row>
    <row r="32" spans="1:11" x14ac:dyDescent="0.2">
      <c r="D32" s="476" t="s">
        <v>824</v>
      </c>
      <c r="E32" s="476"/>
      <c r="F32" s="476"/>
    </row>
    <row r="33" spans="3:6" x14ac:dyDescent="0.2">
      <c r="D33" s="476" t="s">
        <v>825</v>
      </c>
      <c r="E33" s="476"/>
      <c r="F33" s="476"/>
    </row>
    <row r="34" spans="3:6" x14ac:dyDescent="0.2">
      <c r="D34" s="476" t="s">
        <v>826</v>
      </c>
      <c r="E34" s="476"/>
      <c r="F34" s="476"/>
    </row>
    <row r="35" spans="3:6" x14ac:dyDescent="0.2">
      <c r="C35" s="408"/>
    </row>
    <row r="36" spans="3:6" x14ac:dyDescent="0.2">
      <c r="C36" s="408"/>
    </row>
    <row r="37" spans="3:6" x14ac:dyDescent="0.2">
      <c r="C37" s="408"/>
    </row>
    <row r="38" spans="3:6" x14ac:dyDescent="0.2">
      <c r="C38" s="408"/>
    </row>
    <row r="39" spans="3:6" x14ac:dyDescent="0.2">
      <c r="C39" s="408"/>
    </row>
    <row r="40" spans="3:6" x14ac:dyDescent="0.2">
      <c r="C40" s="408"/>
    </row>
    <row r="41" spans="3:6" x14ac:dyDescent="0.2">
      <c r="C41" s="408"/>
    </row>
    <row r="42" spans="3:6" x14ac:dyDescent="0.2">
      <c r="C42" s="408"/>
    </row>
    <row r="43" spans="3:6" x14ac:dyDescent="0.2">
      <c r="C43" s="408"/>
    </row>
    <row r="44" spans="3:6" x14ac:dyDescent="0.2">
      <c r="C44" s="408"/>
    </row>
    <row r="45" spans="3:6" x14ac:dyDescent="0.2">
      <c r="C45" s="408"/>
    </row>
    <row r="46" spans="3:6" x14ac:dyDescent="0.2">
      <c r="C46" s="408"/>
    </row>
    <row r="47" spans="3:6" x14ac:dyDescent="0.2">
      <c r="C47" s="408"/>
    </row>
    <row r="48" spans="3:6" x14ac:dyDescent="0.2">
      <c r="C48" s="408"/>
    </row>
    <row r="49" spans="3:3" x14ac:dyDescent="0.2">
      <c r="C49" s="408"/>
    </row>
    <row r="50" spans="3:3" x14ac:dyDescent="0.2">
      <c r="C50" s="408"/>
    </row>
    <row r="51" spans="3:3" x14ac:dyDescent="0.2">
      <c r="C51" s="408"/>
    </row>
    <row r="55" spans="3:3" x14ac:dyDescent="0.2">
      <c r="C55" s="408"/>
    </row>
    <row r="67" spans="3:3" x14ac:dyDescent="0.2">
      <c r="C67" s="408"/>
    </row>
    <row r="68" spans="3:3" x14ac:dyDescent="0.2">
      <c r="C68" s="408"/>
    </row>
    <row r="69" spans="3:3" x14ac:dyDescent="0.2">
      <c r="C69" s="408"/>
    </row>
    <row r="70" spans="3:3" x14ac:dyDescent="0.2">
      <c r="C70" s="408"/>
    </row>
    <row r="71" spans="3:3" x14ac:dyDescent="0.2">
      <c r="C71" s="408"/>
    </row>
    <row r="72" spans="3:3" x14ac:dyDescent="0.2">
      <c r="C72" s="408"/>
    </row>
    <row r="73" spans="3:3" x14ac:dyDescent="0.2">
      <c r="C73" s="408"/>
    </row>
    <row r="74" spans="3:3" x14ac:dyDescent="0.2">
      <c r="C74" s="408"/>
    </row>
    <row r="75" spans="3:3" x14ac:dyDescent="0.2">
      <c r="C75" s="408"/>
    </row>
    <row r="76" spans="3:3" x14ac:dyDescent="0.2">
      <c r="C76" s="408"/>
    </row>
    <row r="77" spans="3:3" x14ac:dyDescent="0.2">
      <c r="C77" s="408"/>
    </row>
    <row r="78" spans="3:3" x14ac:dyDescent="0.2">
      <c r="C78" s="408"/>
    </row>
    <row r="79" spans="3:3" x14ac:dyDescent="0.2">
      <c r="C79" s="408"/>
    </row>
    <row r="80" spans="3:3" x14ac:dyDescent="0.2">
      <c r="C80" s="408"/>
    </row>
    <row r="81" spans="3:3" x14ac:dyDescent="0.2">
      <c r="C81" s="408"/>
    </row>
    <row r="82" spans="3:3" x14ac:dyDescent="0.2">
      <c r="C82" s="408"/>
    </row>
    <row r="83" spans="3:3" x14ac:dyDescent="0.2">
      <c r="C83" s="408"/>
    </row>
    <row r="84" spans="3:3" x14ac:dyDescent="0.2">
      <c r="C84" s="408"/>
    </row>
    <row r="85" spans="3:3" x14ac:dyDescent="0.2">
      <c r="C85" s="408"/>
    </row>
    <row r="86" spans="3:3" x14ac:dyDescent="0.2">
      <c r="C86" s="408"/>
    </row>
    <row r="87" spans="3:3" x14ac:dyDescent="0.2">
      <c r="C87" s="408"/>
    </row>
    <row r="88" spans="3:3" x14ac:dyDescent="0.2">
      <c r="C88" s="408"/>
    </row>
    <row r="89" spans="3:3" x14ac:dyDescent="0.2">
      <c r="C89" s="408"/>
    </row>
    <row r="90" spans="3:3" x14ac:dyDescent="0.2">
      <c r="C90" s="408"/>
    </row>
    <row r="91" spans="3:3" x14ac:dyDescent="0.2">
      <c r="C91" s="408"/>
    </row>
    <row r="92" spans="3:3" x14ac:dyDescent="0.2">
      <c r="C92" s="408"/>
    </row>
    <row r="93" spans="3:3" x14ac:dyDescent="0.2">
      <c r="C93" s="408"/>
    </row>
    <row r="94" spans="3:3" x14ac:dyDescent="0.2">
      <c r="C94" s="408"/>
    </row>
    <row r="95" spans="3:3" x14ac:dyDescent="0.2">
      <c r="C95" s="408"/>
    </row>
  </sheetData>
  <mergeCells count="7">
    <mergeCell ref="D34:F34"/>
    <mergeCell ref="B7:G7"/>
    <mergeCell ref="H15:H22"/>
    <mergeCell ref="I19:I20"/>
    <mergeCell ref="I21:I22"/>
    <mergeCell ref="D32:F32"/>
    <mergeCell ref="D33:F33"/>
  </mergeCells>
  <dataValidations count="1">
    <dataValidation type="whole" operator="greaterThanOrEqual" allowBlank="1" showInputMessage="1" showErrorMessage="1" sqref="B15 IX15 ST15 ACP15 AML15 AWH15 BGD15 BPZ15 BZV15 CJR15 CTN15 DDJ15 DNF15 DXB15 EGX15 EQT15 FAP15 FKL15 FUH15 GED15 GNZ15 GXV15 HHR15 HRN15 IBJ15 ILF15 IVB15 JEX15 JOT15 JYP15 KIL15 KSH15 LCD15 LLZ15 LVV15 MFR15 MPN15 MZJ15 NJF15 NTB15 OCX15 OMT15 OWP15 PGL15 PQH15 QAD15 QJZ15 QTV15 RDR15 RNN15 RXJ15 SHF15 SRB15 TAX15 TKT15 TUP15 UEL15 UOH15 UYD15 VHZ15 VRV15 WBR15 WLN15 WVJ15 B65553 IX65553 ST65553 ACP65553 AML65553 AWH65553 BGD65553 BPZ65553 BZV65553 CJR65553 CTN65553 DDJ65553 DNF65553 DXB65553 EGX65553 EQT65553 FAP65553 FKL65553 FUH65553 GED65553 GNZ65553 GXV65553 HHR65553 HRN65553 IBJ65553 ILF65553 IVB65553 JEX65553 JOT65553 JYP65553 KIL65553 KSH65553 LCD65553 LLZ65553 LVV65553 MFR65553 MPN65553 MZJ65553 NJF65553 NTB65553 OCX65553 OMT65553 OWP65553 PGL65553 PQH65553 QAD65553 QJZ65553 QTV65553 RDR65553 RNN65553 RXJ65553 SHF65553 SRB65553 TAX65553 TKT65553 TUP65553 UEL65553 UOH65553 UYD65553 VHZ65553 VRV65553 WBR65553 WLN65553 WVJ65553 B131089 IX131089 ST131089 ACP131089 AML131089 AWH131089 BGD131089 BPZ131089 BZV131089 CJR131089 CTN131089 DDJ131089 DNF131089 DXB131089 EGX131089 EQT131089 FAP131089 FKL131089 FUH131089 GED131089 GNZ131089 GXV131089 HHR131089 HRN131089 IBJ131089 ILF131089 IVB131089 JEX131089 JOT131089 JYP131089 KIL131089 KSH131089 LCD131089 LLZ131089 LVV131089 MFR131089 MPN131089 MZJ131089 NJF131089 NTB131089 OCX131089 OMT131089 OWP131089 PGL131089 PQH131089 QAD131089 QJZ131089 QTV131089 RDR131089 RNN131089 RXJ131089 SHF131089 SRB131089 TAX131089 TKT131089 TUP131089 UEL131089 UOH131089 UYD131089 VHZ131089 VRV131089 WBR131089 WLN131089 WVJ131089 B196625 IX196625 ST196625 ACP196625 AML196625 AWH196625 BGD196625 BPZ196625 BZV196625 CJR196625 CTN196625 DDJ196625 DNF196625 DXB196625 EGX196625 EQT196625 FAP196625 FKL196625 FUH196625 GED196625 GNZ196625 GXV196625 HHR196625 HRN196625 IBJ196625 ILF196625 IVB196625 JEX196625 JOT196625 JYP196625 KIL196625 KSH196625 LCD196625 LLZ196625 LVV196625 MFR196625 MPN196625 MZJ196625 NJF196625 NTB196625 OCX196625 OMT196625 OWP196625 PGL196625 PQH196625 QAD196625 QJZ196625 QTV196625 RDR196625 RNN196625 RXJ196625 SHF196625 SRB196625 TAX196625 TKT196625 TUP196625 UEL196625 UOH196625 UYD196625 VHZ196625 VRV196625 WBR196625 WLN196625 WVJ196625 B262161 IX262161 ST262161 ACP262161 AML262161 AWH262161 BGD262161 BPZ262161 BZV262161 CJR262161 CTN262161 DDJ262161 DNF262161 DXB262161 EGX262161 EQT262161 FAP262161 FKL262161 FUH262161 GED262161 GNZ262161 GXV262161 HHR262161 HRN262161 IBJ262161 ILF262161 IVB262161 JEX262161 JOT262161 JYP262161 KIL262161 KSH262161 LCD262161 LLZ262161 LVV262161 MFR262161 MPN262161 MZJ262161 NJF262161 NTB262161 OCX262161 OMT262161 OWP262161 PGL262161 PQH262161 QAD262161 QJZ262161 QTV262161 RDR262161 RNN262161 RXJ262161 SHF262161 SRB262161 TAX262161 TKT262161 TUP262161 UEL262161 UOH262161 UYD262161 VHZ262161 VRV262161 WBR262161 WLN262161 WVJ262161 B327697 IX327697 ST327697 ACP327697 AML327697 AWH327697 BGD327697 BPZ327697 BZV327697 CJR327697 CTN327697 DDJ327697 DNF327697 DXB327697 EGX327697 EQT327697 FAP327697 FKL327697 FUH327697 GED327697 GNZ327697 GXV327697 HHR327697 HRN327697 IBJ327697 ILF327697 IVB327697 JEX327697 JOT327697 JYP327697 KIL327697 KSH327697 LCD327697 LLZ327697 LVV327697 MFR327697 MPN327697 MZJ327697 NJF327697 NTB327697 OCX327697 OMT327697 OWP327697 PGL327697 PQH327697 QAD327697 QJZ327697 QTV327697 RDR327697 RNN327697 RXJ327697 SHF327697 SRB327697 TAX327697 TKT327697 TUP327697 UEL327697 UOH327697 UYD327697 VHZ327697 VRV327697 WBR327697 WLN327697 WVJ327697 B393233 IX393233 ST393233 ACP393233 AML393233 AWH393233 BGD393233 BPZ393233 BZV393233 CJR393233 CTN393233 DDJ393233 DNF393233 DXB393233 EGX393233 EQT393233 FAP393233 FKL393233 FUH393233 GED393233 GNZ393233 GXV393233 HHR393233 HRN393233 IBJ393233 ILF393233 IVB393233 JEX393233 JOT393233 JYP393233 KIL393233 KSH393233 LCD393233 LLZ393233 LVV393233 MFR393233 MPN393233 MZJ393233 NJF393233 NTB393233 OCX393233 OMT393233 OWP393233 PGL393233 PQH393233 QAD393233 QJZ393233 QTV393233 RDR393233 RNN393233 RXJ393233 SHF393233 SRB393233 TAX393233 TKT393233 TUP393233 UEL393233 UOH393233 UYD393233 VHZ393233 VRV393233 WBR393233 WLN393233 WVJ393233 B458769 IX458769 ST458769 ACP458769 AML458769 AWH458769 BGD458769 BPZ458769 BZV458769 CJR458769 CTN458769 DDJ458769 DNF458769 DXB458769 EGX458769 EQT458769 FAP458769 FKL458769 FUH458769 GED458769 GNZ458769 GXV458769 HHR458769 HRN458769 IBJ458769 ILF458769 IVB458769 JEX458769 JOT458769 JYP458769 KIL458769 KSH458769 LCD458769 LLZ458769 LVV458769 MFR458769 MPN458769 MZJ458769 NJF458769 NTB458769 OCX458769 OMT458769 OWP458769 PGL458769 PQH458769 QAD458769 QJZ458769 QTV458769 RDR458769 RNN458769 RXJ458769 SHF458769 SRB458769 TAX458769 TKT458769 TUP458769 UEL458769 UOH458769 UYD458769 VHZ458769 VRV458769 WBR458769 WLN458769 WVJ458769 B524305 IX524305 ST524305 ACP524305 AML524305 AWH524305 BGD524305 BPZ524305 BZV524305 CJR524305 CTN524305 DDJ524305 DNF524305 DXB524305 EGX524305 EQT524305 FAP524305 FKL524305 FUH524305 GED524305 GNZ524305 GXV524305 HHR524305 HRN524305 IBJ524305 ILF524305 IVB524305 JEX524305 JOT524305 JYP524305 KIL524305 KSH524305 LCD524305 LLZ524305 LVV524305 MFR524305 MPN524305 MZJ524305 NJF524305 NTB524305 OCX524305 OMT524305 OWP524305 PGL524305 PQH524305 QAD524305 QJZ524305 QTV524305 RDR524305 RNN524305 RXJ524305 SHF524305 SRB524305 TAX524305 TKT524305 TUP524305 UEL524305 UOH524305 UYD524305 VHZ524305 VRV524305 WBR524305 WLN524305 WVJ524305 B589841 IX589841 ST589841 ACP589841 AML589841 AWH589841 BGD589841 BPZ589841 BZV589841 CJR589841 CTN589841 DDJ589841 DNF589841 DXB589841 EGX589841 EQT589841 FAP589841 FKL589841 FUH589841 GED589841 GNZ589841 GXV589841 HHR589841 HRN589841 IBJ589841 ILF589841 IVB589841 JEX589841 JOT589841 JYP589841 KIL589841 KSH589841 LCD589841 LLZ589841 LVV589841 MFR589841 MPN589841 MZJ589841 NJF589841 NTB589841 OCX589841 OMT589841 OWP589841 PGL589841 PQH589841 QAD589841 QJZ589841 QTV589841 RDR589841 RNN589841 RXJ589841 SHF589841 SRB589841 TAX589841 TKT589841 TUP589841 UEL589841 UOH589841 UYD589841 VHZ589841 VRV589841 WBR589841 WLN589841 WVJ589841 B655377 IX655377 ST655377 ACP655377 AML655377 AWH655377 BGD655377 BPZ655377 BZV655377 CJR655377 CTN655377 DDJ655377 DNF655377 DXB655377 EGX655377 EQT655377 FAP655377 FKL655377 FUH655377 GED655377 GNZ655377 GXV655377 HHR655377 HRN655377 IBJ655377 ILF655377 IVB655377 JEX655377 JOT655377 JYP655377 KIL655377 KSH655377 LCD655377 LLZ655377 LVV655377 MFR655377 MPN655377 MZJ655377 NJF655377 NTB655377 OCX655377 OMT655377 OWP655377 PGL655377 PQH655377 QAD655377 QJZ655377 QTV655377 RDR655377 RNN655377 RXJ655377 SHF655377 SRB655377 TAX655377 TKT655377 TUP655377 UEL655377 UOH655377 UYD655377 VHZ655377 VRV655377 WBR655377 WLN655377 WVJ655377 B720913 IX720913 ST720913 ACP720913 AML720913 AWH720913 BGD720913 BPZ720913 BZV720913 CJR720913 CTN720913 DDJ720913 DNF720913 DXB720913 EGX720913 EQT720913 FAP720913 FKL720913 FUH720913 GED720913 GNZ720913 GXV720913 HHR720913 HRN720913 IBJ720913 ILF720913 IVB720913 JEX720913 JOT720913 JYP720913 KIL720913 KSH720913 LCD720913 LLZ720913 LVV720913 MFR720913 MPN720913 MZJ720913 NJF720913 NTB720913 OCX720913 OMT720913 OWP720913 PGL720913 PQH720913 QAD720913 QJZ720913 QTV720913 RDR720913 RNN720913 RXJ720913 SHF720913 SRB720913 TAX720913 TKT720913 TUP720913 UEL720913 UOH720913 UYD720913 VHZ720913 VRV720913 WBR720913 WLN720913 WVJ720913 B786449 IX786449 ST786449 ACP786449 AML786449 AWH786449 BGD786449 BPZ786449 BZV786449 CJR786449 CTN786449 DDJ786449 DNF786449 DXB786449 EGX786449 EQT786449 FAP786449 FKL786449 FUH786449 GED786449 GNZ786449 GXV786449 HHR786449 HRN786449 IBJ786449 ILF786449 IVB786449 JEX786449 JOT786449 JYP786449 KIL786449 KSH786449 LCD786449 LLZ786449 LVV786449 MFR786449 MPN786449 MZJ786449 NJF786449 NTB786449 OCX786449 OMT786449 OWP786449 PGL786449 PQH786449 QAD786449 QJZ786449 QTV786449 RDR786449 RNN786449 RXJ786449 SHF786449 SRB786449 TAX786449 TKT786449 TUP786449 UEL786449 UOH786449 UYD786449 VHZ786449 VRV786449 WBR786449 WLN786449 WVJ786449 B851985 IX851985 ST851985 ACP851985 AML851985 AWH851985 BGD851985 BPZ851985 BZV851985 CJR851985 CTN851985 DDJ851985 DNF851985 DXB851985 EGX851985 EQT851985 FAP851985 FKL851985 FUH851985 GED851985 GNZ851985 GXV851985 HHR851985 HRN851985 IBJ851985 ILF851985 IVB851985 JEX851985 JOT851985 JYP851985 KIL851985 KSH851985 LCD851985 LLZ851985 LVV851985 MFR851985 MPN851985 MZJ851985 NJF851985 NTB851985 OCX851985 OMT851985 OWP851985 PGL851985 PQH851985 QAD851985 QJZ851985 QTV851985 RDR851985 RNN851985 RXJ851985 SHF851985 SRB851985 TAX851985 TKT851985 TUP851985 UEL851985 UOH851985 UYD851985 VHZ851985 VRV851985 WBR851985 WLN851985 WVJ851985 B917521 IX917521 ST917521 ACP917521 AML917521 AWH917521 BGD917521 BPZ917521 BZV917521 CJR917521 CTN917521 DDJ917521 DNF917521 DXB917521 EGX917521 EQT917521 FAP917521 FKL917521 FUH917521 GED917521 GNZ917521 GXV917521 HHR917521 HRN917521 IBJ917521 ILF917521 IVB917521 JEX917521 JOT917521 JYP917521 KIL917521 KSH917521 LCD917521 LLZ917521 LVV917521 MFR917521 MPN917521 MZJ917521 NJF917521 NTB917521 OCX917521 OMT917521 OWP917521 PGL917521 PQH917521 QAD917521 QJZ917521 QTV917521 RDR917521 RNN917521 RXJ917521 SHF917521 SRB917521 TAX917521 TKT917521 TUP917521 UEL917521 UOH917521 UYD917521 VHZ917521 VRV917521 WBR917521 WLN917521 WVJ917521 B983057 IX983057 ST983057 ACP983057 AML983057 AWH983057 BGD983057 BPZ983057 BZV983057 CJR983057 CTN983057 DDJ983057 DNF983057 DXB983057 EGX983057 EQT983057 FAP983057 FKL983057 FUH983057 GED983057 GNZ983057 GXV983057 HHR983057 HRN983057 IBJ983057 ILF983057 IVB983057 JEX983057 JOT983057 JYP983057 KIL983057 KSH983057 LCD983057 LLZ983057 LVV983057 MFR983057 MPN983057 MZJ983057 NJF983057 NTB983057 OCX983057 OMT983057 OWP983057 PGL983057 PQH983057 QAD983057 QJZ983057 QTV983057 RDR983057 RNN983057 RXJ983057 SHF983057 SRB983057 TAX983057 TKT983057 TUP983057 UEL983057 UOH983057 UYD983057 VHZ983057 VRV983057 WBR983057 WLN983057 WVJ983057 B21 IX21 ST21 ACP21 AML21 AWH21 BGD21 BPZ21 BZV21 CJR21 CTN21 DDJ21 DNF21 DXB21 EGX21 EQT21 FAP21 FKL21 FUH21 GED21 GNZ21 GXV21 HHR21 HRN21 IBJ21 ILF21 IVB21 JEX21 JOT21 JYP21 KIL21 KSH21 LCD21 LLZ21 LVV21 MFR21 MPN21 MZJ21 NJF21 NTB21 OCX21 OMT21 OWP21 PGL21 PQH21 QAD21 QJZ21 QTV21 RDR21 RNN21 RXJ21 SHF21 SRB21 TAX21 TKT21 TUP21 UEL21 UOH21 UYD21 VHZ21 VRV21 WBR21 WLN21 WVJ21 B65559 IX65559 ST65559 ACP65559 AML65559 AWH65559 BGD65559 BPZ65559 BZV65559 CJR65559 CTN65559 DDJ65559 DNF65559 DXB65559 EGX65559 EQT65559 FAP65559 FKL65559 FUH65559 GED65559 GNZ65559 GXV65559 HHR65559 HRN65559 IBJ65559 ILF65559 IVB65559 JEX65559 JOT65559 JYP65559 KIL65559 KSH65559 LCD65559 LLZ65559 LVV65559 MFR65559 MPN65559 MZJ65559 NJF65559 NTB65559 OCX65559 OMT65559 OWP65559 PGL65559 PQH65559 QAD65559 QJZ65559 QTV65559 RDR65559 RNN65559 RXJ65559 SHF65559 SRB65559 TAX65559 TKT65559 TUP65559 UEL65559 UOH65559 UYD65559 VHZ65559 VRV65559 WBR65559 WLN65559 WVJ65559 B131095 IX131095 ST131095 ACP131095 AML131095 AWH131095 BGD131095 BPZ131095 BZV131095 CJR131095 CTN131095 DDJ131095 DNF131095 DXB131095 EGX131095 EQT131095 FAP131095 FKL131095 FUH131095 GED131095 GNZ131095 GXV131095 HHR131095 HRN131095 IBJ131095 ILF131095 IVB131095 JEX131095 JOT131095 JYP131095 KIL131095 KSH131095 LCD131095 LLZ131095 LVV131095 MFR131095 MPN131095 MZJ131095 NJF131095 NTB131095 OCX131095 OMT131095 OWP131095 PGL131095 PQH131095 QAD131095 QJZ131095 QTV131095 RDR131095 RNN131095 RXJ131095 SHF131095 SRB131095 TAX131095 TKT131095 TUP131095 UEL131095 UOH131095 UYD131095 VHZ131095 VRV131095 WBR131095 WLN131095 WVJ131095 B196631 IX196631 ST196631 ACP196631 AML196631 AWH196631 BGD196631 BPZ196631 BZV196631 CJR196631 CTN196631 DDJ196631 DNF196631 DXB196631 EGX196631 EQT196631 FAP196631 FKL196631 FUH196631 GED196631 GNZ196631 GXV196631 HHR196631 HRN196631 IBJ196631 ILF196631 IVB196631 JEX196631 JOT196631 JYP196631 KIL196631 KSH196631 LCD196631 LLZ196631 LVV196631 MFR196631 MPN196631 MZJ196631 NJF196631 NTB196631 OCX196631 OMT196631 OWP196631 PGL196631 PQH196631 QAD196631 QJZ196631 QTV196631 RDR196631 RNN196631 RXJ196631 SHF196631 SRB196631 TAX196631 TKT196631 TUP196631 UEL196631 UOH196631 UYD196631 VHZ196631 VRV196631 WBR196631 WLN196631 WVJ196631 B262167 IX262167 ST262167 ACP262167 AML262167 AWH262167 BGD262167 BPZ262167 BZV262167 CJR262167 CTN262167 DDJ262167 DNF262167 DXB262167 EGX262167 EQT262167 FAP262167 FKL262167 FUH262167 GED262167 GNZ262167 GXV262167 HHR262167 HRN262167 IBJ262167 ILF262167 IVB262167 JEX262167 JOT262167 JYP262167 KIL262167 KSH262167 LCD262167 LLZ262167 LVV262167 MFR262167 MPN262167 MZJ262167 NJF262167 NTB262167 OCX262167 OMT262167 OWP262167 PGL262167 PQH262167 QAD262167 QJZ262167 QTV262167 RDR262167 RNN262167 RXJ262167 SHF262167 SRB262167 TAX262167 TKT262167 TUP262167 UEL262167 UOH262167 UYD262167 VHZ262167 VRV262167 WBR262167 WLN262167 WVJ262167 B327703 IX327703 ST327703 ACP327703 AML327703 AWH327703 BGD327703 BPZ327703 BZV327703 CJR327703 CTN327703 DDJ327703 DNF327703 DXB327703 EGX327703 EQT327703 FAP327703 FKL327703 FUH327703 GED327703 GNZ327703 GXV327703 HHR327703 HRN327703 IBJ327703 ILF327703 IVB327703 JEX327703 JOT327703 JYP327703 KIL327703 KSH327703 LCD327703 LLZ327703 LVV327703 MFR327703 MPN327703 MZJ327703 NJF327703 NTB327703 OCX327703 OMT327703 OWP327703 PGL327703 PQH327703 QAD327703 QJZ327703 QTV327703 RDR327703 RNN327703 RXJ327703 SHF327703 SRB327703 TAX327703 TKT327703 TUP327703 UEL327703 UOH327703 UYD327703 VHZ327703 VRV327703 WBR327703 WLN327703 WVJ327703 B393239 IX393239 ST393239 ACP393239 AML393239 AWH393239 BGD393239 BPZ393239 BZV393239 CJR393239 CTN393239 DDJ393239 DNF393239 DXB393239 EGX393239 EQT393239 FAP393239 FKL393239 FUH393239 GED393239 GNZ393239 GXV393239 HHR393239 HRN393239 IBJ393239 ILF393239 IVB393239 JEX393239 JOT393239 JYP393239 KIL393239 KSH393239 LCD393239 LLZ393239 LVV393239 MFR393239 MPN393239 MZJ393239 NJF393239 NTB393239 OCX393239 OMT393239 OWP393239 PGL393239 PQH393239 QAD393239 QJZ393239 QTV393239 RDR393239 RNN393239 RXJ393239 SHF393239 SRB393239 TAX393239 TKT393239 TUP393239 UEL393239 UOH393239 UYD393239 VHZ393239 VRV393239 WBR393239 WLN393239 WVJ393239 B458775 IX458775 ST458775 ACP458775 AML458775 AWH458775 BGD458775 BPZ458775 BZV458775 CJR458775 CTN458775 DDJ458775 DNF458775 DXB458775 EGX458775 EQT458775 FAP458775 FKL458775 FUH458775 GED458775 GNZ458775 GXV458775 HHR458775 HRN458775 IBJ458775 ILF458775 IVB458775 JEX458775 JOT458775 JYP458775 KIL458775 KSH458775 LCD458775 LLZ458775 LVV458775 MFR458775 MPN458775 MZJ458775 NJF458775 NTB458775 OCX458775 OMT458775 OWP458775 PGL458775 PQH458775 QAD458775 QJZ458775 QTV458775 RDR458775 RNN458775 RXJ458775 SHF458775 SRB458775 TAX458775 TKT458775 TUP458775 UEL458775 UOH458775 UYD458775 VHZ458775 VRV458775 WBR458775 WLN458775 WVJ458775 B524311 IX524311 ST524311 ACP524311 AML524311 AWH524311 BGD524311 BPZ524311 BZV524311 CJR524311 CTN524311 DDJ524311 DNF524311 DXB524311 EGX524311 EQT524311 FAP524311 FKL524311 FUH524311 GED524311 GNZ524311 GXV524311 HHR524311 HRN524311 IBJ524311 ILF524311 IVB524311 JEX524311 JOT524311 JYP524311 KIL524311 KSH524311 LCD524311 LLZ524311 LVV524311 MFR524311 MPN524311 MZJ524311 NJF524311 NTB524311 OCX524311 OMT524311 OWP524311 PGL524311 PQH524311 QAD524311 QJZ524311 QTV524311 RDR524311 RNN524311 RXJ524311 SHF524311 SRB524311 TAX524311 TKT524311 TUP524311 UEL524311 UOH524311 UYD524311 VHZ524311 VRV524311 WBR524311 WLN524311 WVJ524311 B589847 IX589847 ST589847 ACP589847 AML589847 AWH589847 BGD589847 BPZ589847 BZV589847 CJR589847 CTN589847 DDJ589847 DNF589847 DXB589847 EGX589847 EQT589847 FAP589847 FKL589847 FUH589847 GED589847 GNZ589847 GXV589847 HHR589847 HRN589847 IBJ589847 ILF589847 IVB589847 JEX589847 JOT589847 JYP589847 KIL589847 KSH589847 LCD589847 LLZ589847 LVV589847 MFR589847 MPN589847 MZJ589847 NJF589847 NTB589847 OCX589847 OMT589847 OWP589847 PGL589847 PQH589847 QAD589847 QJZ589847 QTV589847 RDR589847 RNN589847 RXJ589847 SHF589847 SRB589847 TAX589847 TKT589847 TUP589847 UEL589847 UOH589847 UYD589847 VHZ589847 VRV589847 WBR589847 WLN589847 WVJ589847 B655383 IX655383 ST655383 ACP655383 AML655383 AWH655383 BGD655383 BPZ655383 BZV655383 CJR655383 CTN655383 DDJ655383 DNF655383 DXB655383 EGX655383 EQT655383 FAP655383 FKL655383 FUH655383 GED655383 GNZ655383 GXV655383 HHR655383 HRN655383 IBJ655383 ILF655383 IVB655383 JEX655383 JOT655383 JYP655383 KIL655383 KSH655383 LCD655383 LLZ655383 LVV655383 MFR655383 MPN655383 MZJ655383 NJF655383 NTB655383 OCX655383 OMT655383 OWP655383 PGL655383 PQH655383 QAD655383 QJZ655383 QTV655383 RDR655383 RNN655383 RXJ655383 SHF655383 SRB655383 TAX655383 TKT655383 TUP655383 UEL655383 UOH655383 UYD655383 VHZ655383 VRV655383 WBR655383 WLN655383 WVJ655383 B720919 IX720919 ST720919 ACP720919 AML720919 AWH720919 BGD720919 BPZ720919 BZV720919 CJR720919 CTN720919 DDJ720919 DNF720919 DXB720919 EGX720919 EQT720919 FAP720919 FKL720919 FUH720919 GED720919 GNZ720919 GXV720919 HHR720919 HRN720919 IBJ720919 ILF720919 IVB720919 JEX720919 JOT720919 JYP720919 KIL720919 KSH720919 LCD720919 LLZ720919 LVV720919 MFR720919 MPN720919 MZJ720919 NJF720919 NTB720919 OCX720919 OMT720919 OWP720919 PGL720919 PQH720919 QAD720919 QJZ720919 QTV720919 RDR720919 RNN720919 RXJ720919 SHF720919 SRB720919 TAX720919 TKT720919 TUP720919 UEL720919 UOH720919 UYD720919 VHZ720919 VRV720919 WBR720919 WLN720919 WVJ720919 B786455 IX786455 ST786455 ACP786455 AML786455 AWH786455 BGD786455 BPZ786455 BZV786455 CJR786455 CTN786455 DDJ786455 DNF786455 DXB786455 EGX786455 EQT786455 FAP786455 FKL786455 FUH786455 GED786455 GNZ786455 GXV786455 HHR786455 HRN786455 IBJ786455 ILF786455 IVB786455 JEX786455 JOT786455 JYP786455 KIL786455 KSH786455 LCD786455 LLZ786455 LVV786455 MFR786455 MPN786455 MZJ786455 NJF786455 NTB786455 OCX786455 OMT786455 OWP786455 PGL786455 PQH786455 QAD786455 QJZ786455 QTV786455 RDR786455 RNN786455 RXJ786455 SHF786455 SRB786455 TAX786455 TKT786455 TUP786455 UEL786455 UOH786455 UYD786455 VHZ786455 VRV786455 WBR786455 WLN786455 WVJ786455 B851991 IX851991 ST851991 ACP851991 AML851991 AWH851991 BGD851991 BPZ851991 BZV851991 CJR851991 CTN851991 DDJ851991 DNF851991 DXB851991 EGX851991 EQT851991 FAP851991 FKL851991 FUH851991 GED851991 GNZ851991 GXV851991 HHR851991 HRN851991 IBJ851991 ILF851991 IVB851991 JEX851991 JOT851991 JYP851991 KIL851991 KSH851991 LCD851991 LLZ851991 LVV851991 MFR851991 MPN851991 MZJ851991 NJF851991 NTB851991 OCX851991 OMT851991 OWP851991 PGL851991 PQH851991 QAD851991 QJZ851991 QTV851991 RDR851991 RNN851991 RXJ851991 SHF851991 SRB851991 TAX851991 TKT851991 TUP851991 UEL851991 UOH851991 UYD851991 VHZ851991 VRV851991 WBR851991 WLN851991 WVJ851991 B917527 IX917527 ST917527 ACP917527 AML917527 AWH917527 BGD917527 BPZ917527 BZV917527 CJR917527 CTN917527 DDJ917527 DNF917527 DXB917527 EGX917527 EQT917527 FAP917527 FKL917527 FUH917527 GED917527 GNZ917527 GXV917527 HHR917527 HRN917527 IBJ917527 ILF917527 IVB917527 JEX917527 JOT917527 JYP917527 KIL917527 KSH917527 LCD917527 LLZ917527 LVV917527 MFR917527 MPN917527 MZJ917527 NJF917527 NTB917527 OCX917527 OMT917527 OWP917527 PGL917527 PQH917527 QAD917527 QJZ917527 QTV917527 RDR917527 RNN917527 RXJ917527 SHF917527 SRB917527 TAX917527 TKT917527 TUP917527 UEL917527 UOH917527 UYD917527 VHZ917527 VRV917527 WBR917527 WLN917527 WVJ917527 B983063 IX983063 ST983063 ACP983063 AML983063 AWH983063 BGD983063 BPZ983063 BZV983063 CJR983063 CTN983063 DDJ983063 DNF983063 DXB983063 EGX983063 EQT983063 FAP983063 FKL983063 FUH983063 GED983063 GNZ983063 GXV983063 HHR983063 HRN983063 IBJ983063 ILF983063 IVB983063 JEX983063 JOT983063 JYP983063 KIL983063 KSH983063 LCD983063 LLZ983063 LVV983063 MFR983063 MPN983063 MZJ983063 NJF983063 NTB983063 OCX983063 OMT983063 OWP983063 PGL983063 PQH983063 QAD983063 QJZ983063 QTV983063 RDR983063 RNN983063 RXJ983063 SHF983063 SRB983063 TAX983063 TKT983063 TUP983063 UEL983063 UOH983063 UYD983063 VHZ983063 VRV983063 WBR983063 WLN983063 WVJ983063 B19 IX19 ST19 ACP19 AML19 AWH19 BGD19 BPZ19 BZV19 CJR19 CTN19 DDJ19 DNF19 DXB19 EGX19 EQT19 FAP19 FKL19 FUH19 GED19 GNZ19 GXV19 HHR19 HRN19 IBJ19 ILF19 IVB19 JEX19 JOT19 JYP19 KIL19 KSH19 LCD19 LLZ19 LVV19 MFR19 MPN19 MZJ19 NJF19 NTB19 OCX19 OMT19 OWP19 PGL19 PQH19 QAD19 QJZ19 QTV19 RDR19 RNN19 RXJ19 SHF19 SRB19 TAX19 TKT19 TUP19 UEL19 UOH19 UYD19 VHZ19 VRV19 WBR19 WLN19 WVJ19 B65557 IX65557 ST65557 ACP65557 AML65557 AWH65557 BGD65557 BPZ65557 BZV65557 CJR65557 CTN65557 DDJ65557 DNF65557 DXB65557 EGX65557 EQT65557 FAP65557 FKL65557 FUH65557 GED65557 GNZ65557 GXV65557 HHR65557 HRN65557 IBJ65557 ILF65557 IVB65557 JEX65557 JOT65557 JYP65557 KIL65557 KSH65557 LCD65557 LLZ65557 LVV65557 MFR65557 MPN65557 MZJ65557 NJF65557 NTB65557 OCX65557 OMT65557 OWP65557 PGL65557 PQH65557 QAD65557 QJZ65557 QTV65557 RDR65557 RNN65557 RXJ65557 SHF65557 SRB65557 TAX65557 TKT65557 TUP65557 UEL65557 UOH65557 UYD65557 VHZ65557 VRV65557 WBR65557 WLN65557 WVJ65557 B131093 IX131093 ST131093 ACP131093 AML131093 AWH131093 BGD131093 BPZ131093 BZV131093 CJR131093 CTN131093 DDJ131093 DNF131093 DXB131093 EGX131093 EQT131093 FAP131093 FKL131093 FUH131093 GED131093 GNZ131093 GXV131093 HHR131093 HRN131093 IBJ131093 ILF131093 IVB131093 JEX131093 JOT131093 JYP131093 KIL131093 KSH131093 LCD131093 LLZ131093 LVV131093 MFR131093 MPN131093 MZJ131093 NJF131093 NTB131093 OCX131093 OMT131093 OWP131093 PGL131093 PQH131093 QAD131093 QJZ131093 QTV131093 RDR131093 RNN131093 RXJ131093 SHF131093 SRB131093 TAX131093 TKT131093 TUP131093 UEL131093 UOH131093 UYD131093 VHZ131093 VRV131093 WBR131093 WLN131093 WVJ131093 B196629 IX196629 ST196629 ACP196629 AML196629 AWH196629 BGD196629 BPZ196629 BZV196629 CJR196629 CTN196629 DDJ196629 DNF196629 DXB196629 EGX196629 EQT196629 FAP196629 FKL196629 FUH196629 GED196629 GNZ196629 GXV196629 HHR196629 HRN196629 IBJ196629 ILF196629 IVB196629 JEX196629 JOT196629 JYP196629 KIL196629 KSH196629 LCD196629 LLZ196629 LVV196629 MFR196629 MPN196629 MZJ196629 NJF196629 NTB196629 OCX196629 OMT196629 OWP196629 PGL196629 PQH196629 QAD196629 QJZ196629 QTV196629 RDR196629 RNN196629 RXJ196629 SHF196629 SRB196629 TAX196629 TKT196629 TUP196629 UEL196629 UOH196629 UYD196629 VHZ196629 VRV196629 WBR196629 WLN196629 WVJ196629 B262165 IX262165 ST262165 ACP262165 AML262165 AWH262165 BGD262165 BPZ262165 BZV262165 CJR262165 CTN262165 DDJ262165 DNF262165 DXB262165 EGX262165 EQT262165 FAP262165 FKL262165 FUH262165 GED262165 GNZ262165 GXV262165 HHR262165 HRN262165 IBJ262165 ILF262165 IVB262165 JEX262165 JOT262165 JYP262165 KIL262165 KSH262165 LCD262165 LLZ262165 LVV262165 MFR262165 MPN262165 MZJ262165 NJF262165 NTB262165 OCX262165 OMT262165 OWP262165 PGL262165 PQH262165 QAD262165 QJZ262165 QTV262165 RDR262165 RNN262165 RXJ262165 SHF262165 SRB262165 TAX262165 TKT262165 TUP262165 UEL262165 UOH262165 UYD262165 VHZ262165 VRV262165 WBR262165 WLN262165 WVJ262165 B327701 IX327701 ST327701 ACP327701 AML327701 AWH327701 BGD327701 BPZ327701 BZV327701 CJR327701 CTN327701 DDJ327701 DNF327701 DXB327701 EGX327701 EQT327701 FAP327701 FKL327701 FUH327701 GED327701 GNZ327701 GXV327701 HHR327701 HRN327701 IBJ327701 ILF327701 IVB327701 JEX327701 JOT327701 JYP327701 KIL327701 KSH327701 LCD327701 LLZ327701 LVV327701 MFR327701 MPN327701 MZJ327701 NJF327701 NTB327701 OCX327701 OMT327701 OWP327701 PGL327701 PQH327701 QAD327701 QJZ327701 QTV327701 RDR327701 RNN327701 RXJ327701 SHF327701 SRB327701 TAX327701 TKT327701 TUP327701 UEL327701 UOH327701 UYD327701 VHZ327701 VRV327701 WBR327701 WLN327701 WVJ327701 B393237 IX393237 ST393237 ACP393237 AML393237 AWH393237 BGD393237 BPZ393237 BZV393237 CJR393237 CTN393237 DDJ393237 DNF393237 DXB393237 EGX393237 EQT393237 FAP393237 FKL393237 FUH393237 GED393237 GNZ393237 GXV393237 HHR393237 HRN393237 IBJ393237 ILF393237 IVB393237 JEX393237 JOT393237 JYP393237 KIL393237 KSH393237 LCD393237 LLZ393237 LVV393237 MFR393237 MPN393237 MZJ393237 NJF393237 NTB393237 OCX393237 OMT393237 OWP393237 PGL393237 PQH393237 QAD393237 QJZ393237 QTV393237 RDR393237 RNN393237 RXJ393237 SHF393237 SRB393237 TAX393237 TKT393237 TUP393237 UEL393237 UOH393237 UYD393237 VHZ393237 VRV393237 WBR393237 WLN393237 WVJ393237 B458773 IX458773 ST458773 ACP458773 AML458773 AWH458773 BGD458773 BPZ458773 BZV458773 CJR458773 CTN458773 DDJ458773 DNF458773 DXB458773 EGX458773 EQT458773 FAP458773 FKL458773 FUH458773 GED458773 GNZ458773 GXV458773 HHR458773 HRN458773 IBJ458773 ILF458773 IVB458773 JEX458773 JOT458773 JYP458773 KIL458773 KSH458773 LCD458773 LLZ458773 LVV458773 MFR458773 MPN458773 MZJ458773 NJF458773 NTB458773 OCX458773 OMT458773 OWP458773 PGL458773 PQH458773 QAD458773 QJZ458773 QTV458773 RDR458773 RNN458773 RXJ458773 SHF458773 SRB458773 TAX458773 TKT458773 TUP458773 UEL458773 UOH458773 UYD458773 VHZ458773 VRV458773 WBR458773 WLN458773 WVJ458773 B524309 IX524309 ST524309 ACP524309 AML524309 AWH524309 BGD524309 BPZ524309 BZV524309 CJR524309 CTN524309 DDJ524309 DNF524309 DXB524309 EGX524309 EQT524309 FAP524309 FKL524309 FUH524309 GED524309 GNZ524309 GXV524309 HHR524309 HRN524309 IBJ524309 ILF524309 IVB524309 JEX524309 JOT524309 JYP524309 KIL524309 KSH524309 LCD524309 LLZ524309 LVV524309 MFR524309 MPN524309 MZJ524309 NJF524309 NTB524309 OCX524309 OMT524309 OWP524309 PGL524309 PQH524309 QAD524309 QJZ524309 QTV524309 RDR524309 RNN524309 RXJ524309 SHF524309 SRB524309 TAX524309 TKT524309 TUP524309 UEL524309 UOH524309 UYD524309 VHZ524309 VRV524309 WBR524309 WLN524309 WVJ524309 B589845 IX589845 ST589845 ACP589845 AML589845 AWH589845 BGD589845 BPZ589845 BZV589845 CJR589845 CTN589845 DDJ589845 DNF589845 DXB589845 EGX589845 EQT589845 FAP589845 FKL589845 FUH589845 GED589845 GNZ589845 GXV589845 HHR589845 HRN589845 IBJ589845 ILF589845 IVB589845 JEX589845 JOT589845 JYP589845 KIL589845 KSH589845 LCD589845 LLZ589845 LVV589845 MFR589845 MPN589845 MZJ589845 NJF589845 NTB589845 OCX589845 OMT589845 OWP589845 PGL589845 PQH589845 QAD589845 QJZ589845 QTV589845 RDR589845 RNN589845 RXJ589845 SHF589845 SRB589845 TAX589845 TKT589845 TUP589845 UEL589845 UOH589845 UYD589845 VHZ589845 VRV589845 WBR589845 WLN589845 WVJ589845 B655381 IX655381 ST655381 ACP655381 AML655381 AWH655381 BGD655381 BPZ655381 BZV655381 CJR655381 CTN655381 DDJ655381 DNF655381 DXB655381 EGX655381 EQT655381 FAP655381 FKL655381 FUH655381 GED655381 GNZ655381 GXV655381 HHR655381 HRN655381 IBJ655381 ILF655381 IVB655381 JEX655381 JOT655381 JYP655381 KIL655381 KSH655381 LCD655381 LLZ655381 LVV655381 MFR655381 MPN655381 MZJ655381 NJF655381 NTB655381 OCX655381 OMT655381 OWP655381 PGL655381 PQH655381 QAD655381 QJZ655381 QTV655381 RDR655381 RNN655381 RXJ655381 SHF655381 SRB655381 TAX655381 TKT655381 TUP655381 UEL655381 UOH655381 UYD655381 VHZ655381 VRV655381 WBR655381 WLN655381 WVJ655381 B720917 IX720917 ST720917 ACP720917 AML720917 AWH720917 BGD720917 BPZ720917 BZV720917 CJR720917 CTN720917 DDJ720917 DNF720917 DXB720917 EGX720917 EQT720917 FAP720917 FKL720917 FUH720917 GED720917 GNZ720917 GXV720917 HHR720917 HRN720917 IBJ720917 ILF720917 IVB720917 JEX720917 JOT720917 JYP720917 KIL720917 KSH720917 LCD720917 LLZ720917 LVV720917 MFR720917 MPN720917 MZJ720917 NJF720917 NTB720917 OCX720917 OMT720917 OWP720917 PGL720917 PQH720917 QAD720917 QJZ720917 QTV720917 RDR720917 RNN720917 RXJ720917 SHF720917 SRB720917 TAX720917 TKT720917 TUP720917 UEL720917 UOH720917 UYD720917 VHZ720917 VRV720917 WBR720917 WLN720917 WVJ720917 B786453 IX786453 ST786453 ACP786453 AML786453 AWH786453 BGD786453 BPZ786453 BZV786453 CJR786453 CTN786453 DDJ786453 DNF786453 DXB786453 EGX786453 EQT786453 FAP786453 FKL786453 FUH786453 GED786453 GNZ786453 GXV786453 HHR786453 HRN786453 IBJ786453 ILF786453 IVB786453 JEX786453 JOT786453 JYP786453 KIL786453 KSH786453 LCD786453 LLZ786453 LVV786453 MFR786453 MPN786453 MZJ786453 NJF786453 NTB786453 OCX786453 OMT786453 OWP786453 PGL786453 PQH786453 QAD786453 QJZ786453 QTV786453 RDR786453 RNN786453 RXJ786453 SHF786453 SRB786453 TAX786453 TKT786453 TUP786453 UEL786453 UOH786453 UYD786453 VHZ786453 VRV786453 WBR786453 WLN786453 WVJ786453 B851989 IX851989 ST851989 ACP851989 AML851989 AWH851989 BGD851989 BPZ851989 BZV851989 CJR851989 CTN851989 DDJ851989 DNF851989 DXB851989 EGX851989 EQT851989 FAP851989 FKL851989 FUH851989 GED851989 GNZ851989 GXV851989 HHR851989 HRN851989 IBJ851989 ILF851989 IVB851989 JEX851989 JOT851989 JYP851989 KIL851989 KSH851989 LCD851989 LLZ851989 LVV851989 MFR851989 MPN851989 MZJ851989 NJF851989 NTB851989 OCX851989 OMT851989 OWP851989 PGL851989 PQH851989 QAD851989 QJZ851989 QTV851989 RDR851989 RNN851989 RXJ851989 SHF851989 SRB851989 TAX851989 TKT851989 TUP851989 UEL851989 UOH851989 UYD851989 VHZ851989 VRV851989 WBR851989 WLN851989 WVJ851989 B917525 IX917525 ST917525 ACP917525 AML917525 AWH917525 BGD917525 BPZ917525 BZV917525 CJR917525 CTN917525 DDJ917525 DNF917525 DXB917525 EGX917525 EQT917525 FAP917525 FKL917525 FUH917525 GED917525 GNZ917525 GXV917525 HHR917525 HRN917525 IBJ917525 ILF917525 IVB917525 JEX917525 JOT917525 JYP917525 KIL917525 KSH917525 LCD917525 LLZ917525 LVV917525 MFR917525 MPN917525 MZJ917525 NJF917525 NTB917525 OCX917525 OMT917525 OWP917525 PGL917525 PQH917525 QAD917525 QJZ917525 QTV917525 RDR917525 RNN917525 RXJ917525 SHF917525 SRB917525 TAX917525 TKT917525 TUP917525 UEL917525 UOH917525 UYD917525 VHZ917525 VRV917525 WBR917525 WLN917525 WVJ917525 B983061 IX983061 ST983061 ACP983061 AML983061 AWH983061 BGD983061 BPZ983061 BZV983061 CJR983061 CTN983061 DDJ983061 DNF983061 DXB983061 EGX983061 EQT983061 FAP983061 FKL983061 FUH983061 GED983061 GNZ983061 GXV983061 HHR983061 HRN983061 IBJ983061 ILF983061 IVB983061 JEX983061 JOT983061 JYP983061 KIL983061 KSH983061 LCD983061 LLZ983061 LVV983061 MFR983061 MPN983061 MZJ983061 NJF983061 NTB983061 OCX983061 OMT983061 OWP983061 PGL983061 PQH983061 QAD983061 QJZ983061 QTV983061 RDR983061 RNN983061 RXJ983061 SHF983061 SRB983061 TAX983061 TKT983061 TUP983061 UEL983061 UOH983061 UYD983061 VHZ983061 VRV983061 WBR983061 WLN983061 WVJ983061">
      <formula1>0</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opLeftCell="A25" workbookViewId="0">
      <selection activeCell="P23" sqref="P23"/>
    </sheetView>
  </sheetViews>
  <sheetFormatPr defaultRowHeight="12.75" x14ac:dyDescent="0.2"/>
  <cols>
    <col min="3" max="3" width="10.85546875" customWidth="1"/>
  </cols>
  <sheetData>
    <row r="1" spans="1:11" ht="20.25" x14ac:dyDescent="0.3">
      <c r="A1" s="484" t="s">
        <v>693</v>
      </c>
      <c r="B1" s="484"/>
      <c r="C1" s="484"/>
      <c r="D1" s="484"/>
      <c r="E1" s="484"/>
      <c r="F1" s="484"/>
    </row>
    <row r="3" spans="1:11" ht="18.75" x14ac:dyDescent="0.3">
      <c r="A3" s="366" t="s">
        <v>0</v>
      </c>
      <c r="B3" s="367" t="s">
        <v>694</v>
      </c>
      <c r="C3" s="367"/>
      <c r="D3" s="367"/>
      <c r="E3" s="367"/>
      <c r="F3" s="367"/>
      <c r="G3" s="367"/>
      <c r="K3" s="368" t="s">
        <v>695</v>
      </c>
    </row>
    <row r="4" spans="1:11" x14ac:dyDescent="0.2">
      <c r="K4" s="368" t="s">
        <v>696</v>
      </c>
    </row>
    <row r="5" spans="1:11" x14ac:dyDescent="0.2">
      <c r="E5" t="s">
        <v>697</v>
      </c>
      <c r="K5" s="368" t="s">
        <v>698</v>
      </c>
    </row>
    <row r="6" spans="1:11" x14ac:dyDescent="0.2">
      <c r="B6" s="369"/>
      <c r="E6" t="s">
        <v>699</v>
      </c>
    </row>
    <row r="7" spans="1:11" x14ac:dyDescent="0.2">
      <c r="B7" s="369"/>
    </row>
    <row r="8" spans="1:11" x14ac:dyDescent="0.2">
      <c r="B8" s="369"/>
      <c r="E8" s="368" t="s">
        <v>695</v>
      </c>
    </row>
    <row r="9" spans="1:11" x14ac:dyDescent="0.2">
      <c r="B9" s="369"/>
      <c r="E9" s="368" t="s">
        <v>696</v>
      </c>
    </row>
    <row r="10" spans="1:11" x14ac:dyDescent="0.2">
      <c r="B10" s="369"/>
      <c r="E10" s="368" t="s">
        <v>698</v>
      </c>
    </row>
    <row r="11" spans="1:11" x14ac:dyDescent="0.2">
      <c r="B11" s="369"/>
    </row>
    <row r="12" spans="1:11" x14ac:dyDescent="0.2">
      <c r="B12" s="369"/>
    </row>
    <row r="13" spans="1:11" x14ac:dyDescent="0.2">
      <c r="B13" s="369"/>
    </row>
    <row r="14" spans="1:11" x14ac:dyDescent="0.2">
      <c r="B14" s="369"/>
    </row>
    <row r="15" spans="1:11" x14ac:dyDescent="0.2">
      <c r="B15" s="369"/>
    </row>
    <row r="16" spans="1:11" x14ac:dyDescent="0.2">
      <c r="B16" s="369"/>
    </row>
    <row r="17" spans="1:5" x14ac:dyDescent="0.2">
      <c r="B17" s="369"/>
    </row>
    <row r="18" spans="1:5" x14ac:dyDescent="0.2">
      <c r="B18" s="369"/>
    </row>
    <row r="19" spans="1:5" x14ac:dyDescent="0.2">
      <c r="B19" s="369"/>
    </row>
    <row r="20" spans="1:5" x14ac:dyDescent="0.2">
      <c r="B20" s="369"/>
    </row>
    <row r="21" spans="1:5" x14ac:dyDescent="0.2">
      <c r="B21" s="369"/>
    </row>
    <row r="22" spans="1:5" x14ac:dyDescent="0.2">
      <c r="B22" s="369"/>
    </row>
    <row r="25" spans="1:5" ht="18.75" x14ac:dyDescent="0.3">
      <c r="A25" s="366" t="s">
        <v>3</v>
      </c>
      <c r="B25" s="367" t="s">
        <v>700</v>
      </c>
      <c r="C25" s="367"/>
      <c r="D25" s="367"/>
      <c r="E25" s="367"/>
    </row>
    <row r="28" spans="1:5" x14ac:dyDescent="0.2">
      <c r="B28">
        <v>2</v>
      </c>
      <c r="E28" t="s">
        <v>701</v>
      </c>
    </row>
    <row r="29" spans="1:5" x14ac:dyDescent="0.2">
      <c r="B29">
        <v>3</v>
      </c>
      <c r="E29" t="s">
        <v>702</v>
      </c>
    </row>
    <row r="30" spans="1:5" x14ac:dyDescent="0.2">
      <c r="B30">
        <v>5</v>
      </c>
    </row>
    <row r="31" spans="1:5" x14ac:dyDescent="0.2">
      <c r="B31">
        <v>6</v>
      </c>
    </row>
    <row r="32" spans="1:5" x14ac:dyDescent="0.2">
      <c r="B32">
        <v>7</v>
      </c>
    </row>
    <row r="33" spans="1:5" x14ac:dyDescent="0.2">
      <c r="B33">
        <v>8</v>
      </c>
    </row>
    <row r="34" spans="1:5" x14ac:dyDescent="0.2">
      <c r="B34">
        <v>2</v>
      </c>
    </row>
    <row r="35" spans="1:5" x14ac:dyDescent="0.2">
      <c r="B35">
        <v>3</v>
      </c>
    </row>
    <row r="39" spans="1:5" ht="18.75" x14ac:dyDescent="0.3">
      <c r="A39" s="366" t="s">
        <v>5</v>
      </c>
      <c r="B39" s="367" t="s">
        <v>703</v>
      </c>
      <c r="C39" s="367"/>
      <c r="D39" s="367"/>
      <c r="E39" s="367"/>
    </row>
    <row r="41" spans="1:5" x14ac:dyDescent="0.2">
      <c r="B41" s="271" t="s">
        <v>704</v>
      </c>
      <c r="D41" s="48"/>
    </row>
    <row r="42" spans="1:5" x14ac:dyDescent="0.2">
      <c r="B42" s="370"/>
    </row>
    <row r="43" spans="1:5" x14ac:dyDescent="0.2">
      <c r="B43" s="370"/>
    </row>
    <row r="44" spans="1:5" x14ac:dyDescent="0.2">
      <c r="B44" s="370"/>
    </row>
    <row r="45" spans="1:5" x14ac:dyDescent="0.2">
      <c r="B45" s="370"/>
    </row>
    <row r="46" spans="1:5" x14ac:dyDescent="0.2">
      <c r="B46" s="370"/>
    </row>
    <row r="47" spans="1:5" x14ac:dyDescent="0.2">
      <c r="B47" s="370"/>
    </row>
    <row r="48" spans="1:5" x14ac:dyDescent="0.2">
      <c r="B48" s="370"/>
    </row>
    <row r="49" spans="1:11" x14ac:dyDescent="0.2">
      <c r="B49" s="370"/>
    </row>
    <row r="50" spans="1:11" x14ac:dyDescent="0.2">
      <c r="B50" s="370"/>
    </row>
    <row r="51" spans="1:11" x14ac:dyDescent="0.2">
      <c r="B51" s="370"/>
    </row>
    <row r="52" spans="1:11" x14ac:dyDescent="0.2">
      <c r="B52" s="370"/>
    </row>
    <row r="53" spans="1:11" x14ac:dyDescent="0.2">
      <c r="B53" s="370"/>
    </row>
    <row r="54" spans="1:11" x14ac:dyDescent="0.2">
      <c r="B54" s="370"/>
    </row>
    <row r="57" spans="1:11" ht="18.75" x14ac:dyDescent="0.3">
      <c r="A57" s="366" t="s">
        <v>8</v>
      </c>
      <c r="B57" s="367" t="s">
        <v>705</v>
      </c>
      <c r="C57" s="367"/>
      <c r="D57" s="367"/>
      <c r="E57" s="367"/>
      <c r="F57" s="367"/>
      <c r="G57" s="367"/>
      <c r="H57" s="367"/>
      <c r="I57" s="367"/>
      <c r="J57" s="367"/>
      <c r="K57" s="367"/>
    </row>
    <row r="60" spans="1:11" ht="13.5" thickBot="1" x14ac:dyDescent="0.25">
      <c r="B60" s="371"/>
      <c r="C60" s="372" t="s">
        <v>293</v>
      </c>
      <c r="D60" s="371" t="s">
        <v>334</v>
      </c>
    </row>
    <row r="61" spans="1:11" ht="13.5" thickTop="1" x14ac:dyDescent="0.2">
      <c r="B61" s="373" t="s">
        <v>706</v>
      </c>
      <c r="C61" s="374">
        <v>20</v>
      </c>
      <c r="D61" s="375"/>
    </row>
    <row r="62" spans="1:11" x14ac:dyDescent="0.2">
      <c r="B62" s="376" t="s">
        <v>707</v>
      </c>
      <c r="C62" s="320">
        <v>30</v>
      </c>
      <c r="D62" s="377"/>
    </row>
    <row r="63" spans="1:11" x14ac:dyDescent="0.2">
      <c r="B63" s="376" t="s">
        <v>708</v>
      </c>
      <c r="C63" s="320">
        <v>10</v>
      </c>
      <c r="D63" s="377"/>
    </row>
    <row r="64" spans="1:11" x14ac:dyDescent="0.2">
      <c r="B64" s="376" t="s">
        <v>709</v>
      </c>
      <c r="C64" s="320">
        <v>50</v>
      </c>
      <c r="D64" s="377"/>
    </row>
    <row r="65" spans="2:4" x14ac:dyDescent="0.2">
      <c r="B65" s="376" t="s">
        <v>710</v>
      </c>
      <c r="C65" s="320">
        <v>40</v>
      </c>
      <c r="D65" s="377"/>
    </row>
  </sheetData>
  <mergeCells count="1">
    <mergeCell ref="A1:F1"/>
  </mergeCells>
  <dataValidations count="2">
    <dataValidation type="custom" allowBlank="1" showInputMessage="1" showErrorMessage="1" sqref="B28:B35">
      <formula1>COUNTIF($B$28:$B$35,B28)=1</formula1>
    </dataValidation>
    <dataValidation type="custom" allowBlank="1" showInputMessage="1" showErrorMessage="1" sqref="B6:B22 IX6:IX22 ST6:ST22 ACP6:ACP22 AML6:AML22 AWH6:AWH22 BGD6:BGD22 BPZ6:BPZ22 BZV6:BZV22 CJR6:CJR22 CTN6:CTN22 DDJ6:DDJ22 DNF6:DNF22 DXB6:DXB22 EGX6:EGX22 EQT6:EQT22 FAP6:FAP22 FKL6:FKL22 FUH6:FUH22 GED6:GED22 GNZ6:GNZ22 GXV6:GXV22 HHR6:HHR22 HRN6:HRN22 IBJ6:IBJ22 ILF6:ILF22 IVB6:IVB22 JEX6:JEX22 JOT6:JOT22 JYP6:JYP22 KIL6:KIL22 KSH6:KSH22 LCD6:LCD22 LLZ6:LLZ22 LVV6:LVV22 MFR6:MFR22 MPN6:MPN22 MZJ6:MZJ22 NJF6:NJF22 NTB6:NTB22 OCX6:OCX22 OMT6:OMT22 OWP6:OWP22 PGL6:PGL22 PQH6:PQH22 QAD6:QAD22 QJZ6:QJZ22 QTV6:QTV22 RDR6:RDR22 RNN6:RNN22 RXJ6:RXJ22 SHF6:SHF22 SRB6:SRB22 TAX6:TAX22 TKT6:TKT22 TUP6:TUP22 UEL6:UEL22 UOH6:UOH22 UYD6:UYD22 VHZ6:VHZ22 VRV6:VRV22 WBR6:WBR22 WLN6:WLN22 WVJ6:WVJ22 B65542:B65558 IX65542:IX65558 ST65542:ST65558 ACP65542:ACP65558 AML65542:AML65558 AWH65542:AWH65558 BGD65542:BGD65558 BPZ65542:BPZ65558 BZV65542:BZV65558 CJR65542:CJR65558 CTN65542:CTN65558 DDJ65542:DDJ65558 DNF65542:DNF65558 DXB65542:DXB65558 EGX65542:EGX65558 EQT65542:EQT65558 FAP65542:FAP65558 FKL65542:FKL65558 FUH65542:FUH65558 GED65542:GED65558 GNZ65542:GNZ65558 GXV65542:GXV65558 HHR65542:HHR65558 HRN65542:HRN65558 IBJ65542:IBJ65558 ILF65542:ILF65558 IVB65542:IVB65558 JEX65542:JEX65558 JOT65542:JOT65558 JYP65542:JYP65558 KIL65542:KIL65558 KSH65542:KSH65558 LCD65542:LCD65558 LLZ65542:LLZ65558 LVV65542:LVV65558 MFR65542:MFR65558 MPN65542:MPN65558 MZJ65542:MZJ65558 NJF65542:NJF65558 NTB65542:NTB65558 OCX65542:OCX65558 OMT65542:OMT65558 OWP65542:OWP65558 PGL65542:PGL65558 PQH65542:PQH65558 QAD65542:QAD65558 QJZ65542:QJZ65558 QTV65542:QTV65558 RDR65542:RDR65558 RNN65542:RNN65558 RXJ65542:RXJ65558 SHF65542:SHF65558 SRB65542:SRB65558 TAX65542:TAX65558 TKT65542:TKT65558 TUP65542:TUP65558 UEL65542:UEL65558 UOH65542:UOH65558 UYD65542:UYD65558 VHZ65542:VHZ65558 VRV65542:VRV65558 WBR65542:WBR65558 WLN65542:WLN65558 WVJ65542:WVJ65558 B131078:B131094 IX131078:IX131094 ST131078:ST131094 ACP131078:ACP131094 AML131078:AML131094 AWH131078:AWH131094 BGD131078:BGD131094 BPZ131078:BPZ131094 BZV131078:BZV131094 CJR131078:CJR131094 CTN131078:CTN131094 DDJ131078:DDJ131094 DNF131078:DNF131094 DXB131078:DXB131094 EGX131078:EGX131094 EQT131078:EQT131094 FAP131078:FAP131094 FKL131078:FKL131094 FUH131078:FUH131094 GED131078:GED131094 GNZ131078:GNZ131094 GXV131078:GXV131094 HHR131078:HHR131094 HRN131078:HRN131094 IBJ131078:IBJ131094 ILF131078:ILF131094 IVB131078:IVB131094 JEX131078:JEX131094 JOT131078:JOT131094 JYP131078:JYP131094 KIL131078:KIL131094 KSH131078:KSH131094 LCD131078:LCD131094 LLZ131078:LLZ131094 LVV131078:LVV131094 MFR131078:MFR131094 MPN131078:MPN131094 MZJ131078:MZJ131094 NJF131078:NJF131094 NTB131078:NTB131094 OCX131078:OCX131094 OMT131078:OMT131094 OWP131078:OWP131094 PGL131078:PGL131094 PQH131078:PQH131094 QAD131078:QAD131094 QJZ131078:QJZ131094 QTV131078:QTV131094 RDR131078:RDR131094 RNN131078:RNN131094 RXJ131078:RXJ131094 SHF131078:SHF131094 SRB131078:SRB131094 TAX131078:TAX131094 TKT131078:TKT131094 TUP131078:TUP131094 UEL131078:UEL131094 UOH131078:UOH131094 UYD131078:UYD131094 VHZ131078:VHZ131094 VRV131078:VRV131094 WBR131078:WBR131094 WLN131078:WLN131094 WVJ131078:WVJ131094 B196614:B196630 IX196614:IX196630 ST196614:ST196630 ACP196614:ACP196630 AML196614:AML196630 AWH196614:AWH196630 BGD196614:BGD196630 BPZ196614:BPZ196630 BZV196614:BZV196630 CJR196614:CJR196630 CTN196614:CTN196630 DDJ196614:DDJ196630 DNF196614:DNF196630 DXB196614:DXB196630 EGX196614:EGX196630 EQT196614:EQT196630 FAP196614:FAP196630 FKL196614:FKL196630 FUH196614:FUH196630 GED196614:GED196630 GNZ196614:GNZ196630 GXV196614:GXV196630 HHR196614:HHR196630 HRN196614:HRN196630 IBJ196614:IBJ196630 ILF196614:ILF196630 IVB196614:IVB196630 JEX196614:JEX196630 JOT196614:JOT196630 JYP196614:JYP196630 KIL196614:KIL196630 KSH196614:KSH196630 LCD196614:LCD196630 LLZ196614:LLZ196630 LVV196614:LVV196630 MFR196614:MFR196630 MPN196614:MPN196630 MZJ196614:MZJ196630 NJF196614:NJF196630 NTB196614:NTB196630 OCX196614:OCX196630 OMT196614:OMT196630 OWP196614:OWP196630 PGL196614:PGL196630 PQH196614:PQH196630 QAD196614:QAD196630 QJZ196614:QJZ196630 QTV196614:QTV196630 RDR196614:RDR196630 RNN196614:RNN196630 RXJ196614:RXJ196630 SHF196614:SHF196630 SRB196614:SRB196630 TAX196614:TAX196630 TKT196614:TKT196630 TUP196614:TUP196630 UEL196614:UEL196630 UOH196614:UOH196630 UYD196614:UYD196630 VHZ196614:VHZ196630 VRV196614:VRV196630 WBR196614:WBR196630 WLN196614:WLN196630 WVJ196614:WVJ196630 B262150:B262166 IX262150:IX262166 ST262150:ST262166 ACP262150:ACP262166 AML262150:AML262166 AWH262150:AWH262166 BGD262150:BGD262166 BPZ262150:BPZ262166 BZV262150:BZV262166 CJR262150:CJR262166 CTN262150:CTN262166 DDJ262150:DDJ262166 DNF262150:DNF262166 DXB262150:DXB262166 EGX262150:EGX262166 EQT262150:EQT262166 FAP262150:FAP262166 FKL262150:FKL262166 FUH262150:FUH262166 GED262150:GED262166 GNZ262150:GNZ262166 GXV262150:GXV262166 HHR262150:HHR262166 HRN262150:HRN262166 IBJ262150:IBJ262166 ILF262150:ILF262166 IVB262150:IVB262166 JEX262150:JEX262166 JOT262150:JOT262166 JYP262150:JYP262166 KIL262150:KIL262166 KSH262150:KSH262166 LCD262150:LCD262166 LLZ262150:LLZ262166 LVV262150:LVV262166 MFR262150:MFR262166 MPN262150:MPN262166 MZJ262150:MZJ262166 NJF262150:NJF262166 NTB262150:NTB262166 OCX262150:OCX262166 OMT262150:OMT262166 OWP262150:OWP262166 PGL262150:PGL262166 PQH262150:PQH262166 QAD262150:QAD262166 QJZ262150:QJZ262166 QTV262150:QTV262166 RDR262150:RDR262166 RNN262150:RNN262166 RXJ262150:RXJ262166 SHF262150:SHF262166 SRB262150:SRB262166 TAX262150:TAX262166 TKT262150:TKT262166 TUP262150:TUP262166 UEL262150:UEL262166 UOH262150:UOH262166 UYD262150:UYD262166 VHZ262150:VHZ262166 VRV262150:VRV262166 WBR262150:WBR262166 WLN262150:WLN262166 WVJ262150:WVJ262166 B327686:B327702 IX327686:IX327702 ST327686:ST327702 ACP327686:ACP327702 AML327686:AML327702 AWH327686:AWH327702 BGD327686:BGD327702 BPZ327686:BPZ327702 BZV327686:BZV327702 CJR327686:CJR327702 CTN327686:CTN327702 DDJ327686:DDJ327702 DNF327686:DNF327702 DXB327686:DXB327702 EGX327686:EGX327702 EQT327686:EQT327702 FAP327686:FAP327702 FKL327686:FKL327702 FUH327686:FUH327702 GED327686:GED327702 GNZ327686:GNZ327702 GXV327686:GXV327702 HHR327686:HHR327702 HRN327686:HRN327702 IBJ327686:IBJ327702 ILF327686:ILF327702 IVB327686:IVB327702 JEX327686:JEX327702 JOT327686:JOT327702 JYP327686:JYP327702 KIL327686:KIL327702 KSH327686:KSH327702 LCD327686:LCD327702 LLZ327686:LLZ327702 LVV327686:LVV327702 MFR327686:MFR327702 MPN327686:MPN327702 MZJ327686:MZJ327702 NJF327686:NJF327702 NTB327686:NTB327702 OCX327686:OCX327702 OMT327686:OMT327702 OWP327686:OWP327702 PGL327686:PGL327702 PQH327686:PQH327702 QAD327686:QAD327702 QJZ327686:QJZ327702 QTV327686:QTV327702 RDR327686:RDR327702 RNN327686:RNN327702 RXJ327686:RXJ327702 SHF327686:SHF327702 SRB327686:SRB327702 TAX327686:TAX327702 TKT327686:TKT327702 TUP327686:TUP327702 UEL327686:UEL327702 UOH327686:UOH327702 UYD327686:UYD327702 VHZ327686:VHZ327702 VRV327686:VRV327702 WBR327686:WBR327702 WLN327686:WLN327702 WVJ327686:WVJ327702 B393222:B393238 IX393222:IX393238 ST393222:ST393238 ACP393222:ACP393238 AML393222:AML393238 AWH393222:AWH393238 BGD393222:BGD393238 BPZ393222:BPZ393238 BZV393222:BZV393238 CJR393222:CJR393238 CTN393222:CTN393238 DDJ393222:DDJ393238 DNF393222:DNF393238 DXB393222:DXB393238 EGX393222:EGX393238 EQT393222:EQT393238 FAP393222:FAP393238 FKL393222:FKL393238 FUH393222:FUH393238 GED393222:GED393238 GNZ393222:GNZ393238 GXV393222:GXV393238 HHR393222:HHR393238 HRN393222:HRN393238 IBJ393222:IBJ393238 ILF393222:ILF393238 IVB393222:IVB393238 JEX393222:JEX393238 JOT393222:JOT393238 JYP393222:JYP393238 KIL393222:KIL393238 KSH393222:KSH393238 LCD393222:LCD393238 LLZ393222:LLZ393238 LVV393222:LVV393238 MFR393222:MFR393238 MPN393222:MPN393238 MZJ393222:MZJ393238 NJF393222:NJF393238 NTB393222:NTB393238 OCX393222:OCX393238 OMT393222:OMT393238 OWP393222:OWP393238 PGL393222:PGL393238 PQH393222:PQH393238 QAD393222:QAD393238 QJZ393222:QJZ393238 QTV393222:QTV393238 RDR393222:RDR393238 RNN393222:RNN393238 RXJ393222:RXJ393238 SHF393222:SHF393238 SRB393222:SRB393238 TAX393222:TAX393238 TKT393222:TKT393238 TUP393222:TUP393238 UEL393222:UEL393238 UOH393222:UOH393238 UYD393222:UYD393238 VHZ393222:VHZ393238 VRV393222:VRV393238 WBR393222:WBR393238 WLN393222:WLN393238 WVJ393222:WVJ393238 B458758:B458774 IX458758:IX458774 ST458758:ST458774 ACP458758:ACP458774 AML458758:AML458774 AWH458758:AWH458774 BGD458758:BGD458774 BPZ458758:BPZ458774 BZV458758:BZV458774 CJR458758:CJR458774 CTN458758:CTN458774 DDJ458758:DDJ458774 DNF458758:DNF458774 DXB458758:DXB458774 EGX458758:EGX458774 EQT458758:EQT458774 FAP458758:FAP458774 FKL458758:FKL458774 FUH458758:FUH458774 GED458758:GED458774 GNZ458758:GNZ458774 GXV458758:GXV458774 HHR458758:HHR458774 HRN458758:HRN458774 IBJ458758:IBJ458774 ILF458758:ILF458774 IVB458758:IVB458774 JEX458758:JEX458774 JOT458758:JOT458774 JYP458758:JYP458774 KIL458758:KIL458774 KSH458758:KSH458774 LCD458758:LCD458774 LLZ458758:LLZ458774 LVV458758:LVV458774 MFR458758:MFR458774 MPN458758:MPN458774 MZJ458758:MZJ458774 NJF458758:NJF458774 NTB458758:NTB458774 OCX458758:OCX458774 OMT458758:OMT458774 OWP458758:OWP458774 PGL458758:PGL458774 PQH458758:PQH458774 QAD458758:QAD458774 QJZ458758:QJZ458774 QTV458758:QTV458774 RDR458758:RDR458774 RNN458758:RNN458774 RXJ458758:RXJ458774 SHF458758:SHF458774 SRB458758:SRB458774 TAX458758:TAX458774 TKT458758:TKT458774 TUP458758:TUP458774 UEL458758:UEL458774 UOH458758:UOH458774 UYD458758:UYD458774 VHZ458758:VHZ458774 VRV458758:VRV458774 WBR458758:WBR458774 WLN458758:WLN458774 WVJ458758:WVJ458774 B524294:B524310 IX524294:IX524310 ST524294:ST524310 ACP524294:ACP524310 AML524294:AML524310 AWH524294:AWH524310 BGD524294:BGD524310 BPZ524294:BPZ524310 BZV524294:BZV524310 CJR524294:CJR524310 CTN524294:CTN524310 DDJ524294:DDJ524310 DNF524294:DNF524310 DXB524294:DXB524310 EGX524294:EGX524310 EQT524294:EQT524310 FAP524294:FAP524310 FKL524294:FKL524310 FUH524294:FUH524310 GED524294:GED524310 GNZ524294:GNZ524310 GXV524294:GXV524310 HHR524294:HHR524310 HRN524294:HRN524310 IBJ524294:IBJ524310 ILF524294:ILF524310 IVB524294:IVB524310 JEX524294:JEX524310 JOT524294:JOT524310 JYP524294:JYP524310 KIL524294:KIL524310 KSH524294:KSH524310 LCD524294:LCD524310 LLZ524294:LLZ524310 LVV524294:LVV524310 MFR524294:MFR524310 MPN524294:MPN524310 MZJ524294:MZJ524310 NJF524294:NJF524310 NTB524294:NTB524310 OCX524294:OCX524310 OMT524294:OMT524310 OWP524294:OWP524310 PGL524294:PGL524310 PQH524294:PQH524310 QAD524294:QAD524310 QJZ524294:QJZ524310 QTV524294:QTV524310 RDR524294:RDR524310 RNN524294:RNN524310 RXJ524294:RXJ524310 SHF524294:SHF524310 SRB524294:SRB524310 TAX524294:TAX524310 TKT524294:TKT524310 TUP524294:TUP524310 UEL524294:UEL524310 UOH524294:UOH524310 UYD524294:UYD524310 VHZ524294:VHZ524310 VRV524294:VRV524310 WBR524294:WBR524310 WLN524294:WLN524310 WVJ524294:WVJ524310 B589830:B589846 IX589830:IX589846 ST589830:ST589846 ACP589830:ACP589846 AML589830:AML589846 AWH589830:AWH589846 BGD589830:BGD589846 BPZ589830:BPZ589846 BZV589830:BZV589846 CJR589830:CJR589846 CTN589830:CTN589846 DDJ589830:DDJ589846 DNF589830:DNF589846 DXB589830:DXB589846 EGX589830:EGX589846 EQT589830:EQT589846 FAP589830:FAP589846 FKL589830:FKL589846 FUH589830:FUH589846 GED589830:GED589846 GNZ589830:GNZ589846 GXV589830:GXV589846 HHR589830:HHR589846 HRN589830:HRN589846 IBJ589830:IBJ589846 ILF589830:ILF589846 IVB589830:IVB589846 JEX589830:JEX589846 JOT589830:JOT589846 JYP589830:JYP589846 KIL589830:KIL589846 KSH589830:KSH589846 LCD589830:LCD589846 LLZ589830:LLZ589846 LVV589830:LVV589846 MFR589830:MFR589846 MPN589830:MPN589846 MZJ589830:MZJ589846 NJF589830:NJF589846 NTB589830:NTB589846 OCX589830:OCX589846 OMT589830:OMT589846 OWP589830:OWP589846 PGL589830:PGL589846 PQH589830:PQH589846 QAD589830:QAD589846 QJZ589830:QJZ589846 QTV589830:QTV589846 RDR589830:RDR589846 RNN589830:RNN589846 RXJ589830:RXJ589846 SHF589830:SHF589846 SRB589830:SRB589846 TAX589830:TAX589846 TKT589830:TKT589846 TUP589830:TUP589846 UEL589830:UEL589846 UOH589830:UOH589846 UYD589830:UYD589846 VHZ589830:VHZ589846 VRV589830:VRV589846 WBR589830:WBR589846 WLN589830:WLN589846 WVJ589830:WVJ589846 B655366:B655382 IX655366:IX655382 ST655366:ST655382 ACP655366:ACP655382 AML655366:AML655382 AWH655366:AWH655382 BGD655366:BGD655382 BPZ655366:BPZ655382 BZV655366:BZV655382 CJR655366:CJR655382 CTN655366:CTN655382 DDJ655366:DDJ655382 DNF655366:DNF655382 DXB655366:DXB655382 EGX655366:EGX655382 EQT655366:EQT655382 FAP655366:FAP655382 FKL655366:FKL655382 FUH655366:FUH655382 GED655366:GED655382 GNZ655366:GNZ655382 GXV655366:GXV655382 HHR655366:HHR655382 HRN655366:HRN655382 IBJ655366:IBJ655382 ILF655366:ILF655382 IVB655366:IVB655382 JEX655366:JEX655382 JOT655366:JOT655382 JYP655366:JYP655382 KIL655366:KIL655382 KSH655366:KSH655382 LCD655366:LCD655382 LLZ655366:LLZ655382 LVV655366:LVV655382 MFR655366:MFR655382 MPN655366:MPN655382 MZJ655366:MZJ655382 NJF655366:NJF655382 NTB655366:NTB655382 OCX655366:OCX655382 OMT655366:OMT655382 OWP655366:OWP655382 PGL655366:PGL655382 PQH655366:PQH655382 QAD655366:QAD655382 QJZ655366:QJZ655382 QTV655366:QTV655382 RDR655366:RDR655382 RNN655366:RNN655382 RXJ655366:RXJ655382 SHF655366:SHF655382 SRB655366:SRB655382 TAX655366:TAX655382 TKT655366:TKT655382 TUP655366:TUP655382 UEL655366:UEL655382 UOH655366:UOH655382 UYD655366:UYD655382 VHZ655366:VHZ655382 VRV655366:VRV655382 WBR655366:WBR655382 WLN655366:WLN655382 WVJ655366:WVJ655382 B720902:B720918 IX720902:IX720918 ST720902:ST720918 ACP720902:ACP720918 AML720902:AML720918 AWH720902:AWH720918 BGD720902:BGD720918 BPZ720902:BPZ720918 BZV720902:BZV720918 CJR720902:CJR720918 CTN720902:CTN720918 DDJ720902:DDJ720918 DNF720902:DNF720918 DXB720902:DXB720918 EGX720902:EGX720918 EQT720902:EQT720918 FAP720902:FAP720918 FKL720902:FKL720918 FUH720902:FUH720918 GED720902:GED720918 GNZ720902:GNZ720918 GXV720902:GXV720918 HHR720902:HHR720918 HRN720902:HRN720918 IBJ720902:IBJ720918 ILF720902:ILF720918 IVB720902:IVB720918 JEX720902:JEX720918 JOT720902:JOT720918 JYP720902:JYP720918 KIL720902:KIL720918 KSH720902:KSH720918 LCD720902:LCD720918 LLZ720902:LLZ720918 LVV720902:LVV720918 MFR720902:MFR720918 MPN720902:MPN720918 MZJ720902:MZJ720918 NJF720902:NJF720918 NTB720902:NTB720918 OCX720902:OCX720918 OMT720902:OMT720918 OWP720902:OWP720918 PGL720902:PGL720918 PQH720902:PQH720918 QAD720902:QAD720918 QJZ720902:QJZ720918 QTV720902:QTV720918 RDR720902:RDR720918 RNN720902:RNN720918 RXJ720902:RXJ720918 SHF720902:SHF720918 SRB720902:SRB720918 TAX720902:TAX720918 TKT720902:TKT720918 TUP720902:TUP720918 UEL720902:UEL720918 UOH720902:UOH720918 UYD720902:UYD720918 VHZ720902:VHZ720918 VRV720902:VRV720918 WBR720902:WBR720918 WLN720902:WLN720918 WVJ720902:WVJ720918 B786438:B786454 IX786438:IX786454 ST786438:ST786454 ACP786438:ACP786454 AML786438:AML786454 AWH786438:AWH786454 BGD786438:BGD786454 BPZ786438:BPZ786454 BZV786438:BZV786454 CJR786438:CJR786454 CTN786438:CTN786454 DDJ786438:DDJ786454 DNF786438:DNF786454 DXB786438:DXB786454 EGX786438:EGX786454 EQT786438:EQT786454 FAP786438:FAP786454 FKL786438:FKL786454 FUH786438:FUH786454 GED786438:GED786454 GNZ786438:GNZ786454 GXV786438:GXV786454 HHR786438:HHR786454 HRN786438:HRN786454 IBJ786438:IBJ786454 ILF786438:ILF786454 IVB786438:IVB786454 JEX786438:JEX786454 JOT786438:JOT786454 JYP786438:JYP786454 KIL786438:KIL786454 KSH786438:KSH786454 LCD786438:LCD786454 LLZ786438:LLZ786454 LVV786438:LVV786454 MFR786438:MFR786454 MPN786438:MPN786454 MZJ786438:MZJ786454 NJF786438:NJF786454 NTB786438:NTB786454 OCX786438:OCX786454 OMT786438:OMT786454 OWP786438:OWP786454 PGL786438:PGL786454 PQH786438:PQH786454 QAD786438:QAD786454 QJZ786438:QJZ786454 QTV786438:QTV786454 RDR786438:RDR786454 RNN786438:RNN786454 RXJ786438:RXJ786454 SHF786438:SHF786454 SRB786438:SRB786454 TAX786438:TAX786454 TKT786438:TKT786454 TUP786438:TUP786454 UEL786438:UEL786454 UOH786438:UOH786454 UYD786438:UYD786454 VHZ786438:VHZ786454 VRV786438:VRV786454 WBR786438:WBR786454 WLN786438:WLN786454 WVJ786438:WVJ786454 B851974:B851990 IX851974:IX851990 ST851974:ST851990 ACP851974:ACP851990 AML851974:AML851990 AWH851974:AWH851990 BGD851974:BGD851990 BPZ851974:BPZ851990 BZV851974:BZV851990 CJR851974:CJR851990 CTN851974:CTN851990 DDJ851974:DDJ851990 DNF851974:DNF851990 DXB851974:DXB851990 EGX851974:EGX851990 EQT851974:EQT851990 FAP851974:FAP851990 FKL851974:FKL851990 FUH851974:FUH851990 GED851974:GED851990 GNZ851974:GNZ851990 GXV851974:GXV851990 HHR851974:HHR851990 HRN851974:HRN851990 IBJ851974:IBJ851990 ILF851974:ILF851990 IVB851974:IVB851990 JEX851974:JEX851990 JOT851974:JOT851990 JYP851974:JYP851990 KIL851974:KIL851990 KSH851974:KSH851990 LCD851974:LCD851990 LLZ851974:LLZ851990 LVV851974:LVV851990 MFR851974:MFR851990 MPN851974:MPN851990 MZJ851974:MZJ851990 NJF851974:NJF851990 NTB851974:NTB851990 OCX851974:OCX851990 OMT851974:OMT851990 OWP851974:OWP851990 PGL851974:PGL851990 PQH851974:PQH851990 QAD851974:QAD851990 QJZ851974:QJZ851990 QTV851974:QTV851990 RDR851974:RDR851990 RNN851974:RNN851990 RXJ851974:RXJ851990 SHF851974:SHF851990 SRB851974:SRB851990 TAX851974:TAX851990 TKT851974:TKT851990 TUP851974:TUP851990 UEL851974:UEL851990 UOH851974:UOH851990 UYD851974:UYD851990 VHZ851974:VHZ851990 VRV851974:VRV851990 WBR851974:WBR851990 WLN851974:WLN851990 WVJ851974:WVJ851990 B917510:B917526 IX917510:IX917526 ST917510:ST917526 ACP917510:ACP917526 AML917510:AML917526 AWH917510:AWH917526 BGD917510:BGD917526 BPZ917510:BPZ917526 BZV917510:BZV917526 CJR917510:CJR917526 CTN917510:CTN917526 DDJ917510:DDJ917526 DNF917510:DNF917526 DXB917510:DXB917526 EGX917510:EGX917526 EQT917510:EQT917526 FAP917510:FAP917526 FKL917510:FKL917526 FUH917510:FUH917526 GED917510:GED917526 GNZ917510:GNZ917526 GXV917510:GXV917526 HHR917510:HHR917526 HRN917510:HRN917526 IBJ917510:IBJ917526 ILF917510:ILF917526 IVB917510:IVB917526 JEX917510:JEX917526 JOT917510:JOT917526 JYP917510:JYP917526 KIL917510:KIL917526 KSH917510:KSH917526 LCD917510:LCD917526 LLZ917510:LLZ917526 LVV917510:LVV917526 MFR917510:MFR917526 MPN917510:MPN917526 MZJ917510:MZJ917526 NJF917510:NJF917526 NTB917510:NTB917526 OCX917510:OCX917526 OMT917510:OMT917526 OWP917510:OWP917526 PGL917510:PGL917526 PQH917510:PQH917526 QAD917510:QAD917526 QJZ917510:QJZ917526 QTV917510:QTV917526 RDR917510:RDR917526 RNN917510:RNN917526 RXJ917510:RXJ917526 SHF917510:SHF917526 SRB917510:SRB917526 TAX917510:TAX917526 TKT917510:TKT917526 TUP917510:TUP917526 UEL917510:UEL917526 UOH917510:UOH917526 UYD917510:UYD917526 VHZ917510:VHZ917526 VRV917510:VRV917526 WBR917510:WBR917526 WLN917510:WLN917526 WVJ917510:WVJ917526 B983046:B983062 IX983046:IX983062 ST983046:ST983062 ACP983046:ACP983062 AML983046:AML983062 AWH983046:AWH983062 BGD983046:BGD983062 BPZ983046:BPZ983062 BZV983046:BZV983062 CJR983046:CJR983062 CTN983046:CTN983062 DDJ983046:DDJ983062 DNF983046:DNF983062 DXB983046:DXB983062 EGX983046:EGX983062 EQT983046:EQT983062 FAP983046:FAP983062 FKL983046:FKL983062 FUH983046:FUH983062 GED983046:GED983062 GNZ983046:GNZ983062 GXV983046:GXV983062 HHR983046:HHR983062 HRN983046:HRN983062 IBJ983046:IBJ983062 ILF983046:ILF983062 IVB983046:IVB983062 JEX983046:JEX983062 JOT983046:JOT983062 JYP983046:JYP983062 KIL983046:KIL983062 KSH983046:KSH983062 LCD983046:LCD983062 LLZ983046:LLZ983062 LVV983046:LVV983062 MFR983046:MFR983062 MPN983046:MPN983062 MZJ983046:MZJ983062 NJF983046:NJF983062 NTB983046:NTB983062 OCX983046:OCX983062 OMT983046:OMT983062 OWP983046:OWP983062 PGL983046:PGL983062 PQH983046:PQH983062 QAD983046:QAD983062 QJZ983046:QJZ983062 QTV983046:QTV983062 RDR983046:RDR983062 RNN983046:RNN983062 RXJ983046:RXJ983062 SHF983046:SHF983062 SRB983046:SRB983062 TAX983046:TAX983062 TKT983046:TKT983062 TUP983046:TUP983062 UEL983046:UEL983062 UOH983046:UOH983062 UYD983046:UYD983062 VHZ983046:VHZ983062 VRV983046:VRV983062 WBR983046:WBR983062 WLN983046:WLN983062 WVJ983046:WVJ983062">
      <formula1>COUNTIF($B$6:$B$22,B6)=1</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workbookViewId="0">
      <selection activeCell="I14" sqref="I14"/>
    </sheetView>
  </sheetViews>
  <sheetFormatPr defaultRowHeight="12.75" x14ac:dyDescent="0.2"/>
  <cols>
    <col min="1" max="1" width="17.42578125" customWidth="1"/>
  </cols>
  <sheetData>
    <row r="1" spans="1:15" ht="20.25" x14ac:dyDescent="0.3">
      <c r="A1" s="230" t="s">
        <v>711</v>
      </c>
      <c r="B1" s="230"/>
      <c r="C1" s="230"/>
      <c r="D1" s="230"/>
    </row>
    <row r="2" spans="1:15" ht="15" x14ac:dyDescent="0.25">
      <c r="O2" s="302" t="s">
        <v>712</v>
      </c>
    </row>
    <row r="3" spans="1:15" ht="15.75" x14ac:dyDescent="0.2">
      <c r="A3" s="378" t="s">
        <v>713</v>
      </c>
    </row>
    <row r="4" spans="1:15" ht="15.75" x14ac:dyDescent="0.2">
      <c r="A4" s="378" t="s">
        <v>714</v>
      </c>
    </row>
    <row r="5" spans="1:15" ht="15" x14ac:dyDescent="0.2">
      <c r="A5" s="379" t="s">
        <v>715</v>
      </c>
    </row>
    <row r="7" spans="1:15" ht="15" x14ac:dyDescent="0.2">
      <c r="A7" s="379" t="s">
        <v>716</v>
      </c>
      <c r="B7" s="379" t="s">
        <v>717</v>
      </c>
    </row>
    <row r="8" spans="1:15" ht="15.75" x14ac:dyDescent="0.2">
      <c r="A8" s="379"/>
      <c r="B8" s="379" t="s">
        <v>718</v>
      </c>
    </row>
    <row r="9" spans="1:15" ht="15.75" x14ac:dyDescent="0.2">
      <c r="A9" s="378" t="s">
        <v>719</v>
      </c>
    </row>
    <row r="11" spans="1:15" ht="15" x14ac:dyDescent="0.2">
      <c r="B11" s="379"/>
    </row>
    <row r="12" spans="1:15" ht="15.75" thickBot="1" x14ac:dyDescent="0.3">
      <c r="O12" s="302" t="s">
        <v>720</v>
      </c>
    </row>
    <row r="13" spans="1:15" ht="13.5" thickBot="1" x14ac:dyDescent="0.25">
      <c r="B13" s="116"/>
      <c r="C13" s="117"/>
      <c r="D13" s="117"/>
      <c r="E13" s="117"/>
      <c r="F13" s="117"/>
      <c r="G13" s="117"/>
      <c r="H13" s="118"/>
      <c r="K13" s="119" t="s">
        <v>6</v>
      </c>
      <c r="L13" s="119" t="s">
        <v>183</v>
      </c>
      <c r="M13" s="120" t="s">
        <v>159</v>
      </c>
    </row>
    <row r="14" spans="1:15" ht="13.5" thickTop="1" x14ac:dyDescent="0.2">
      <c r="B14" s="121"/>
      <c r="C14" s="1"/>
      <c r="D14" s="1"/>
      <c r="E14" s="1"/>
      <c r="F14" s="23" t="s">
        <v>221</v>
      </c>
      <c r="G14" s="122"/>
      <c r="H14" s="123"/>
      <c r="K14" s="124" t="s">
        <v>160</v>
      </c>
      <c r="L14" s="124" t="s">
        <v>222</v>
      </c>
      <c r="M14" s="125">
        <v>75</v>
      </c>
    </row>
    <row r="15" spans="1:15" x14ac:dyDescent="0.2">
      <c r="B15" s="121"/>
      <c r="C15" s="126" t="s">
        <v>223</v>
      </c>
      <c r="D15" s="380"/>
      <c r="E15" s="381"/>
      <c r="F15" s="381"/>
      <c r="G15" s="382"/>
      <c r="H15" s="123"/>
      <c r="K15" s="124" t="s">
        <v>162</v>
      </c>
      <c r="L15" s="124" t="s">
        <v>224</v>
      </c>
      <c r="M15" s="127">
        <v>25</v>
      </c>
    </row>
    <row r="16" spans="1:15" x14ac:dyDescent="0.2">
      <c r="B16" s="121"/>
      <c r="C16" s="126" t="s">
        <v>225</v>
      </c>
      <c r="D16" s="380"/>
      <c r="E16" s="381"/>
      <c r="F16" s="381"/>
      <c r="G16" s="382"/>
      <c r="H16" s="123"/>
      <c r="K16" s="124" t="s">
        <v>163</v>
      </c>
      <c r="L16" s="124" t="s">
        <v>226</v>
      </c>
      <c r="M16" s="127">
        <v>75</v>
      </c>
    </row>
    <row r="17" spans="1:15" x14ac:dyDescent="0.2">
      <c r="B17" s="121"/>
      <c r="C17" s="23"/>
      <c r="D17" s="23"/>
      <c r="E17" s="23"/>
      <c r="F17" s="23"/>
      <c r="G17" s="23"/>
      <c r="H17" s="123"/>
      <c r="K17" s="124" t="s">
        <v>165</v>
      </c>
      <c r="L17" s="124" t="s">
        <v>227</v>
      </c>
      <c r="M17" s="127">
        <v>12.5</v>
      </c>
    </row>
    <row r="18" spans="1:15" x14ac:dyDescent="0.2">
      <c r="A18" s="2"/>
      <c r="B18" s="121"/>
      <c r="C18" s="129" t="s">
        <v>229</v>
      </c>
      <c r="D18" s="128" t="s">
        <v>228</v>
      </c>
      <c r="E18" s="129" t="s">
        <v>230</v>
      </c>
      <c r="F18" s="129" t="s">
        <v>231</v>
      </c>
      <c r="G18" s="129" t="s">
        <v>12</v>
      </c>
      <c r="H18" s="123"/>
      <c r="K18" s="124" t="s">
        <v>167</v>
      </c>
      <c r="L18" s="124" t="s">
        <v>232</v>
      </c>
      <c r="M18" s="127">
        <v>175</v>
      </c>
    </row>
    <row r="19" spans="1:15" x14ac:dyDescent="0.2">
      <c r="A19" s="2"/>
      <c r="B19" s="121"/>
      <c r="C19" s="131" t="s">
        <v>165</v>
      </c>
      <c r="D19" s="130"/>
      <c r="E19" s="132"/>
      <c r="F19" s="133"/>
      <c r="G19" s="134"/>
      <c r="H19" s="123"/>
      <c r="K19" s="124" t="s">
        <v>180</v>
      </c>
      <c r="L19" s="124" t="s">
        <v>233</v>
      </c>
      <c r="M19" s="127">
        <v>225</v>
      </c>
    </row>
    <row r="20" spans="1:15" x14ac:dyDescent="0.2">
      <c r="A20" s="2"/>
      <c r="B20" s="121"/>
      <c r="C20" s="131"/>
      <c r="D20" s="130" t="str">
        <f t="shared" ref="D20:D26" si="0">IF(ISNA(VLOOKUP(C20,K$14:L$24,2,0)),"",VLOOKUP(C20,K$14:L$24,2,0))</f>
        <v/>
      </c>
      <c r="E20" s="132"/>
      <c r="F20" s="133"/>
      <c r="G20" s="134"/>
      <c r="H20" s="123"/>
      <c r="K20" s="124" t="s">
        <v>181</v>
      </c>
      <c r="L20" s="124" t="s">
        <v>234</v>
      </c>
      <c r="M20" s="127">
        <v>225</v>
      </c>
    </row>
    <row r="21" spans="1:15" x14ac:dyDescent="0.2">
      <c r="A21" s="2"/>
      <c r="B21" s="121"/>
      <c r="C21" s="131"/>
      <c r="D21" s="130" t="str">
        <f t="shared" si="0"/>
        <v/>
      </c>
      <c r="E21" s="132"/>
      <c r="F21" s="133"/>
      <c r="G21" s="134"/>
      <c r="H21" s="123"/>
      <c r="K21" s="124" t="s">
        <v>235</v>
      </c>
      <c r="L21" s="124" t="s">
        <v>236</v>
      </c>
      <c r="M21" s="127">
        <v>4.5</v>
      </c>
    </row>
    <row r="22" spans="1:15" ht="15" x14ac:dyDescent="0.25">
      <c r="A22" s="2"/>
      <c r="B22" s="121"/>
      <c r="C22" s="131"/>
      <c r="D22" s="130" t="str">
        <f t="shared" si="0"/>
        <v/>
      </c>
      <c r="E22" s="132"/>
      <c r="F22" s="133"/>
      <c r="G22" s="134"/>
      <c r="H22" s="123"/>
      <c r="K22" s="124" t="s">
        <v>237</v>
      </c>
      <c r="L22" s="124" t="s">
        <v>238</v>
      </c>
      <c r="M22" s="127">
        <v>90</v>
      </c>
      <c r="O22" s="302" t="s">
        <v>721</v>
      </c>
    </row>
    <row r="23" spans="1:15" x14ac:dyDescent="0.2">
      <c r="A23" s="2"/>
      <c r="B23" s="121"/>
      <c r="C23" s="131"/>
      <c r="D23" s="130" t="str">
        <f t="shared" si="0"/>
        <v/>
      </c>
      <c r="E23" s="132"/>
      <c r="F23" s="133"/>
      <c r="G23" s="134"/>
      <c r="H23" s="123"/>
      <c r="K23" s="124" t="s">
        <v>187</v>
      </c>
      <c r="L23" s="124" t="s">
        <v>239</v>
      </c>
      <c r="M23" s="127">
        <v>6</v>
      </c>
    </row>
    <row r="24" spans="1:15" ht="13.5" thickBot="1" x14ac:dyDescent="0.25">
      <c r="A24" s="2"/>
      <c r="B24" s="121"/>
      <c r="C24" s="131"/>
      <c r="D24" s="130" t="str">
        <f t="shared" si="0"/>
        <v/>
      </c>
      <c r="E24" s="132"/>
      <c r="F24" s="133"/>
      <c r="G24" s="134"/>
      <c r="H24" s="123"/>
      <c r="K24" s="135" t="s">
        <v>240</v>
      </c>
      <c r="L24" s="135" t="s">
        <v>241</v>
      </c>
      <c r="M24" s="136">
        <v>62.5</v>
      </c>
    </row>
    <row r="25" spans="1:15" x14ac:dyDescent="0.2">
      <c r="A25" s="2"/>
      <c r="B25" s="121"/>
      <c r="C25" s="131"/>
      <c r="D25" s="130" t="str">
        <f t="shared" si="0"/>
        <v/>
      </c>
      <c r="E25" s="132"/>
      <c r="F25" s="133"/>
      <c r="G25" s="134"/>
      <c r="H25" s="123"/>
    </row>
    <row r="26" spans="1:15" x14ac:dyDescent="0.2">
      <c r="A26" s="2"/>
      <c r="B26" s="121"/>
      <c r="C26" s="131"/>
      <c r="D26" s="130" t="str">
        <f t="shared" si="0"/>
        <v/>
      </c>
      <c r="E26" s="132"/>
      <c r="F26" s="133"/>
      <c r="G26" s="134"/>
      <c r="H26" s="123"/>
    </row>
    <row r="27" spans="1:15" x14ac:dyDescent="0.2">
      <c r="B27" s="121"/>
      <c r="C27" s="23"/>
      <c r="D27" s="23"/>
      <c r="E27" s="23"/>
      <c r="F27" s="137" t="s">
        <v>242</v>
      </c>
      <c r="G27" s="134"/>
      <c r="H27" s="123"/>
    </row>
    <row r="28" spans="1:15" x14ac:dyDescent="0.2">
      <c r="B28" s="121"/>
      <c r="C28" s="23"/>
      <c r="D28" s="23"/>
      <c r="E28" s="23"/>
      <c r="F28" s="138" t="s">
        <v>7</v>
      </c>
      <c r="G28" s="134"/>
      <c r="H28" s="123"/>
    </row>
    <row r="29" spans="1:15" ht="13.5" thickBot="1" x14ac:dyDescent="0.25">
      <c r="B29" s="121"/>
      <c r="C29" s="23"/>
      <c r="D29" s="23"/>
      <c r="E29" s="139">
        <v>0.23</v>
      </c>
      <c r="F29" s="138" t="s">
        <v>107</v>
      </c>
      <c r="G29" s="140"/>
      <c r="H29" s="123"/>
    </row>
    <row r="30" spans="1:15" ht="13.5" thickBot="1" x14ac:dyDescent="0.25">
      <c r="B30" s="121"/>
      <c r="C30" s="23"/>
      <c r="D30" s="23"/>
      <c r="E30" s="23"/>
      <c r="F30" s="141" t="s">
        <v>12</v>
      </c>
      <c r="G30" s="142"/>
      <c r="H30" s="123"/>
    </row>
    <row r="31" spans="1:15" x14ac:dyDescent="0.2">
      <c r="B31" s="121"/>
      <c r="C31" s="23"/>
      <c r="D31" s="23"/>
      <c r="E31" s="23"/>
      <c r="F31" s="23"/>
      <c r="G31" s="23"/>
      <c r="H31" s="123"/>
    </row>
    <row r="32" spans="1:15" x14ac:dyDescent="0.2">
      <c r="B32" s="143"/>
      <c r="C32" s="122"/>
      <c r="D32" s="122"/>
      <c r="E32" s="122"/>
      <c r="F32" s="122"/>
      <c r="G32" s="122"/>
      <c r="H32" s="144"/>
    </row>
    <row r="37" spans="11:12" x14ac:dyDescent="0.2">
      <c r="K37" s="509" t="s">
        <v>111</v>
      </c>
      <c r="L37" s="509"/>
    </row>
    <row r="38" spans="11:12" x14ac:dyDescent="0.2">
      <c r="K38" s="145">
        <v>0</v>
      </c>
      <c r="L38" s="146">
        <v>0</v>
      </c>
    </row>
    <row r="39" spans="11:12" x14ac:dyDescent="0.2">
      <c r="K39" s="147">
        <v>750</v>
      </c>
      <c r="L39" s="70">
        <v>0.01</v>
      </c>
    </row>
    <row r="40" spans="11:12" x14ac:dyDescent="0.2">
      <c r="K40" s="147">
        <v>1000</v>
      </c>
      <c r="L40" s="70">
        <v>0.02</v>
      </c>
    </row>
    <row r="41" spans="11:12" x14ac:dyDescent="0.2">
      <c r="K41" s="148">
        <v>2000</v>
      </c>
      <c r="L41" s="71">
        <v>0.03</v>
      </c>
    </row>
    <row r="42" spans="11:12" x14ac:dyDescent="0.2">
      <c r="K42" s="72" t="s">
        <v>112</v>
      </c>
      <c r="L42" s="72" t="s">
        <v>113</v>
      </c>
    </row>
  </sheetData>
  <mergeCells count="1">
    <mergeCell ref="K37:L37"/>
  </mergeCells>
  <dataValidations count="1">
    <dataValidation type="list" allowBlank="1" showInputMessage="1" showErrorMessage="1" sqref="C19:C26 WVL983059:WVL983066 WLP983059:WLP983066 WBT983059:WBT983066 VRX983059:VRX983066 VIB983059:VIB983066 UYF983059:UYF983066 UOJ983059:UOJ983066 UEN983059:UEN983066 TUR983059:TUR983066 TKV983059:TKV983066 TAZ983059:TAZ983066 SRD983059:SRD983066 SHH983059:SHH983066 RXL983059:RXL983066 RNP983059:RNP983066 RDT983059:RDT983066 QTX983059:QTX983066 QKB983059:QKB983066 QAF983059:QAF983066 PQJ983059:PQJ983066 PGN983059:PGN983066 OWR983059:OWR983066 OMV983059:OMV983066 OCZ983059:OCZ983066 NTD983059:NTD983066 NJH983059:NJH983066 MZL983059:MZL983066 MPP983059:MPP983066 MFT983059:MFT983066 LVX983059:LVX983066 LMB983059:LMB983066 LCF983059:LCF983066 KSJ983059:KSJ983066 KIN983059:KIN983066 JYR983059:JYR983066 JOV983059:JOV983066 JEZ983059:JEZ983066 IVD983059:IVD983066 ILH983059:ILH983066 IBL983059:IBL983066 HRP983059:HRP983066 HHT983059:HHT983066 GXX983059:GXX983066 GOB983059:GOB983066 GEF983059:GEF983066 FUJ983059:FUJ983066 FKN983059:FKN983066 FAR983059:FAR983066 EQV983059:EQV983066 EGZ983059:EGZ983066 DXD983059:DXD983066 DNH983059:DNH983066 DDL983059:DDL983066 CTP983059:CTP983066 CJT983059:CJT983066 BZX983059:BZX983066 BQB983059:BQB983066 BGF983059:BGF983066 AWJ983059:AWJ983066 AMN983059:AMN983066 ACR983059:ACR983066 SV983059:SV983066 IZ983059:IZ983066 D983059:D983066 WVL917523:WVL917530 WLP917523:WLP917530 WBT917523:WBT917530 VRX917523:VRX917530 VIB917523:VIB917530 UYF917523:UYF917530 UOJ917523:UOJ917530 UEN917523:UEN917530 TUR917523:TUR917530 TKV917523:TKV917530 TAZ917523:TAZ917530 SRD917523:SRD917530 SHH917523:SHH917530 RXL917523:RXL917530 RNP917523:RNP917530 RDT917523:RDT917530 QTX917523:QTX917530 QKB917523:QKB917530 QAF917523:QAF917530 PQJ917523:PQJ917530 PGN917523:PGN917530 OWR917523:OWR917530 OMV917523:OMV917530 OCZ917523:OCZ917530 NTD917523:NTD917530 NJH917523:NJH917530 MZL917523:MZL917530 MPP917523:MPP917530 MFT917523:MFT917530 LVX917523:LVX917530 LMB917523:LMB917530 LCF917523:LCF917530 KSJ917523:KSJ917530 KIN917523:KIN917530 JYR917523:JYR917530 JOV917523:JOV917530 JEZ917523:JEZ917530 IVD917523:IVD917530 ILH917523:ILH917530 IBL917523:IBL917530 HRP917523:HRP917530 HHT917523:HHT917530 GXX917523:GXX917530 GOB917523:GOB917530 GEF917523:GEF917530 FUJ917523:FUJ917530 FKN917523:FKN917530 FAR917523:FAR917530 EQV917523:EQV917530 EGZ917523:EGZ917530 DXD917523:DXD917530 DNH917523:DNH917530 DDL917523:DDL917530 CTP917523:CTP917530 CJT917523:CJT917530 BZX917523:BZX917530 BQB917523:BQB917530 BGF917523:BGF917530 AWJ917523:AWJ917530 AMN917523:AMN917530 ACR917523:ACR917530 SV917523:SV917530 IZ917523:IZ917530 D917523:D917530 WVL851987:WVL851994 WLP851987:WLP851994 WBT851987:WBT851994 VRX851987:VRX851994 VIB851987:VIB851994 UYF851987:UYF851994 UOJ851987:UOJ851994 UEN851987:UEN851994 TUR851987:TUR851994 TKV851987:TKV851994 TAZ851987:TAZ851994 SRD851987:SRD851994 SHH851987:SHH851994 RXL851987:RXL851994 RNP851987:RNP851994 RDT851987:RDT851994 QTX851987:QTX851994 QKB851987:QKB851994 QAF851987:QAF851994 PQJ851987:PQJ851994 PGN851987:PGN851994 OWR851987:OWR851994 OMV851987:OMV851994 OCZ851987:OCZ851994 NTD851987:NTD851994 NJH851987:NJH851994 MZL851987:MZL851994 MPP851987:MPP851994 MFT851987:MFT851994 LVX851987:LVX851994 LMB851987:LMB851994 LCF851987:LCF851994 KSJ851987:KSJ851994 KIN851987:KIN851994 JYR851987:JYR851994 JOV851987:JOV851994 JEZ851987:JEZ851994 IVD851987:IVD851994 ILH851987:ILH851994 IBL851987:IBL851994 HRP851987:HRP851994 HHT851987:HHT851994 GXX851987:GXX851994 GOB851987:GOB851994 GEF851987:GEF851994 FUJ851987:FUJ851994 FKN851987:FKN851994 FAR851987:FAR851994 EQV851987:EQV851994 EGZ851987:EGZ851994 DXD851987:DXD851994 DNH851987:DNH851994 DDL851987:DDL851994 CTP851987:CTP851994 CJT851987:CJT851994 BZX851987:BZX851994 BQB851987:BQB851994 BGF851987:BGF851994 AWJ851987:AWJ851994 AMN851987:AMN851994 ACR851987:ACR851994 SV851987:SV851994 IZ851987:IZ851994 D851987:D851994 WVL786451:WVL786458 WLP786451:WLP786458 WBT786451:WBT786458 VRX786451:VRX786458 VIB786451:VIB786458 UYF786451:UYF786458 UOJ786451:UOJ786458 UEN786451:UEN786458 TUR786451:TUR786458 TKV786451:TKV786458 TAZ786451:TAZ786458 SRD786451:SRD786458 SHH786451:SHH786458 RXL786451:RXL786458 RNP786451:RNP786458 RDT786451:RDT786458 QTX786451:QTX786458 QKB786451:QKB786458 QAF786451:QAF786458 PQJ786451:PQJ786458 PGN786451:PGN786458 OWR786451:OWR786458 OMV786451:OMV786458 OCZ786451:OCZ786458 NTD786451:NTD786458 NJH786451:NJH786458 MZL786451:MZL786458 MPP786451:MPP786458 MFT786451:MFT786458 LVX786451:LVX786458 LMB786451:LMB786458 LCF786451:LCF786458 KSJ786451:KSJ786458 KIN786451:KIN786458 JYR786451:JYR786458 JOV786451:JOV786458 JEZ786451:JEZ786458 IVD786451:IVD786458 ILH786451:ILH786458 IBL786451:IBL786458 HRP786451:HRP786458 HHT786451:HHT786458 GXX786451:GXX786458 GOB786451:GOB786458 GEF786451:GEF786458 FUJ786451:FUJ786458 FKN786451:FKN786458 FAR786451:FAR786458 EQV786451:EQV786458 EGZ786451:EGZ786458 DXD786451:DXD786458 DNH786451:DNH786458 DDL786451:DDL786458 CTP786451:CTP786458 CJT786451:CJT786458 BZX786451:BZX786458 BQB786451:BQB786458 BGF786451:BGF786458 AWJ786451:AWJ786458 AMN786451:AMN786458 ACR786451:ACR786458 SV786451:SV786458 IZ786451:IZ786458 D786451:D786458 WVL720915:WVL720922 WLP720915:WLP720922 WBT720915:WBT720922 VRX720915:VRX720922 VIB720915:VIB720922 UYF720915:UYF720922 UOJ720915:UOJ720922 UEN720915:UEN720922 TUR720915:TUR720922 TKV720915:TKV720922 TAZ720915:TAZ720922 SRD720915:SRD720922 SHH720915:SHH720922 RXL720915:RXL720922 RNP720915:RNP720922 RDT720915:RDT720922 QTX720915:QTX720922 QKB720915:QKB720922 QAF720915:QAF720922 PQJ720915:PQJ720922 PGN720915:PGN720922 OWR720915:OWR720922 OMV720915:OMV720922 OCZ720915:OCZ720922 NTD720915:NTD720922 NJH720915:NJH720922 MZL720915:MZL720922 MPP720915:MPP720922 MFT720915:MFT720922 LVX720915:LVX720922 LMB720915:LMB720922 LCF720915:LCF720922 KSJ720915:KSJ720922 KIN720915:KIN720922 JYR720915:JYR720922 JOV720915:JOV720922 JEZ720915:JEZ720922 IVD720915:IVD720922 ILH720915:ILH720922 IBL720915:IBL720922 HRP720915:HRP720922 HHT720915:HHT720922 GXX720915:GXX720922 GOB720915:GOB720922 GEF720915:GEF720922 FUJ720915:FUJ720922 FKN720915:FKN720922 FAR720915:FAR720922 EQV720915:EQV720922 EGZ720915:EGZ720922 DXD720915:DXD720922 DNH720915:DNH720922 DDL720915:DDL720922 CTP720915:CTP720922 CJT720915:CJT720922 BZX720915:BZX720922 BQB720915:BQB720922 BGF720915:BGF720922 AWJ720915:AWJ720922 AMN720915:AMN720922 ACR720915:ACR720922 SV720915:SV720922 IZ720915:IZ720922 D720915:D720922 WVL655379:WVL655386 WLP655379:WLP655386 WBT655379:WBT655386 VRX655379:VRX655386 VIB655379:VIB655386 UYF655379:UYF655386 UOJ655379:UOJ655386 UEN655379:UEN655386 TUR655379:TUR655386 TKV655379:TKV655386 TAZ655379:TAZ655386 SRD655379:SRD655386 SHH655379:SHH655386 RXL655379:RXL655386 RNP655379:RNP655386 RDT655379:RDT655386 QTX655379:QTX655386 QKB655379:QKB655386 QAF655379:QAF655386 PQJ655379:PQJ655386 PGN655379:PGN655386 OWR655379:OWR655386 OMV655379:OMV655386 OCZ655379:OCZ655386 NTD655379:NTD655386 NJH655379:NJH655386 MZL655379:MZL655386 MPP655379:MPP655386 MFT655379:MFT655386 LVX655379:LVX655386 LMB655379:LMB655386 LCF655379:LCF655386 KSJ655379:KSJ655386 KIN655379:KIN655386 JYR655379:JYR655386 JOV655379:JOV655386 JEZ655379:JEZ655386 IVD655379:IVD655386 ILH655379:ILH655386 IBL655379:IBL655386 HRP655379:HRP655386 HHT655379:HHT655386 GXX655379:GXX655386 GOB655379:GOB655386 GEF655379:GEF655386 FUJ655379:FUJ655386 FKN655379:FKN655386 FAR655379:FAR655386 EQV655379:EQV655386 EGZ655379:EGZ655386 DXD655379:DXD655386 DNH655379:DNH655386 DDL655379:DDL655386 CTP655379:CTP655386 CJT655379:CJT655386 BZX655379:BZX655386 BQB655379:BQB655386 BGF655379:BGF655386 AWJ655379:AWJ655386 AMN655379:AMN655386 ACR655379:ACR655386 SV655379:SV655386 IZ655379:IZ655386 D655379:D655386 WVL589843:WVL589850 WLP589843:WLP589850 WBT589843:WBT589850 VRX589843:VRX589850 VIB589843:VIB589850 UYF589843:UYF589850 UOJ589843:UOJ589850 UEN589843:UEN589850 TUR589843:TUR589850 TKV589843:TKV589850 TAZ589843:TAZ589850 SRD589843:SRD589850 SHH589843:SHH589850 RXL589843:RXL589850 RNP589843:RNP589850 RDT589843:RDT589850 QTX589843:QTX589850 QKB589843:QKB589850 QAF589843:QAF589850 PQJ589843:PQJ589850 PGN589843:PGN589850 OWR589843:OWR589850 OMV589843:OMV589850 OCZ589843:OCZ589850 NTD589843:NTD589850 NJH589843:NJH589850 MZL589843:MZL589850 MPP589843:MPP589850 MFT589843:MFT589850 LVX589843:LVX589850 LMB589843:LMB589850 LCF589843:LCF589850 KSJ589843:KSJ589850 KIN589843:KIN589850 JYR589843:JYR589850 JOV589843:JOV589850 JEZ589843:JEZ589850 IVD589843:IVD589850 ILH589843:ILH589850 IBL589843:IBL589850 HRP589843:HRP589850 HHT589843:HHT589850 GXX589843:GXX589850 GOB589843:GOB589850 GEF589843:GEF589850 FUJ589843:FUJ589850 FKN589843:FKN589850 FAR589843:FAR589850 EQV589843:EQV589850 EGZ589843:EGZ589850 DXD589843:DXD589850 DNH589843:DNH589850 DDL589843:DDL589850 CTP589843:CTP589850 CJT589843:CJT589850 BZX589843:BZX589850 BQB589843:BQB589850 BGF589843:BGF589850 AWJ589843:AWJ589850 AMN589843:AMN589850 ACR589843:ACR589850 SV589843:SV589850 IZ589843:IZ589850 D589843:D589850 WVL524307:WVL524314 WLP524307:WLP524314 WBT524307:WBT524314 VRX524307:VRX524314 VIB524307:VIB524314 UYF524307:UYF524314 UOJ524307:UOJ524314 UEN524307:UEN524314 TUR524307:TUR524314 TKV524307:TKV524314 TAZ524307:TAZ524314 SRD524307:SRD524314 SHH524307:SHH524314 RXL524307:RXL524314 RNP524307:RNP524314 RDT524307:RDT524314 QTX524307:QTX524314 QKB524307:QKB524314 QAF524307:QAF524314 PQJ524307:PQJ524314 PGN524307:PGN524314 OWR524307:OWR524314 OMV524307:OMV524314 OCZ524307:OCZ524314 NTD524307:NTD524314 NJH524307:NJH524314 MZL524307:MZL524314 MPP524307:MPP524314 MFT524307:MFT524314 LVX524307:LVX524314 LMB524307:LMB524314 LCF524307:LCF524314 KSJ524307:KSJ524314 KIN524307:KIN524314 JYR524307:JYR524314 JOV524307:JOV524314 JEZ524307:JEZ524314 IVD524307:IVD524314 ILH524307:ILH524314 IBL524307:IBL524314 HRP524307:HRP524314 HHT524307:HHT524314 GXX524307:GXX524314 GOB524307:GOB524314 GEF524307:GEF524314 FUJ524307:FUJ524314 FKN524307:FKN524314 FAR524307:FAR524314 EQV524307:EQV524314 EGZ524307:EGZ524314 DXD524307:DXD524314 DNH524307:DNH524314 DDL524307:DDL524314 CTP524307:CTP524314 CJT524307:CJT524314 BZX524307:BZX524314 BQB524307:BQB524314 BGF524307:BGF524314 AWJ524307:AWJ524314 AMN524307:AMN524314 ACR524307:ACR524314 SV524307:SV524314 IZ524307:IZ524314 D524307:D524314 WVL458771:WVL458778 WLP458771:WLP458778 WBT458771:WBT458778 VRX458771:VRX458778 VIB458771:VIB458778 UYF458771:UYF458778 UOJ458771:UOJ458778 UEN458771:UEN458778 TUR458771:TUR458778 TKV458771:TKV458778 TAZ458771:TAZ458778 SRD458771:SRD458778 SHH458771:SHH458778 RXL458771:RXL458778 RNP458771:RNP458778 RDT458771:RDT458778 QTX458771:QTX458778 QKB458771:QKB458778 QAF458771:QAF458778 PQJ458771:PQJ458778 PGN458771:PGN458778 OWR458771:OWR458778 OMV458771:OMV458778 OCZ458771:OCZ458778 NTD458771:NTD458778 NJH458771:NJH458778 MZL458771:MZL458778 MPP458771:MPP458778 MFT458771:MFT458778 LVX458771:LVX458778 LMB458771:LMB458778 LCF458771:LCF458778 KSJ458771:KSJ458778 KIN458771:KIN458778 JYR458771:JYR458778 JOV458771:JOV458778 JEZ458771:JEZ458778 IVD458771:IVD458778 ILH458771:ILH458778 IBL458771:IBL458778 HRP458771:HRP458778 HHT458771:HHT458778 GXX458771:GXX458778 GOB458771:GOB458778 GEF458771:GEF458778 FUJ458771:FUJ458778 FKN458771:FKN458778 FAR458771:FAR458778 EQV458771:EQV458778 EGZ458771:EGZ458778 DXD458771:DXD458778 DNH458771:DNH458778 DDL458771:DDL458778 CTP458771:CTP458778 CJT458771:CJT458778 BZX458771:BZX458778 BQB458771:BQB458778 BGF458771:BGF458778 AWJ458771:AWJ458778 AMN458771:AMN458778 ACR458771:ACR458778 SV458771:SV458778 IZ458771:IZ458778 D458771:D458778 WVL393235:WVL393242 WLP393235:WLP393242 WBT393235:WBT393242 VRX393235:VRX393242 VIB393235:VIB393242 UYF393235:UYF393242 UOJ393235:UOJ393242 UEN393235:UEN393242 TUR393235:TUR393242 TKV393235:TKV393242 TAZ393235:TAZ393242 SRD393235:SRD393242 SHH393235:SHH393242 RXL393235:RXL393242 RNP393235:RNP393242 RDT393235:RDT393242 QTX393235:QTX393242 QKB393235:QKB393242 QAF393235:QAF393242 PQJ393235:PQJ393242 PGN393235:PGN393242 OWR393235:OWR393242 OMV393235:OMV393242 OCZ393235:OCZ393242 NTD393235:NTD393242 NJH393235:NJH393242 MZL393235:MZL393242 MPP393235:MPP393242 MFT393235:MFT393242 LVX393235:LVX393242 LMB393235:LMB393242 LCF393235:LCF393242 KSJ393235:KSJ393242 KIN393235:KIN393242 JYR393235:JYR393242 JOV393235:JOV393242 JEZ393235:JEZ393242 IVD393235:IVD393242 ILH393235:ILH393242 IBL393235:IBL393242 HRP393235:HRP393242 HHT393235:HHT393242 GXX393235:GXX393242 GOB393235:GOB393242 GEF393235:GEF393242 FUJ393235:FUJ393242 FKN393235:FKN393242 FAR393235:FAR393242 EQV393235:EQV393242 EGZ393235:EGZ393242 DXD393235:DXD393242 DNH393235:DNH393242 DDL393235:DDL393242 CTP393235:CTP393242 CJT393235:CJT393242 BZX393235:BZX393242 BQB393235:BQB393242 BGF393235:BGF393242 AWJ393235:AWJ393242 AMN393235:AMN393242 ACR393235:ACR393242 SV393235:SV393242 IZ393235:IZ393242 D393235:D393242 WVL327699:WVL327706 WLP327699:WLP327706 WBT327699:WBT327706 VRX327699:VRX327706 VIB327699:VIB327706 UYF327699:UYF327706 UOJ327699:UOJ327706 UEN327699:UEN327706 TUR327699:TUR327706 TKV327699:TKV327706 TAZ327699:TAZ327706 SRD327699:SRD327706 SHH327699:SHH327706 RXL327699:RXL327706 RNP327699:RNP327706 RDT327699:RDT327706 QTX327699:QTX327706 QKB327699:QKB327706 QAF327699:QAF327706 PQJ327699:PQJ327706 PGN327699:PGN327706 OWR327699:OWR327706 OMV327699:OMV327706 OCZ327699:OCZ327706 NTD327699:NTD327706 NJH327699:NJH327706 MZL327699:MZL327706 MPP327699:MPP327706 MFT327699:MFT327706 LVX327699:LVX327706 LMB327699:LMB327706 LCF327699:LCF327706 KSJ327699:KSJ327706 KIN327699:KIN327706 JYR327699:JYR327706 JOV327699:JOV327706 JEZ327699:JEZ327706 IVD327699:IVD327706 ILH327699:ILH327706 IBL327699:IBL327706 HRP327699:HRP327706 HHT327699:HHT327706 GXX327699:GXX327706 GOB327699:GOB327706 GEF327699:GEF327706 FUJ327699:FUJ327706 FKN327699:FKN327706 FAR327699:FAR327706 EQV327699:EQV327706 EGZ327699:EGZ327706 DXD327699:DXD327706 DNH327699:DNH327706 DDL327699:DDL327706 CTP327699:CTP327706 CJT327699:CJT327706 BZX327699:BZX327706 BQB327699:BQB327706 BGF327699:BGF327706 AWJ327699:AWJ327706 AMN327699:AMN327706 ACR327699:ACR327706 SV327699:SV327706 IZ327699:IZ327706 D327699:D327706 WVL262163:WVL262170 WLP262163:WLP262170 WBT262163:WBT262170 VRX262163:VRX262170 VIB262163:VIB262170 UYF262163:UYF262170 UOJ262163:UOJ262170 UEN262163:UEN262170 TUR262163:TUR262170 TKV262163:TKV262170 TAZ262163:TAZ262170 SRD262163:SRD262170 SHH262163:SHH262170 RXL262163:RXL262170 RNP262163:RNP262170 RDT262163:RDT262170 QTX262163:QTX262170 QKB262163:QKB262170 QAF262163:QAF262170 PQJ262163:PQJ262170 PGN262163:PGN262170 OWR262163:OWR262170 OMV262163:OMV262170 OCZ262163:OCZ262170 NTD262163:NTD262170 NJH262163:NJH262170 MZL262163:MZL262170 MPP262163:MPP262170 MFT262163:MFT262170 LVX262163:LVX262170 LMB262163:LMB262170 LCF262163:LCF262170 KSJ262163:KSJ262170 KIN262163:KIN262170 JYR262163:JYR262170 JOV262163:JOV262170 JEZ262163:JEZ262170 IVD262163:IVD262170 ILH262163:ILH262170 IBL262163:IBL262170 HRP262163:HRP262170 HHT262163:HHT262170 GXX262163:GXX262170 GOB262163:GOB262170 GEF262163:GEF262170 FUJ262163:FUJ262170 FKN262163:FKN262170 FAR262163:FAR262170 EQV262163:EQV262170 EGZ262163:EGZ262170 DXD262163:DXD262170 DNH262163:DNH262170 DDL262163:DDL262170 CTP262163:CTP262170 CJT262163:CJT262170 BZX262163:BZX262170 BQB262163:BQB262170 BGF262163:BGF262170 AWJ262163:AWJ262170 AMN262163:AMN262170 ACR262163:ACR262170 SV262163:SV262170 IZ262163:IZ262170 D262163:D262170 WVL196627:WVL196634 WLP196627:WLP196634 WBT196627:WBT196634 VRX196627:VRX196634 VIB196627:VIB196634 UYF196627:UYF196634 UOJ196627:UOJ196634 UEN196627:UEN196634 TUR196627:TUR196634 TKV196627:TKV196634 TAZ196627:TAZ196634 SRD196627:SRD196634 SHH196627:SHH196634 RXL196627:RXL196634 RNP196627:RNP196634 RDT196627:RDT196634 QTX196627:QTX196634 QKB196627:QKB196634 QAF196627:QAF196634 PQJ196627:PQJ196634 PGN196627:PGN196634 OWR196627:OWR196634 OMV196627:OMV196634 OCZ196627:OCZ196634 NTD196627:NTD196634 NJH196627:NJH196634 MZL196627:MZL196634 MPP196627:MPP196634 MFT196627:MFT196634 LVX196627:LVX196634 LMB196627:LMB196634 LCF196627:LCF196634 KSJ196627:KSJ196634 KIN196627:KIN196634 JYR196627:JYR196634 JOV196627:JOV196634 JEZ196627:JEZ196634 IVD196627:IVD196634 ILH196627:ILH196634 IBL196627:IBL196634 HRP196627:HRP196634 HHT196627:HHT196634 GXX196627:GXX196634 GOB196627:GOB196634 GEF196627:GEF196634 FUJ196627:FUJ196634 FKN196627:FKN196634 FAR196627:FAR196634 EQV196627:EQV196634 EGZ196627:EGZ196634 DXD196627:DXD196634 DNH196627:DNH196634 DDL196627:DDL196634 CTP196627:CTP196634 CJT196627:CJT196634 BZX196627:BZX196634 BQB196627:BQB196634 BGF196627:BGF196634 AWJ196627:AWJ196634 AMN196627:AMN196634 ACR196627:ACR196634 SV196627:SV196634 IZ196627:IZ196634 D196627:D196634 WVL131091:WVL131098 WLP131091:WLP131098 WBT131091:WBT131098 VRX131091:VRX131098 VIB131091:VIB131098 UYF131091:UYF131098 UOJ131091:UOJ131098 UEN131091:UEN131098 TUR131091:TUR131098 TKV131091:TKV131098 TAZ131091:TAZ131098 SRD131091:SRD131098 SHH131091:SHH131098 RXL131091:RXL131098 RNP131091:RNP131098 RDT131091:RDT131098 QTX131091:QTX131098 QKB131091:QKB131098 QAF131091:QAF131098 PQJ131091:PQJ131098 PGN131091:PGN131098 OWR131091:OWR131098 OMV131091:OMV131098 OCZ131091:OCZ131098 NTD131091:NTD131098 NJH131091:NJH131098 MZL131091:MZL131098 MPP131091:MPP131098 MFT131091:MFT131098 LVX131091:LVX131098 LMB131091:LMB131098 LCF131091:LCF131098 KSJ131091:KSJ131098 KIN131091:KIN131098 JYR131091:JYR131098 JOV131091:JOV131098 JEZ131091:JEZ131098 IVD131091:IVD131098 ILH131091:ILH131098 IBL131091:IBL131098 HRP131091:HRP131098 HHT131091:HHT131098 GXX131091:GXX131098 GOB131091:GOB131098 GEF131091:GEF131098 FUJ131091:FUJ131098 FKN131091:FKN131098 FAR131091:FAR131098 EQV131091:EQV131098 EGZ131091:EGZ131098 DXD131091:DXD131098 DNH131091:DNH131098 DDL131091:DDL131098 CTP131091:CTP131098 CJT131091:CJT131098 BZX131091:BZX131098 BQB131091:BQB131098 BGF131091:BGF131098 AWJ131091:AWJ131098 AMN131091:AMN131098 ACR131091:ACR131098 SV131091:SV131098 IZ131091:IZ131098 D131091:D131098 WVL65555:WVL65562 WLP65555:WLP65562 WBT65555:WBT65562 VRX65555:VRX65562 VIB65555:VIB65562 UYF65555:UYF65562 UOJ65555:UOJ65562 UEN65555:UEN65562 TUR65555:TUR65562 TKV65555:TKV65562 TAZ65555:TAZ65562 SRD65555:SRD65562 SHH65555:SHH65562 RXL65555:RXL65562 RNP65555:RNP65562 RDT65555:RDT65562 QTX65555:QTX65562 QKB65555:QKB65562 QAF65555:QAF65562 PQJ65555:PQJ65562 PGN65555:PGN65562 OWR65555:OWR65562 OMV65555:OMV65562 OCZ65555:OCZ65562 NTD65555:NTD65562 NJH65555:NJH65562 MZL65555:MZL65562 MPP65555:MPP65562 MFT65555:MFT65562 LVX65555:LVX65562 LMB65555:LMB65562 LCF65555:LCF65562 KSJ65555:KSJ65562 KIN65555:KIN65562 JYR65555:JYR65562 JOV65555:JOV65562 JEZ65555:JEZ65562 IVD65555:IVD65562 ILH65555:ILH65562 IBL65555:IBL65562 HRP65555:HRP65562 HHT65555:HHT65562 GXX65555:GXX65562 GOB65555:GOB65562 GEF65555:GEF65562 FUJ65555:FUJ65562 FKN65555:FKN65562 FAR65555:FAR65562 EQV65555:EQV65562 EGZ65555:EGZ65562 DXD65555:DXD65562 DNH65555:DNH65562 DDL65555:DDL65562 CTP65555:CTP65562 CJT65555:CJT65562 BZX65555:BZX65562 BQB65555:BQB65562 BGF65555:BGF65562 AWJ65555:AWJ65562 AMN65555:AMN65562 ACR65555:ACR65562 SV65555:SV65562 IZ65555:IZ65562 D65555:D65562 WVL19:WVL26 WLP19:WLP26 WBT19:WBT26 VRX19:VRX26 VIB19:VIB26 UYF19:UYF26 UOJ19:UOJ26 UEN19:UEN26 TUR19:TUR26 TKV19:TKV26 TAZ19:TAZ26 SRD19:SRD26 SHH19:SHH26 RXL19:RXL26 RNP19:RNP26 RDT19:RDT26 QTX19:QTX26 QKB19:QKB26 QAF19:QAF26 PQJ19:PQJ26 PGN19:PGN26 OWR19:OWR26 OMV19:OMV26 OCZ19:OCZ26 NTD19:NTD26 NJH19:NJH26 MZL19:MZL26 MPP19:MPP26 MFT19:MFT26 LVX19:LVX26 LMB19:LMB26 LCF19:LCF26 KSJ19:KSJ26 KIN19:KIN26 JYR19:JYR26 JOV19:JOV26 JEZ19:JEZ26 IVD19:IVD26 ILH19:ILH26 IBL19:IBL26 HRP19:HRP26 HHT19:HHT26 GXX19:GXX26 GOB19:GOB26 GEF19:GEF26 FUJ19:FUJ26 FKN19:FKN26 FAR19:FAR26 EQV19:EQV26 EGZ19:EGZ26 DXD19:DXD26 DNH19:DNH26 DDL19:DDL26 CTP19:CTP26 CJT19:CJT26 BZX19:BZX26 BQB19:BQB26 BGF19:BGF26 AWJ19:AWJ26 AMN19:AMN26 ACR19:ACR26 SV19:SV26 IZ19:IZ26">
      <formula1>$K$14:$K$24</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sqref="A1:D1"/>
    </sheetView>
  </sheetViews>
  <sheetFormatPr defaultRowHeight="12.75" x14ac:dyDescent="0.2"/>
  <sheetData>
    <row r="1" spans="1:11" ht="20.25" x14ac:dyDescent="0.3">
      <c r="A1" s="510" t="s">
        <v>722</v>
      </c>
      <c r="B1" s="510"/>
      <c r="C1" s="510"/>
      <c r="D1" s="510"/>
    </row>
    <row r="3" spans="1:11" ht="15.75" x14ac:dyDescent="0.2">
      <c r="A3" s="378" t="s">
        <v>723</v>
      </c>
    </row>
    <row r="4" spans="1:11" ht="15" x14ac:dyDescent="0.2">
      <c r="A4" s="379" t="s">
        <v>724</v>
      </c>
    </row>
    <row r="6" spans="1:11" ht="15" x14ac:dyDescent="0.2">
      <c r="A6" s="379" t="s">
        <v>725</v>
      </c>
    </row>
    <row r="7" spans="1:11" ht="15" x14ac:dyDescent="0.2">
      <c r="B7" s="379" t="s">
        <v>726</v>
      </c>
    </row>
    <row r="8" spans="1:11" ht="15" x14ac:dyDescent="0.2">
      <c r="B8" s="379" t="s">
        <v>727</v>
      </c>
    </row>
    <row r="9" spans="1:11" ht="15" x14ac:dyDescent="0.2">
      <c r="B9" s="379" t="s">
        <v>728</v>
      </c>
    </row>
    <row r="10" spans="1:11" ht="15" x14ac:dyDescent="0.2">
      <c r="B10" s="379" t="s">
        <v>729</v>
      </c>
    </row>
    <row r="11" spans="1:11" ht="15" x14ac:dyDescent="0.2">
      <c r="B11" s="379" t="s">
        <v>730</v>
      </c>
    </row>
    <row r="12" spans="1:11" ht="15" x14ac:dyDescent="0.2">
      <c r="B12" s="379" t="s">
        <v>731</v>
      </c>
    </row>
    <row r="13" spans="1:11" ht="15" x14ac:dyDescent="0.2">
      <c r="B13" s="379" t="s">
        <v>732</v>
      </c>
    </row>
    <row r="14" spans="1:11" ht="15" x14ac:dyDescent="0.2">
      <c r="B14" s="379" t="s">
        <v>733</v>
      </c>
    </row>
    <row r="15" spans="1:11" ht="14.25" x14ac:dyDescent="0.2">
      <c r="B15" s="383" t="s">
        <v>734</v>
      </c>
    </row>
    <row r="16" spans="1:11" ht="15.75" x14ac:dyDescent="0.2">
      <c r="B16" s="379" t="s">
        <v>735</v>
      </c>
      <c r="K16" s="384"/>
    </row>
    <row r="18" spans="2:11" ht="15.75" x14ac:dyDescent="0.2">
      <c r="B18" s="385" t="s">
        <v>736</v>
      </c>
    </row>
    <row r="19" spans="2:11" ht="15.75" x14ac:dyDescent="0.2">
      <c r="B19" s="384"/>
    </row>
    <row r="20" spans="2:11" ht="15.75" x14ac:dyDescent="0.2">
      <c r="B20" s="384" t="s">
        <v>737</v>
      </c>
      <c r="K20" s="384"/>
    </row>
    <row r="23" spans="2:11" ht="15.75" x14ac:dyDescent="0.2">
      <c r="K23" s="384"/>
    </row>
  </sheetData>
  <mergeCells count="1">
    <mergeCell ref="A1:D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J31" sqref="J31"/>
    </sheetView>
  </sheetViews>
  <sheetFormatPr defaultRowHeight="12.75" x14ac:dyDescent="0.2"/>
  <cols>
    <col min="1" max="1" width="17.42578125" customWidth="1"/>
    <col min="8" max="8" width="10" bestFit="1" customWidth="1"/>
  </cols>
  <sheetData>
    <row r="1" spans="1:9" x14ac:dyDescent="0.2">
      <c r="A1" s="392">
        <v>38529.930393518516</v>
      </c>
      <c r="E1" s="48"/>
      <c r="H1" s="393" t="s">
        <v>772</v>
      </c>
    </row>
    <row r="2" spans="1:9" x14ac:dyDescent="0.2">
      <c r="B2" s="12"/>
      <c r="E2" s="48"/>
      <c r="H2" t="s">
        <v>773</v>
      </c>
      <c r="I2" t="s">
        <v>774</v>
      </c>
    </row>
    <row r="3" spans="1:9" x14ac:dyDescent="0.2">
      <c r="B3" s="48"/>
      <c r="E3" s="48"/>
      <c r="H3" t="s">
        <v>775</v>
      </c>
      <c r="I3" t="s">
        <v>776</v>
      </c>
    </row>
    <row r="4" spans="1:9" x14ac:dyDescent="0.2">
      <c r="H4" t="s">
        <v>777</v>
      </c>
      <c r="I4" t="s">
        <v>778</v>
      </c>
    </row>
    <row r="5" spans="1:9" x14ac:dyDescent="0.2">
      <c r="H5" t="s">
        <v>779</v>
      </c>
      <c r="I5" t="s">
        <v>780</v>
      </c>
    </row>
    <row r="6" spans="1:9" x14ac:dyDescent="0.2">
      <c r="H6" t="s">
        <v>781</v>
      </c>
      <c r="I6" t="s">
        <v>782</v>
      </c>
    </row>
    <row r="7" spans="1:9" x14ac:dyDescent="0.2">
      <c r="H7" t="s">
        <v>783</v>
      </c>
      <c r="I7" t="s">
        <v>784</v>
      </c>
    </row>
    <row r="13" spans="1:9" x14ac:dyDescent="0.2">
      <c r="G13" s="511" t="s">
        <v>785</v>
      </c>
      <c r="H13" s="511"/>
      <c r="I13" s="511"/>
    </row>
    <row r="14" spans="1:9" x14ac:dyDescent="0.2">
      <c r="B14" s="511" t="s">
        <v>786</v>
      </c>
      <c r="C14" s="511"/>
    </row>
    <row r="15" spans="1:9" x14ac:dyDescent="0.2">
      <c r="G15" s="21" t="s">
        <v>13</v>
      </c>
      <c r="H15" s="21" t="s">
        <v>787</v>
      </c>
      <c r="I15" s="21" t="s">
        <v>788</v>
      </c>
    </row>
    <row r="16" spans="1:9" x14ac:dyDescent="0.2">
      <c r="B16" s="21" t="s">
        <v>13</v>
      </c>
      <c r="C16" s="394"/>
      <c r="G16" s="6" t="s">
        <v>4</v>
      </c>
      <c r="H16" s="6">
        <v>217930101</v>
      </c>
      <c r="I16" s="6" t="s">
        <v>210</v>
      </c>
    </row>
    <row r="17" spans="2:9" x14ac:dyDescent="0.2">
      <c r="B17" s="21" t="s">
        <v>787</v>
      </c>
      <c r="C17" s="394"/>
      <c r="G17" s="394"/>
      <c r="H17" s="394"/>
      <c r="I17" s="394"/>
    </row>
    <row r="18" spans="2:9" x14ac:dyDescent="0.2">
      <c r="B18" s="21" t="s">
        <v>788</v>
      </c>
      <c r="C18" s="394"/>
      <c r="G18" s="394"/>
      <c r="H18" s="394"/>
      <c r="I18" s="394"/>
    </row>
    <row r="19" spans="2:9" x14ac:dyDescent="0.2">
      <c r="G19" s="394"/>
      <c r="H19" s="394"/>
      <c r="I19" s="394"/>
    </row>
  </sheetData>
  <mergeCells count="2">
    <mergeCell ref="G13:I13"/>
    <mergeCell ref="B14: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34"/>
  <sheetViews>
    <sheetView workbookViewId="0">
      <selection activeCell="T19" sqref="T19"/>
    </sheetView>
  </sheetViews>
  <sheetFormatPr defaultRowHeight="12.75" x14ac:dyDescent="0.2"/>
  <cols>
    <col min="1" max="1" width="4" customWidth="1"/>
    <col min="2" max="2" width="8.140625" customWidth="1"/>
    <col min="3" max="3" width="6.140625" customWidth="1"/>
    <col min="4" max="4" width="6.7109375" customWidth="1"/>
    <col min="5" max="5" width="7.5703125" customWidth="1"/>
    <col min="6" max="6" width="7" customWidth="1"/>
    <col min="7" max="7" width="9.7109375" customWidth="1"/>
    <col min="8" max="8" width="11" customWidth="1"/>
    <col min="9" max="9" width="6.28515625" customWidth="1"/>
    <col min="14" max="14" width="6.7109375" customWidth="1"/>
    <col min="15" max="15" width="7.140625" customWidth="1"/>
  </cols>
  <sheetData>
    <row r="1" spans="1:16" ht="13.5" thickBot="1" x14ac:dyDescent="0.25">
      <c r="A1" s="66" t="s">
        <v>108</v>
      </c>
      <c r="B1" s="66" t="s">
        <v>331</v>
      </c>
      <c r="C1" s="66" t="s">
        <v>332</v>
      </c>
      <c r="D1" s="66" t="s">
        <v>158</v>
      </c>
      <c r="E1" s="66" t="s">
        <v>333</v>
      </c>
      <c r="F1" s="66" t="s">
        <v>334</v>
      </c>
      <c r="G1" s="66" t="s">
        <v>244</v>
      </c>
      <c r="H1" s="66" t="s">
        <v>459</v>
      </c>
      <c r="I1" s="66" t="s">
        <v>50</v>
      </c>
      <c r="J1" s="15" t="s">
        <v>413</v>
      </c>
      <c r="K1" s="6"/>
      <c r="L1" s="65"/>
      <c r="M1" s="252"/>
      <c r="N1" s="253" t="s">
        <v>460</v>
      </c>
      <c r="O1" s="31"/>
    </row>
    <row r="2" spans="1:16" x14ac:dyDescent="0.2">
      <c r="A2" s="15">
        <v>1</v>
      </c>
      <c r="B2" s="15" t="s">
        <v>210</v>
      </c>
      <c r="C2" s="15">
        <v>80</v>
      </c>
      <c r="D2" s="15" t="s">
        <v>335</v>
      </c>
      <c r="E2" s="15" t="s">
        <v>336</v>
      </c>
      <c r="F2" s="15">
        <v>30000</v>
      </c>
      <c r="G2" s="531">
        <f>VLOOKUP(D2,N$2:O$4,2)*F2</f>
        <v>900</v>
      </c>
      <c r="H2" s="525">
        <f>F2*C2</f>
        <v>2400000</v>
      </c>
      <c r="I2" s="205" t="str">
        <f>IF(H2&gt;MEDIAN(H2:H7),"X","")</f>
        <v/>
      </c>
      <c r="J2" s="251" t="str">
        <f>VLOOKUP(C2,M$8:O$10,3)</f>
        <v>pequena</v>
      </c>
      <c r="K2" s="6"/>
      <c r="L2" s="254">
        <f>COUNTIF(B2:B7,"=Lisboa")/COUNTA(B2:B7)</f>
        <v>0.66666666666666663</v>
      </c>
      <c r="M2" s="252"/>
      <c r="N2" s="249" t="s">
        <v>335</v>
      </c>
      <c r="O2" s="255">
        <v>0.03</v>
      </c>
      <c r="P2" s="14" t="s">
        <v>265</v>
      </c>
    </row>
    <row r="3" spans="1:16" x14ac:dyDescent="0.2">
      <c r="A3" s="15">
        <v>2</v>
      </c>
      <c r="B3" s="15" t="s">
        <v>210</v>
      </c>
      <c r="C3" s="15">
        <v>100</v>
      </c>
      <c r="D3" s="15" t="s">
        <v>337</v>
      </c>
      <c r="E3" s="15" t="s">
        <v>336</v>
      </c>
      <c r="F3" s="15">
        <v>39000</v>
      </c>
      <c r="G3" s="531">
        <f t="shared" ref="G3:G7" si="0">VLOOKUP(D3,N$2:O$4,2)*F3</f>
        <v>1560</v>
      </c>
      <c r="H3" s="525">
        <f t="shared" ref="H3:H7" si="1">F3*C3</f>
        <v>3900000</v>
      </c>
      <c r="I3" s="205" t="str">
        <f t="shared" ref="I3:I7" si="2">IF(H3&gt;MEDIAN(H3:H8),"X","")</f>
        <v>X</v>
      </c>
      <c r="J3" s="251" t="str">
        <f t="shared" ref="J3:J7" si="3">VLOOKUP(C3,M$8:O$10,3)</f>
        <v>pequena</v>
      </c>
      <c r="K3" s="6"/>
      <c r="L3" s="251">
        <f>COUNTIF(D2:D7,"=T1")</f>
        <v>2</v>
      </c>
      <c r="M3" s="252"/>
      <c r="N3" s="250" t="s">
        <v>337</v>
      </c>
      <c r="O3" s="256">
        <v>0.04</v>
      </c>
      <c r="P3" s="14" t="s">
        <v>329</v>
      </c>
    </row>
    <row r="4" spans="1:16" ht="13.5" thickBot="1" x14ac:dyDescent="0.25">
      <c r="A4" s="15">
        <v>3</v>
      </c>
      <c r="B4" s="15" t="s">
        <v>210</v>
      </c>
      <c r="C4" s="15">
        <v>80</v>
      </c>
      <c r="D4" s="15" t="s">
        <v>335</v>
      </c>
      <c r="E4" s="15" t="s">
        <v>338</v>
      </c>
      <c r="F4" s="15">
        <v>35000</v>
      </c>
      <c r="G4" s="531">
        <f t="shared" si="0"/>
        <v>1050</v>
      </c>
      <c r="H4" s="525">
        <f t="shared" si="1"/>
        <v>2800000</v>
      </c>
      <c r="I4" s="205" t="str">
        <f t="shared" si="2"/>
        <v/>
      </c>
      <c r="J4" s="251" t="str">
        <f t="shared" si="3"/>
        <v>pequena</v>
      </c>
      <c r="K4" s="6"/>
      <c r="L4" s="15">
        <v>3</v>
      </c>
      <c r="M4" s="252"/>
      <c r="N4" s="257" t="s">
        <v>340</v>
      </c>
      <c r="O4" s="258">
        <v>0.05</v>
      </c>
      <c r="P4" s="14" t="s">
        <v>330</v>
      </c>
    </row>
    <row r="5" spans="1:16" ht="13.5" thickBot="1" x14ac:dyDescent="0.25">
      <c r="A5" s="15">
        <v>4</v>
      </c>
      <c r="B5" s="15" t="s">
        <v>210</v>
      </c>
      <c r="C5" s="15">
        <v>100</v>
      </c>
      <c r="D5" s="15" t="s">
        <v>337</v>
      </c>
      <c r="E5" s="15" t="s">
        <v>336</v>
      </c>
      <c r="F5" s="15">
        <v>38000</v>
      </c>
      <c r="G5" s="531">
        <f t="shared" si="0"/>
        <v>1520</v>
      </c>
      <c r="H5" s="525">
        <f t="shared" si="1"/>
        <v>3800000</v>
      </c>
      <c r="I5" s="205" t="str">
        <f t="shared" si="2"/>
        <v/>
      </c>
      <c r="J5" s="251" t="str">
        <f t="shared" si="3"/>
        <v>pequena</v>
      </c>
      <c r="K5" s="6"/>
      <c r="L5" s="531">
        <f>VLOOKUP(L4,A2:G7,7)</f>
        <v>1050</v>
      </c>
      <c r="M5" s="259"/>
      <c r="N5" s="260"/>
      <c r="O5" s="261"/>
      <c r="P5" s="2"/>
    </row>
    <row r="6" spans="1:16" x14ac:dyDescent="0.2">
      <c r="A6" s="15">
        <v>5</v>
      </c>
      <c r="B6" s="15" t="s">
        <v>339</v>
      </c>
      <c r="C6" s="15">
        <v>120</v>
      </c>
      <c r="D6" s="15" t="s">
        <v>340</v>
      </c>
      <c r="E6" s="15" t="s">
        <v>336</v>
      </c>
      <c r="F6" s="15">
        <v>28000</v>
      </c>
      <c r="G6" s="531">
        <f t="shared" si="0"/>
        <v>1400</v>
      </c>
      <c r="H6" s="525">
        <f t="shared" si="1"/>
        <v>3360000</v>
      </c>
      <c r="I6" s="205" t="str">
        <f t="shared" si="2"/>
        <v/>
      </c>
      <c r="J6" s="251" t="str">
        <f t="shared" si="3"/>
        <v>media</v>
      </c>
      <c r="K6" s="6"/>
      <c r="L6" s="248"/>
      <c r="M6" s="512" t="s">
        <v>131</v>
      </c>
      <c r="N6" s="513"/>
      <c r="O6" s="514"/>
    </row>
    <row r="7" spans="1:16" ht="13.5" thickBot="1" x14ac:dyDescent="0.25">
      <c r="A7" s="15">
        <v>6</v>
      </c>
      <c r="B7" s="15" t="s">
        <v>339</v>
      </c>
      <c r="C7" s="15">
        <v>150</v>
      </c>
      <c r="D7" s="15" t="s">
        <v>340</v>
      </c>
      <c r="E7" s="15" t="s">
        <v>336</v>
      </c>
      <c r="F7" s="15">
        <v>40000</v>
      </c>
      <c r="G7" s="531">
        <f t="shared" si="0"/>
        <v>2000</v>
      </c>
      <c r="H7" s="525">
        <f t="shared" si="1"/>
        <v>6000000</v>
      </c>
      <c r="I7" s="205" t="str">
        <f t="shared" si="2"/>
        <v/>
      </c>
      <c r="J7" s="251" t="str">
        <f t="shared" si="3"/>
        <v>grande</v>
      </c>
      <c r="K7" s="6"/>
      <c r="L7" s="248"/>
      <c r="M7" s="515" t="s">
        <v>461</v>
      </c>
      <c r="N7" s="516"/>
      <c r="O7" s="262" t="s">
        <v>413</v>
      </c>
      <c r="P7" s="14" t="s">
        <v>462</v>
      </c>
    </row>
    <row r="8" spans="1:16" x14ac:dyDescent="0.2">
      <c r="A8" s="15"/>
      <c r="B8" s="15"/>
      <c r="C8" s="15"/>
      <c r="D8" s="15"/>
      <c r="E8" s="15"/>
      <c r="F8" s="15"/>
      <c r="G8" s="251"/>
      <c r="H8" s="251"/>
      <c r="I8" s="251"/>
      <c r="J8" s="21"/>
      <c r="K8" s="6"/>
      <c r="L8" s="248"/>
      <c r="M8" s="249">
        <v>0</v>
      </c>
      <c r="N8" s="16">
        <v>100</v>
      </c>
      <c r="O8" s="263" t="s">
        <v>463</v>
      </c>
    </row>
    <row r="9" spans="1:16" x14ac:dyDescent="0.2">
      <c r="A9" s="15"/>
      <c r="B9" s="15"/>
      <c r="C9" s="15"/>
      <c r="D9" s="15"/>
      <c r="E9" s="15"/>
      <c r="F9" s="15"/>
      <c r="G9" s="251"/>
      <c r="H9" s="251"/>
      <c r="I9" s="251"/>
      <c r="J9" s="21"/>
      <c r="K9" s="6"/>
      <c r="M9" s="250">
        <v>101</v>
      </c>
      <c r="N9" s="15">
        <v>130</v>
      </c>
      <c r="O9" s="264" t="s">
        <v>464</v>
      </c>
    </row>
    <row r="10" spans="1:16" ht="13.5" thickBot="1" x14ac:dyDescent="0.25">
      <c r="A10" s="15"/>
      <c r="B10" s="15"/>
      <c r="C10" s="15"/>
      <c r="D10" s="15"/>
      <c r="E10" s="15"/>
      <c r="F10" s="15"/>
      <c r="G10" s="251"/>
      <c r="H10" s="251"/>
      <c r="I10" s="251"/>
      <c r="J10" s="21"/>
      <c r="K10" s="6"/>
      <c r="L10" s="6"/>
      <c r="M10" s="265">
        <v>131</v>
      </c>
      <c r="N10" s="266">
        <v>800</v>
      </c>
      <c r="O10" s="262" t="s">
        <v>465</v>
      </c>
    </row>
    <row r="11" spans="1:16" x14ac:dyDescent="0.2">
      <c r="A11" s="2"/>
      <c r="B11" s="2"/>
      <c r="C11" s="2"/>
      <c r="D11" s="2"/>
      <c r="E11" s="2"/>
      <c r="F11" s="2"/>
      <c r="G11" s="2"/>
      <c r="H11" s="2"/>
      <c r="I11" s="2"/>
      <c r="J11" s="2"/>
      <c r="K11" s="2"/>
      <c r="L11" s="2"/>
      <c r="M11" s="2"/>
      <c r="N11" s="2"/>
    </row>
    <row r="12" spans="1:16" x14ac:dyDescent="0.2">
      <c r="A12" s="2" t="s">
        <v>466</v>
      </c>
      <c r="B12" s="2"/>
      <c r="C12" s="2"/>
      <c r="D12" s="2"/>
      <c r="E12" s="2"/>
      <c r="F12" s="2"/>
      <c r="G12" s="2"/>
      <c r="H12" s="2"/>
      <c r="I12" s="2"/>
      <c r="J12" s="2"/>
      <c r="K12" s="2"/>
      <c r="L12" s="2"/>
      <c r="M12" s="2"/>
      <c r="N12" s="2"/>
      <c r="O12" s="2"/>
    </row>
    <row r="13" spans="1:16" x14ac:dyDescent="0.2">
      <c r="A13" s="2"/>
      <c r="B13" s="2"/>
      <c r="C13" s="2"/>
      <c r="D13" s="2"/>
      <c r="E13" s="2"/>
      <c r="F13" s="2"/>
      <c r="G13" s="2"/>
      <c r="H13" s="2"/>
      <c r="I13" s="2"/>
      <c r="J13" s="2"/>
      <c r="K13" s="2"/>
      <c r="L13" s="2"/>
      <c r="M13" s="2"/>
      <c r="N13" s="2"/>
      <c r="O13" s="2"/>
    </row>
    <row r="14" spans="1:16" ht="12.75" customHeight="1" x14ac:dyDescent="0.2">
      <c r="A14" s="151" t="s">
        <v>468</v>
      </c>
      <c r="B14" s="153" t="s">
        <v>467</v>
      </c>
      <c r="C14" s="241"/>
      <c r="D14" s="241"/>
      <c r="E14" s="241"/>
      <c r="F14" s="241"/>
      <c r="G14" s="241"/>
      <c r="H14" s="241"/>
      <c r="I14" s="241"/>
      <c r="J14" s="241"/>
      <c r="K14" s="241"/>
      <c r="L14" s="526" t="s">
        <v>849</v>
      </c>
      <c r="M14" s="475"/>
      <c r="N14" s="2"/>
      <c r="O14" s="2"/>
    </row>
    <row r="15" spans="1:16" x14ac:dyDescent="0.2">
      <c r="A15" s="2"/>
      <c r="B15" s="2"/>
      <c r="C15" s="2"/>
      <c r="D15" s="2"/>
      <c r="E15" s="2"/>
      <c r="F15" s="2"/>
      <c r="G15" s="2"/>
      <c r="H15" s="2"/>
      <c r="I15" s="2"/>
      <c r="J15" s="2"/>
      <c r="K15" s="2"/>
      <c r="L15" s="2"/>
      <c r="M15" s="2"/>
      <c r="N15" s="2"/>
      <c r="O15" s="2"/>
    </row>
    <row r="16" spans="1:16" ht="12.75" customHeight="1" x14ac:dyDescent="0.2">
      <c r="A16" s="151" t="s">
        <v>470</v>
      </c>
      <c r="B16" s="527" t="s">
        <v>469</v>
      </c>
      <c r="C16" s="527"/>
      <c r="D16" s="527"/>
      <c r="E16" s="527"/>
      <c r="F16" s="527"/>
      <c r="G16" s="527"/>
      <c r="H16" s="527"/>
      <c r="I16" s="527"/>
      <c r="J16" s="527"/>
      <c r="K16" s="527"/>
      <c r="L16" s="527"/>
      <c r="M16" s="528"/>
      <c r="N16" s="529" t="s">
        <v>850</v>
      </c>
      <c r="O16" s="2"/>
    </row>
    <row r="17" spans="1:15" x14ac:dyDescent="0.2">
      <c r="A17" s="530" t="s">
        <v>850</v>
      </c>
      <c r="B17" s="2"/>
      <c r="C17" s="2"/>
      <c r="D17" s="2"/>
      <c r="E17" s="2"/>
      <c r="F17" s="2"/>
      <c r="G17" s="2"/>
      <c r="H17" s="2"/>
      <c r="I17" s="2"/>
      <c r="J17" s="2"/>
      <c r="K17" s="2"/>
      <c r="L17" s="2"/>
      <c r="M17" s="2"/>
      <c r="N17" s="2"/>
      <c r="O17" s="2"/>
    </row>
    <row r="18" spans="1:15" x14ac:dyDescent="0.2">
      <c r="A18" s="151" t="s">
        <v>472</v>
      </c>
      <c r="B18" s="151" t="s">
        <v>471</v>
      </c>
      <c r="C18" s="2"/>
      <c r="D18" s="2"/>
      <c r="E18" s="2"/>
      <c r="F18" s="2"/>
      <c r="G18" s="2"/>
      <c r="H18" s="529" t="s">
        <v>851</v>
      </c>
      <c r="I18" s="2"/>
      <c r="J18" s="2"/>
      <c r="K18" s="2"/>
      <c r="L18" s="2"/>
      <c r="M18" s="474"/>
      <c r="N18" s="2"/>
      <c r="O18" s="2"/>
    </row>
    <row r="19" spans="1:15" x14ac:dyDescent="0.2">
      <c r="A19" s="2"/>
      <c r="B19" s="2"/>
      <c r="C19" s="2"/>
      <c r="D19" s="2"/>
      <c r="E19" s="2"/>
      <c r="F19" s="2"/>
      <c r="G19" s="2"/>
      <c r="H19" s="2"/>
      <c r="I19" s="2"/>
      <c r="J19" s="2"/>
      <c r="K19" s="2"/>
      <c r="L19" s="2"/>
      <c r="M19" s="2"/>
      <c r="N19" s="2"/>
      <c r="O19" s="2"/>
    </row>
    <row r="20" spans="1:15" ht="12.75" customHeight="1" x14ac:dyDescent="0.2">
      <c r="A20" s="151" t="s">
        <v>474</v>
      </c>
      <c r="B20" s="517" t="s">
        <v>473</v>
      </c>
      <c r="C20" s="517"/>
      <c r="D20" s="517"/>
      <c r="E20" s="517"/>
      <c r="F20" s="517"/>
      <c r="G20" s="517"/>
      <c r="H20" s="517"/>
      <c r="I20" s="517"/>
      <c r="J20" s="2"/>
      <c r="K20" s="529" t="s">
        <v>852</v>
      </c>
      <c r="L20" s="2"/>
      <c r="M20" s="2"/>
      <c r="N20" s="2"/>
      <c r="O20" s="2"/>
    </row>
    <row r="21" spans="1:15" x14ac:dyDescent="0.2">
      <c r="A21" s="2"/>
      <c r="B21" s="2"/>
      <c r="C21" s="2"/>
      <c r="D21" s="2"/>
      <c r="E21" s="2"/>
      <c r="F21" s="2"/>
      <c r="G21" s="2"/>
      <c r="H21" s="2"/>
      <c r="I21" s="2"/>
      <c r="J21" s="2"/>
      <c r="K21" s="2"/>
      <c r="L21" s="2"/>
      <c r="M21" s="2"/>
      <c r="N21" s="2"/>
      <c r="O21" s="2"/>
    </row>
    <row r="22" spans="1:15" x14ac:dyDescent="0.2">
      <c r="A22" s="151" t="s">
        <v>476</v>
      </c>
      <c r="B22" s="151" t="s">
        <v>475</v>
      </c>
      <c r="C22" s="2"/>
      <c r="D22" s="2"/>
      <c r="E22" s="2"/>
      <c r="F22" s="2"/>
      <c r="G22" s="2"/>
      <c r="H22" s="2"/>
      <c r="I22" s="2"/>
      <c r="J22" s="2"/>
      <c r="K22" s="2"/>
      <c r="L22" s="529" t="s">
        <v>853</v>
      </c>
      <c r="M22" s="2"/>
      <c r="N22" s="2"/>
      <c r="O22" s="2"/>
    </row>
    <row r="23" spans="1:15" x14ac:dyDescent="0.2">
      <c r="A23" s="2"/>
      <c r="B23" s="2"/>
      <c r="C23" s="2"/>
      <c r="D23" s="2"/>
      <c r="E23" s="2"/>
      <c r="F23" s="2"/>
      <c r="G23" s="2"/>
      <c r="H23" s="2"/>
      <c r="I23" s="2"/>
      <c r="J23" s="2"/>
      <c r="K23" s="2"/>
      <c r="L23" s="2"/>
      <c r="M23" s="2"/>
      <c r="N23" s="2"/>
      <c r="O23" s="2"/>
    </row>
    <row r="24" spans="1:15" x14ac:dyDescent="0.2">
      <c r="A24" s="151" t="s">
        <v>478</v>
      </c>
      <c r="B24" s="151" t="s">
        <v>477</v>
      </c>
      <c r="C24" s="2"/>
      <c r="D24" s="2"/>
      <c r="E24" s="2"/>
      <c r="F24" s="2"/>
      <c r="G24" s="2"/>
      <c r="H24" s="2"/>
      <c r="I24" s="2"/>
      <c r="J24" s="2"/>
      <c r="K24" s="529" t="s">
        <v>854</v>
      </c>
      <c r="L24" s="2"/>
      <c r="M24" s="2"/>
      <c r="N24" s="2"/>
      <c r="O24" s="2"/>
    </row>
    <row r="25" spans="1:15" x14ac:dyDescent="0.2">
      <c r="A25" s="2"/>
      <c r="B25" s="2"/>
      <c r="C25" s="2"/>
      <c r="D25" s="2"/>
      <c r="E25" s="2"/>
      <c r="F25" s="2"/>
      <c r="G25" s="2"/>
      <c r="H25" s="2"/>
      <c r="I25" s="2"/>
      <c r="J25" s="2"/>
      <c r="K25" s="2"/>
      <c r="L25" s="2"/>
      <c r="M25" s="2"/>
      <c r="N25" s="2"/>
      <c r="O25" s="2"/>
    </row>
    <row r="26" spans="1:15" ht="12.75" customHeight="1" x14ac:dyDescent="0.2">
      <c r="A26" s="151" t="s">
        <v>480</v>
      </c>
      <c r="B26" s="517" t="s">
        <v>479</v>
      </c>
      <c r="C26" s="517"/>
      <c r="D26" s="517"/>
      <c r="E26" s="517"/>
      <c r="F26" s="517"/>
      <c r="G26" s="517"/>
      <c r="H26" s="517"/>
      <c r="I26" s="517"/>
      <c r="J26" s="517"/>
      <c r="K26" s="517"/>
      <c r="L26" s="517"/>
      <c r="M26" s="517"/>
      <c r="N26" s="529" t="s">
        <v>894</v>
      </c>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42"/>
      <c r="N30" s="2"/>
      <c r="O30" s="2"/>
    </row>
    <row r="31" spans="1:15" x14ac:dyDescent="0.2">
      <c r="A31" s="2"/>
      <c r="B31" s="2"/>
      <c r="C31" s="2"/>
      <c r="D31" s="2"/>
      <c r="E31" s="2"/>
      <c r="F31" s="2"/>
      <c r="G31" s="2"/>
      <c r="H31" s="2"/>
      <c r="I31" s="2"/>
      <c r="J31" s="2"/>
      <c r="K31" s="2"/>
      <c r="L31" s="2"/>
      <c r="M31" s="2"/>
      <c r="N31" s="2"/>
      <c r="O31" s="2"/>
    </row>
    <row r="32" spans="1:15" x14ac:dyDescent="0.2">
      <c r="A32" s="151"/>
      <c r="B32" s="2"/>
      <c r="C32" s="2"/>
      <c r="D32" s="2"/>
      <c r="E32" s="2"/>
      <c r="F32" s="2"/>
      <c r="G32" s="2"/>
      <c r="H32" s="2"/>
      <c r="I32" s="2"/>
      <c r="J32" s="2"/>
      <c r="K32" s="2"/>
      <c r="L32" s="2"/>
      <c r="M32" s="2"/>
      <c r="N32" s="2"/>
      <c r="O32" s="2"/>
    </row>
    <row r="33" spans="1:15" x14ac:dyDescent="0.2">
      <c r="A33" s="151"/>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sheetData>
  <mergeCells count="5">
    <mergeCell ref="M6:O6"/>
    <mergeCell ref="M7:N7"/>
    <mergeCell ref="B20:I20"/>
    <mergeCell ref="B26:M26"/>
    <mergeCell ref="B16:L1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M47"/>
  <sheetViews>
    <sheetView topLeftCell="A22" workbookViewId="0">
      <selection activeCell="N29" sqref="N29"/>
    </sheetView>
  </sheetViews>
  <sheetFormatPr defaultRowHeight="12.75" x14ac:dyDescent="0.2"/>
  <cols>
    <col min="1" max="2" width="10.140625" bestFit="1" customWidth="1"/>
    <col min="4" max="4" width="10.140625" customWidth="1"/>
    <col min="5" max="5" width="11.140625" customWidth="1"/>
    <col min="7" max="7" width="13.28515625" customWidth="1"/>
    <col min="8" max="8" width="13" customWidth="1"/>
    <col min="11" max="11" width="28.85546875" customWidth="1"/>
    <col min="12" max="12" width="10.140625" bestFit="1" customWidth="1"/>
  </cols>
  <sheetData>
    <row r="1" spans="1:12" x14ac:dyDescent="0.2">
      <c r="D1" s="73">
        <v>0.4</v>
      </c>
      <c r="E1" s="73">
        <v>0.6</v>
      </c>
    </row>
    <row r="2" spans="1:12" ht="13.5" thickBot="1" x14ac:dyDescent="0.25">
      <c r="A2" s="88" t="s">
        <v>108</v>
      </c>
      <c r="B2" s="13" t="s">
        <v>13</v>
      </c>
      <c r="C2" s="13" t="s">
        <v>434</v>
      </c>
      <c r="D2" s="13" t="s">
        <v>435</v>
      </c>
      <c r="E2" s="13" t="s">
        <v>436</v>
      </c>
      <c r="F2" s="13" t="s">
        <v>328</v>
      </c>
      <c r="G2" s="13" t="s">
        <v>437</v>
      </c>
      <c r="H2" s="13" t="s">
        <v>438</v>
      </c>
      <c r="I2" s="13" t="s">
        <v>439</v>
      </c>
      <c r="J2" s="13" t="s">
        <v>320</v>
      </c>
    </row>
    <row r="3" spans="1:12" ht="13.5" thickTop="1" x14ac:dyDescent="0.2">
      <c r="A3" s="25">
        <v>145</v>
      </c>
      <c r="B3" s="5" t="s">
        <v>321</v>
      </c>
      <c r="C3" s="5" t="s">
        <v>18</v>
      </c>
      <c r="D3" s="5">
        <v>8</v>
      </c>
      <c r="E3" s="5">
        <v>13</v>
      </c>
      <c r="F3" s="26">
        <f>D3*D$1+E3*E$1</f>
        <v>11</v>
      </c>
      <c r="G3" s="210">
        <v>38477</v>
      </c>
      <c r="H3" s="235">
        <f>IF(WEEKDAY(G3+7)=1,G3+8,IF(WEEKDAY(G3+7)=7,G3+6,G3+7))</f>
        <v>38484</v>
      </c>
      <c r="I3" s="235" t="str">
        <f>IF(F3&gt;9.5,"Aprovado","Reprovado")</f>
        <v>Aprovado</v>
      </c>
      <c r="J3" s="26" t="str">
        <f>IF(E3&gt;D3,"X","")</f>
        <v>X</v>
      </c>
    </row>
    <row r="4" spans="1:12" x14ac:dyDescent="0.2">
      <c r="A4" s="22">
        <v>146</v>
      </c>
      <c r="B4" s="6" t="s">
        <v>322</v>
      </c>
      <c r="C4" s="6" t="s">
        <v>18</v>
      </c>
      <c r="D4" s="6">
        <v>12</v>
      </c>
      <c r="E4" s="6">
        <v>11</v>
      </c>
      <c r="F4" s="26">
        <f t="shared" ref="F4:F9" si="0">D4*D$1+E4*E$1</f>
        <v>11.4</v>
      </c>
      <c r="G4" s="211">
        <v>38446</v>
      </c>
      <c r="H4" s="235">
        <f t="shared" ref="H4:H9" si="1">IF(WEEKDAY(G4+7)=1,G4+8,IF(WEEKDAY(G4+7)=7,G4+6,G4+7))</f>
        <v>38453</v>
      </c>
      <c r="I4" s="235" t="str">
        <f t="shared" ref="I4:I9" si="2">IF(F4&gt;9.5,"Aprovado","Reprovado")</f>
        <v>Aprovado</v>
      </c>
      <c r="J4" s="26" t="str">
        <f t="shared" ref="J4:J9" si="3">IF(E4&gt;D4,"X","")</f>
        <v/>
      </c>
    </row>
    <row r="5" spans="1:12" x14ac:dyDescent="0.2">
      <c r="A5" s="25">
        <v>147</v>
      </c>
      <c r="B5" s="6" t="s">
        <v>323</v>
      </c>
      <c r="C5" s="6" t="s">
        <v>18</v>
      </c>
      <c r="D5" s="6">
        <v>14</v>
      </c>
      <c r="E5" s="6">
        <v>17</v>
      </c>
      <c r="F5" s="26">
        <f t="shared" si="0"/>
        <v>15.8</v>
      </c>
      <c r="G5" s="211">
        <v>38414</v>
      </c>
      <c r="H5" s="235">
        <f t="shared" si="1"/>
        <v>38421</v>
      </c>
      <c r="I5" s="235" t="str">
        <f t="shared" si="2"/>
        <v>Aprovado</v>
      </c>
      <c r="J5" s="26" t="str">
        <f t="shared" si="3"/>
        <v>X</v>
      </c>
    </row>
    <row r="6" spans="1:12" x14ac:dyDescent="0.2">
      <c r="A6" s="22">
        <v>148</v>
      </c>
      <c r="B6" s="6" t="s">
        <v>324</v>
      </c>
      <c r="C6" s="6" t="s">
        <v>17</v>
      </c>
      <c r="D6" s="6">
        <v>15</v>
      </c>
      <c r="E6" s="6">
        <v>13</v>
      </c>
      <c r="F6" s="26">
        <f t="shared" si="0"/>
        <v>13.8</v>
      </c>
      <c r="G6" s="211">
        <v>38353</v>
      </c>
      <c r="H6" s="235">
        <f t="shared" si="1"/>
        <v>38359</v>
      </c>
      <c r="I6" s="235" t="str">
        <f t="shared" si="2"/>
        <v>Aprovado</v>
      </c>
      <c r="J6" s="26" t="str">
        <f t="shared" si="3"/>
        <v/>
      </c>
    </row>
    <row r="7" spans="1:12" x14ac:dyDescent="0.2">
      <c r="A7" s="25">
        <v>149</v>
      </c>
      <c r="B7" s="6" t="s">
        <v>325</v>
      </c>
      <c r="C7" s="6" t="s">
        <v>18</v>
      </c>
      <c r="D7" s="6">
        <v>5</v>
      </c>
      <c r="E7" s="6">
        <v>11</v>
      </c>
      <c r="F7" s="26">
        <f t="shared" si="0"/>
        <v>8.6</v>
      </c>
      <c r="G7" s="211">
        <v>38333</v>
      </c>
      <c r="H7" s="235">
        <f t="shared" si="1"/>
        <v>38341</v>
      </c>
      <c r="I7" s="235" t="str">
        <f t="shared" si="2"/>
        <v>Reprovado</v>
      </c>
      <c r="J7" s="26" t="str">
        <f t="shared" si="3"/>
        <v>X</v>
      </c>
    </row>
    <row r="8" spans="1:12" x14ac:dyDescent="0.2">
      <c r="A8" s="22">
        <v>150</v>
      </c>
      <c r="B8" s="6" t="s">
        <v>326</v>
      </c>
      <c r="C8" s="6" t="s">
        <v>17</v>
      </c>
      <c r="D8" s="6">
        <v>12</v>
      </c>
      <c r="E8" s="6">
        <v>12</v>
      </c>
      <c r="F8" s="26">
        <f t="shared" si="0"/>
        <v>12</v>
      </c>
      <c r="G8" s="211">
        <v>38604</v>
      </c>
      <c r="H8" s="235">
        <f t="shared" si="1"/>
        <v>38611</v>
      </c>
      <c r="I8" s="235" t="str">
        <f t="shared" si="2"/>
        <v>Aprovado</v>
      </c>
      <c r="J8" s="26" t="str">
        <f t="shared" si="3"/>
        <v/>
      </c>
      <c r="L8" s="532"/>
    </row>
    <row r="9" spans="1:12" ht="13.5" thickBot="1" x14ac:dyDescent="0.25">
      <c r="A9" s="25">
        <v>151</v>
      </c>
      <c r="B9" s="236" t="s">
        <v>327</v>
      </c>
      <c r="C9" s="236" t="s">
        <v>18</v>
      </c>
      <c r="D9" s="236">
        <v>19</v>
      </c>
      <c r="E9" s="236">
        <v>16</v>
      </c>
      <c r="F9" s="26">
        <f t="shared" si="0"/>
        <v>17.2</v>
      </c>
      <c r="G9" s="211">
        <v>38540</v>
      </c>
      <c r="H9" s="235">
        <f t="shared" si="1"/>
        <v>38547</v>
      </c>
      <c r="I9" s="235" t="str">
        <f t="shared" si="2"/>
        <v>Aprovado</v>
      </c>
      <c r="J9" s="26" t="str">
        <f t="shared" si="3"/>
        <v/>
      </c>
    </row>
    <row r="10" spans="1:12" x14ac:dyDescent="0.2">
      <c r="A10" s="237" t="s">
        <v>328</v>
      </c>
      <c r="B10" s="237"/>
      <c r="C10" s="237"/>
      <c r="D10" s="238">
        <f>ROUND(MEDIAN(D3:D9),1)</f>
        <v>12</v>
      </c>
      <c r="E10" s="238">
        <f t="shared" ref="E10:F10" si="4">ROUND(MEDIAN(E3:E9),1)</f>
        <v>13</v>
      </c>
      <c r="F10" s="238">
        <f t="shared" si="4"/>
        <v>12</v>
      </c>
    </row>
    <row r="12" spans="1:12" x14ac:dyDescent="0.2">
      <c r="A12" t="s">
        <v>440</v>
      </c>
      <c r="D12" s="1">
        <f>COUNTIF(I3:I9,"=Aprovado")</f>
        <v>6</v>
      </c>
      <c r="E12" s="48" t="s">
        <v>858</v>
      </c>
    </row>
    <row r="13" spans="1:12" x14ac:dyDescent="0.2">
      <c r="A13" t="s">
        <v>441</v>
      </c>
      <c r="D13" s="239"/>
    </row>
    <row r="14" spans="1:12" x14ac:dyDescent="0.2">
      <c r="A14" t="s">
        <v>442</v>
      </c>
    </row>
    <row r="15" spans="1:12" x14ac:dyDescent="0.2">
      <c r="A15" t="s">
        <v>18</v>
      </c>
      <c r="B15" s="1">
        <f>SUMIF(C$3:C$9,A15,F$3:F$9)/COUNTIF(C$3:C$9,A15)</f>
        <v>12.8</v>
      </c>
      <c r="C15" s="48" t="s">
        <v>860</v>
      </c>
    </row>
    <row r="16" spans="1:12" x14ac:dyDescent="0.2">
      <c r="A16" t="s">
        <v>17</v>
      </c>
      <c r="B16" s="1">
        <f>SUMIF(C$3:C$9,A16,F$3:F$9)/COUNTIF(C$3:C$9,A16)</f>
        <v>12.9</v>
      </c>
    </row>
    <row r="18" spans="1:13" x14ac:dyDescent="0.2">
      <c r="A18" s="2"/>
      <c r="B18" s="240"/>
      <c r="C18" s="240"/>
      <c r="D18" s="240"/>
      <c r="E18" s="240"/>
      <c r="F18" s="240"/>
      <c r="G18" s="240"/>
      <c r="H18" s="240"/>
      <c r="I18" s="240"/>
      <c r="J18" s="240"/>
      <c r="K18" s="240"/>
      <c r="L18" s="240"/>
      <c r="M18" s="240"/>
    </row>
    <row r="19" spans="1:13" ht="38.25" x14ac:dyDescent="0.2">
      <c r="A19" s="151" t="s">
        <v>444</v>
      </c>
      <c r="B19" s="151" t="s">
        <v>443</v>
      </c>
      <c r="C19" s="240"/>
      <c r="D19" s="240"/>
      <c r="E19" s="240"/>
      <c r="F19" s="240"/>
      <c r="G19" s="240"/>
      <c r="H19" s="240"/>
      <c r="I19" s="240"/>
      <c r="J19" s="240"/>
      <c r="K19" s="528" t="s">
        <v>855</v>
      </c>
      <c r="L19" s="240"/>
      <c r="M19" s="240"/>
    </row>
    <row r="20" spans="1:13" x14ac:dyDescent="0.2">
      <c r="A20" s="2"/>
      <c r="B20" s="243"/>
      <c r="C20" s="240"/>
      <c r="D20" s="240"/>
      <c r="E20" s="240"/>
      <c r="F20" s="240"/>
      <c r="G20" s="240"/>
      <c r="H20" s="240"/>
      <c r="I20" s="240"/>
      <c r="J20" s="240"/>
      <c r="K20" s="240"/>
      <c r="L20" s="240"/>
      <c r="M20" s="240"/>
    </row>
    <row r="21" spans="1:13" ht="38.25" x14ac:dyDescent="0.2">
      <c r="A21" s="151" t="s">
        <v>446</v>
      </c>
      <c r="B21" s="151" t="s">
        <v>445</v>
      </c>
      <c r="C21" s="240"/>
      <c r="D21" s="240"/>
      <c r="E21" s="240"/>
      <c r="F21" s="240"/>
      <c r="G21" s="240"/>
      <c r="H21" s="240"/>
      <c r="I21" s="240"/>
      <c r="J21" s="240"/>
      <c r="K21" s="528" t="s">
        <v>856</v>
      </c>
      <c r="L21" s="240"/>
      <c r="M21" s="240"/>
    </row>
    <row r="22" spans="1:13" x14ac:dyDescent="0.2">
      <c r="A22" s="2"/>
      <c r="B22" s="243"/>
      <c r="C22" s="240"/>
      <c r="D22" s="240"/>
      <c r="E22" s="240"/>
      <c r="F22" s="240"/>
      <c r="G22" s="240"/>
      <c r="H22" s="240"/>
      <c r="I22" s="240"/>
      <c r="J22" s="240"/>
      <c r="K22" s="240"/>
      <c r="L22" s="240"/>
      <c r="M22" s="240"/>
    </row>
    <row r="23" spans="1:13" ht="38.25" x14ac:dyDescent="0.2">
      <c r="A23" s="151" t="s">
        <v>448</v>
      </c>
      <c r="B23" s="152" t="s">
        <v>447</v>
      </c>
      <c r="C23" s="240"/>
      <c r="D23" s="240"/>
      <c r="E23" s="240"/>
      <c r="F23" s="240"/>
      <c r="G23" s="240"/>
      <c r="H23" s="240"/>
      <c r="I23" s="240"/>
      <c r="J23" s="240"/>
      <c r="K23" s="528" t="s">
        <v>857</v>
      </c>
      <c r="L23" s="240"/>
      <c r="M23" s="240"/>
    </row>
    <row r="24" spans="1:13" x14ac:dyDescent="0.2">
      <c r="A24" s="2"/>
      <c r="B24" s="243"/>
      <c r="C24" s="240"/>
      <c r="D24" s="240"/>
      <c r="E24" s="240"/>
      <c r="F24" s="240"/>
      <c r="G24" s="240"/>
      <c r="H24" s="240"/>
      <c r="I24" s="240"/>
      <c r="J24" s="240"/>
      <c r="K24" s="240"/>
      <c r="L24" s="240"/>
      <c r="M24" s="240"/>
    </row>
    <row r="25" spans="1:13" ht="25.5" x14ac:dyDescent="0.2">
      <c r="A25" s="151" t="s">
        <v>450</v>
      </c>
      <c r="B25" s="151" t="s">
        <v>449</v>
      </c>
      <c r="C25" s="240"/>
      <c r="D25" s="240"/>
      <c r="E25" s="240"/>
      <c r="F25" s="240"/>
      <c r="G25" s="240"/>
      <c r="H25" s="240"/>
      <c r="I25" s="240"/>
      <c r="J25" s="240"/>
      <c r="K25" s="528" t="s">
        <v>895</v>
      </c>
      <c r="L25" s="240"/>
      <c r="M25" s="240"/>
    </row>
    <row r="26" spans="1:13" x14ac:dyDescent="0.2">
      <c r="A26" s="2"/>
      <c r="B26" s="243"/>
      <c r="C26" s="240"/>
      <c r="D26" s="240"/>
      <c r="E26" s="240"/>
      <c r="F26" s="240"/>
      <c r="G26" s="240"/>
      <c r="H26" s="240"/>
      <c r="I26" s="240"/>
      <c r="J26" s="240"/>
      <c r="K26" s="240"/>
      <c r="L26" s="240"/>
      <c r="M26" s="240"/>
    </row>
    <row r="27" spans="1:13" x14ac:dyDescent="0.2">
      <c r="A27" s="151" t="s">
        <v>452</v>
      </c>
      <c r="B27" s="151" t="s">
        <v>451</v>
      </c>
      <c r="C27" s="240"/>
      <c r="D27" s="240"/>
      <c r="E27" s="240"/>
      <c r="F27" s="240"/>
      <c r="G27" s="240"/>
      <c r="H27" s="240"/>
      <c r="I27" s="240"/>
      <c r="J27" s="240"/>
      <c r="K27" s="528" t="s">
        <v>859</v>
      </c>
      <c r="L27" s="240"/>
      <c r="M27" s="240"/>
    </row>
    <row r="28" spans="1:13" x14ac:dyDescent="0.2">
      <c r="A28" s="2"/>
      <c r="B28" s="243"/>
      <c r="C28" s="240"/>
      <c r="D28" s="240"/>
      <c r="E28" s="240"/>
      <c r="F28" s="240"/>
      <c r="G28" s="240"/>
      <c r="H28" s="240"/>
      <c r="I28" s="240"/>
      <c r="J28" s="240"/>
      <c r="K28" s="240"/>
      <c r="L28" s="240"/>
      <c r="M28" s="240"/>
    </row>
    <row r="29" spans="1:13" ht="38.25" x14ac:dyDescent="0.2">
      <c r="A29" s="151" t="s">
        <v>454</v>
      </c>
      <c r="B29" s="151" t="s">
        <v>453</v>
      </c>
      <c r="C29" s="240"/>
      <c r="D29" s="240"/>
      <c r="E29" s="240"/>
      <c r="F29" s="240"/>
      <c r="G29" s="240"/>
      <c r="H29" s="240"/>
      <c r="I29" s="240"/>
      <c r="J29" s="240"/>
      <c r="K29" s="528" t="s">
        <v>896</v>
      </c>
      <c r="L29" s="240"/>
      <c r="M29" s="240"/>
    </row>
    <row r="30" spans="1:13" x14ac:dyDescent="0.2">
      <c r="A30" s="2"/>
      <c r="B30" s="243"/>
      <c r="C30" s="240"/>
      <c r="D30" s="240"/>
      <c r="E30" s="240"/>
      <c r="F30" s="240"/>
      <c r="G30" s="240"/>
      <c r="H30" s="240"/>
      <c r="I30" s="240"/>
      <c r="J30" s="240"/>
      <c r="K30" s="240"/>
      <c r="L30" s="240"/>
      <c r="M30" s="240"/>
    </row>
    <row r="31" spans="1:13" x14ac:dyDescent="0.2">
      <c r="A31" s="151" t="s">
        <v>456</v>
      </c>
      <c r="B31" s="153" t="s">
        <v>455</v>
      </c>
      <c r="C31" s="242"/>
      <c r="D31" s="242"/>
      <c r="E31" s="242"/>
      <c r="F31" s="242"/>
      <c r="G31" s="242"/>
      <c r="H31" s="242"/>
      <c r="I31" s="242"/>
      <c r="J31" s="242"/>
      <c r="K31" s="242"/>
      <c r="L31" s="240"/>
      <c r="M31" s="240"/>
    </row>
    <row r="32" spans="1:13" x14ac:dyDescent="0.2">
      <c r="A32" s="2"/>
      <c r="B32" s="533" t="s">
        <v>861</v>
      </c>
      <c r="C32" s="240"/>
      <c r="D32" s="240"/>
      <c r="E32" s="240"/>
      <c r="F32" s="240"/>
      <c r="G32" s="240"/>
      <c r="H32" s="240"/>
      <c r="I32" s="240"/>
      <c r="J32" s="240"/>
      <c r="K32" s="240"/>
      <c r="L32" s="240"/>
      <c r="M32" s="240"/>
    </row>
    <row r="33" spans="1:13" x14ac:dyDescent="0.2">
      <c r="A33" s="151" t="s">
        <v>458</v>
      </c>
      <c r="B33" s="151" t="s">
        <v>457</v>
      </c>
      <c r="C33" s="240"/>
      <c r="D33" s="240"/>
      <c r="E33" s="240"/>
      <c r="F33" s="240"/>
      <c r="G33" s="240"/>
      <c r="H33" s="240"/>
      <c r="I33" s="240"/>
      <c r="J33" s="240"/>
      <c r="K33" s="240"/>
      <c r="L33" s="240"/>
      <c r="M33" s="240"/>
    </row>
    <row r="34" spans="1:13" x14ac:dyDescent="0.2">
      <c r="A34" s="2"/>
      <c r="B34" s="534" t="s">
        <v>862</v>
      </c>
      <c r="C34" s="240"/>
      <c r="D34" s="240"/>
      <c r="E34" s="240"/>
      <c r="F34" s="240"/>
      <c r="G34" s="240"/>
      <c r="H34" s="240"/>
      <c r="I34" s="240"/>
      <c r="J34" s="240"/>
      <c r="K34" s="240"/>
      <c r="L34" s="240"/>
      <c r="M34" s="240"/>
    </row>
    <row r="35" spans="1:13" x14ac:dyDescent="0.2">
      <c r="A35" s="40"/>
      <c r="B35" s="243"/>
      <c r="C35" s="240"/>
      <c r="D35" s="240"/>
      <c r="E35" s="240"/>
      <c r="F35" s="240"/>
      <c r="G35" s="240"/>
      <c r="H35" s="240"/>
      <c r="I35" s="240"/>
      <c r="J35" s="240"/>
      <c r="K35" s="240"/>
      <c r="L35" s="240"/>
      <c r="M35" s="240"/>
    </row>
    <row r="36" spans="1:13" x14ac:dyDescent="0.2">
      <c r="B36" s="243"/>
      <c r="C36" s="240"/>
      <c r="D36" s="240"/>
      <c r="E36" s="240"/>
      <c r="F36" s="240"/>
      <c r="G36" s="240"/>
      <c r="H36" s="240"/>
      <c r="I36" s="240"/>
      <c r="J36" s="240"/>
      <c r="K36" s="240"/>
      <c r="L36" s="240"/>
      <c r="M36" s="240"/>
    </row>
    <row r="37" spans="1:13" x14ac:dyDescent="0.2">
      <c r="B37" s="243"/>
      <c r="C37" s="241"/>
      <c r="D37" s="240"/>
      <c r="E37" s="240"/>
      <c r="F37" s="240"/>
      <c r="G37" s="240"/>
      <c r="H37" s="240"/>
      <c r="I37" s="240"/>
      <c r="J37" s="240"/>
      <c r="K37" s="240"/>
      <c r="L37" s="240"/>
      <c r="M37" s="240"/>
    </row>
    <row r="38" spans="1:13" x14ac:dyDescent="0.2">
      <c r="B38" s="243"/>
      <c r="C38" s="240"/>
      <c r="D38" s="240"/>
      <c r="E38" s="240"/>
      <c r="F38" s="240"/>
      <c r="G38" s="240"/>
      <c r="H38" s="240"/>
      <c r="I38" s="240"/>
      <c r="J38" s="240"/>
      <c r="K38" s="240"/>
      <c r="L38" s="240"/>
      <c r="M38" s="240"/>
    </row>
    <row r="39" spans="1:13" x14ac:dyDescent="0.2">
      <c r="B39" s="243"/>
      <c r="C39" s="240"/>
      <c r="D39" s="240"/>
      <c r="E39" s="240"/>
      <c r="F39" s="240"/>
      <c r="G39" s="240"/>
      <c r="H39" s="240"/>
      <c r="I39" s="240"/>
      <c r="J39" s="240"/>
      <c r="K39" s="240"/>
      <c r="L39" s="240"/>
      <c r="M39" s="240"/>
    </row>
    <row r="40" spans="1:13" x14ac:dyDescent="0.2">
      <c r="B40" s="243"/>
      <c r="C40" s="240"/>
      <c r="D40" s="240"/>
      <c r="E40" s="240"/>
      <c r="F40" s="240"/>
      <c r="G40" s="240"/>
      <c r="H40" s="240"/>
      <c r="I40" s="240"/>
      <c r="J40" s="240"/>
      <c r="K40" s="240"/>
      <c r="L40" s="240"/>
      <c r="M40" s="240"/>
    </row>
    <row r="41" spans="1:13" x14ac:dyDescent="0.2">
      <c r="B41" s="243"/>
      <c r="C41" s="240"/>
      <c r="D41" s="240"/>
      <c r="E41" s="240"/>
      <c r="F41" s="240"/>
      <c r="G41" s="240"/>
      <c r="H41" s="240"/>
      <c r="I41" s="240"/>
      <c r="J41" s="240"/>
      <c r="K41" s="240"/>
      <c r="L41" s="240"/>
      <c r="M41" s="240"/>
    </row>
    <row r="42" spans="1:13" x14ac:dyDescent="0.2">
      <c r="B42" s="244"/>
    </row>
    <row r="43" spans="1:13" x14ac:dyDescent="0.2">
      <c r="B43" s="244"/>
    </row>
    <row r="44" spans="1:13" x14ac:dyDescent="0.2">
      <c r="B44" s="244"/>
    </row>
    <row r="45" spans="1:13" x14ac:dyDescent="0.2">
      <c r="B45" s="244"/>
    </row>
    <row r="46" spans="1:13" x14ac:dyDescent="0.2">
      <c r="B46" s="244"/>
    </row>
    <row r="47" spans="1:13" x14ac:dyDescent="0.2">
      <c r="B47" s="24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O27"/>
  <sheetViews>
    <sheetView workbookViewId="0">
      <selection activeCell="L21" sqref="L21"/>
    </sheetView>
  </sheetViews>
  <sheetFormatPr defaultRowHeight="12.75" x14ac:dyDescent="0.2"/>
  <cols>
    <col min="9" max="9" width="10.140625" bestFit="1" customWidth="1"/>
  </cols>
  <sheetData>
    <row r="1" spans="1:15" x14ac:dyDescent="0.2">
      <c r="C1" s="518" t="s">
        <v>250</v>
      </c>
      <c r="D1" s="518"/>
      <c r="E1" s="518"/>
      <c r="F1" s="518"/>
      <c r="G1" s="518"/>
      <c r="H1" s="518"/>
      <c r="I1" s="518"/>
      <c r="J1" s="518"/>
      <c r="K1" s="518"/>
    </row>
    <row r="2" spans="1:15" x14ac:dyDescent="0.2">
      <c r="C2" s="518"/>
      <c r="D2" s="518"/>
      <c r="E2" s="518"/>
      <c r="F2" s="518"/>
      <c r="G2" s="518"/>
      <c r="H2" s="518"/>
      <c r="I2" s="518"/>
      <c r="J2" s="518"/>
      <c r="K2" s="518"/>
    </row>
    <row r="4" spans="1:15" ht="13.5" thickBot="1" x14ac:dyDescent="0.25"/>
    <row r="5" spans="1:15" ht="13.5" thickBot="1" x14ac:dyDescent="0.25">
      <c r="C5" s="32"/>
      <c r="D5" s="154"/>
      <c r="E5" s="519" t="s">
        <v>251</v>
      </c>
      <c r="F5" s="519"/>
      <c r="G5" s="519"/>
      <c r="H5" s="154"/>
      <c r="I5" s="155"/>
    </row>
    <row r="6" spans="1:15" ht="13.5" thickBot="1" x14ac:dyDescent="0.25">
      <c r="C6" s="156" t="s">
        <v>98</v>
      </c>
      <c r="D6" s="6" t="s">
        <v>46</v>
      </c>
      <c r="E6" s="66" t="s">
        <v>6</v>
      </c>
      <c r="F6" s="66" t="s">
        <v>252</v>
      </c>
      <c r="G6" s="66" t="s">
        <v>9</v>
      </c>
      <c r="H6" s="157" t="s">
        <v>220</v>
      </c>
      <c r="I6" s="158" t="s">
        <v>109</v>
      </c>
      <c r="L6" s="159" t="s">
        <v>253</v>
      </c>
      <c r="M6" s="520" t="s">
        <v>254</v>
      </c>
      <c r="N6" s="521"/>
      <c r="O6" s="522"/>
    </row>
    <row r="7" spans="1:15" ht="13.5" thickBot="1" x14ac:dyDescent="0.25">
      <c r="C7" s="160">
        <v>38377</v>
      </c>
      <c r="D7" s="6" t="s">
        <v>14</v>
      </c>
      <c r="E7" s="6" t="s">
        <v>1</v>
      </c>
      <c r="F7" s="6">
        <v>5</v>
      </c>
      <c r="G7" s="21">
        <f>VLOOKUP(F7,K$8:O$11,MATCH(E7,K$7:O$7))</f>
        <v>4.5</v>
      </c>
      <c r="H7" s="21">
        <f>MONTH(C7)</f>
        <v>1</v>
      </c>
      <c r="I7" s="161">
        <f>ROUNDUP(H7/3,0)</f>
        <v>1</v>
      </c>
      <c r="L7" s="162" t="s">
        <v>252</v>
      </c>
      <c r="M7" s="163" t="s">
        <v>1</v>
      </c>
      <c r="N7" s="164" t="s">
        <v>2</v>
      </c>
      <c r="O7" s="165" t="s">
        <v>10</v>
      </c>
    </row>
    <row r="8" spans="1:15" x14ac:dyDescent="0.2">
      <c r="C8" s="160">
        <v>38369</v>
      </c>
      <c r="D8" s="6" t="s">
        <v>255</v>
      </c>
      <c r="E8" s="6" t="s">
        <v>10</v>
      </c>
      <c r="F8" s="6">
        <v>16</v>
      </c>
      <c r="G8" s="21">
        <f t="shared" ref="G8:G12" si="0">VLOOKUP(F8,K$8:O$11,MATCH(E8,K$7:O$7))</f>
        <v>5</v>
      </c>
      <c r="H8" s="21">
        <f t="shared" ref="H8:H12" si="1">MONTH(C8)</f>
        <v>1</v>
      </c>
      <c r="I8" s="161">
        <f t="shared" ref="I8:I12" si="2">ROUNDUP(H8/3,0)</f>
        <v>1</v>
      </c>
      <c r="K8">
        <v>0</v>
      </c>
      <c r="L8" s="166" t="s">
        <v>256</v>
      </c>
      <c r="M8" s="25">
        <v>5</v>
      </c>
      <c r="N8" s="5">
        <v>12</v>
      </c>
      <c r="O8" s="167">
        <v>8</v>
      </c>
    </row>
    <row r="9" spans="1:15" x14ac:dyDescent="0.2">
      <c r="C9" s="160">
        <v>38372</v>
      </c>
      <c r="D9" s="6" t="s">
        <v>4</v>
      </c>
      <c r="E9" s="6" t="s">
        <v>2</v>
      </c>
      <c r="F9" s="6">
        <v>28</v>
      </c>
      <c r="G9" s="21">
        <f t="shared" si="0"/>
        <v>9</v>
      </c>
      <c r="H9" s="21">
        <f t="shared" si="1"/>
        <v>1</v>
      </c>
      <c r="I9" s="161">
        <f t="shared" si="2"/>
        <v>1</v>
      </c>
      <c r="K9">
        <v>5</v>
      </c>
      <c r="L9" s="168" t="s">
        <v>257</v>
      </c>
      <c r="M9" s="22">
        <v>4.5</v>
      </c>
      <c r="N9" s="6">
        <v>11</v>
      </c>
      <c r="O9" s="169">
        <v>7</v>
      </c>
    </row>
    <row r="10" spans="1:15" x14ac:dyDescent="0.2">
      <c r="C10" s="160">
        <v>38447</v>
      </c>
      <c r="D10" s="6" t="s">
        <v>14</v>
      </c>
      <c r="E10" s="6" t="s">
        <v>1</v>
      </c>
      <c r="F10" s="6">
        <v>25</v>
      </c>
      <c r="G10" s="21">
        <f t="shared" si="0"/>
        <v>3.5</v>
      </c>
      <c r="H10" s="21">
        <f t="shared" si="1"/>
        <v>4</v>
      </c>
      <c r="I10" s="161">
        <f t="shared" si="2"/>
        <v>2</v>
      </c>
      <c r="K10">
        <v>10</v>
      </c>
      <c r="L10" s="168" t="s">
        <v>258</v>
      </c>
      <c r="M10" s="22">
        <v>4</v>
      </c>
      <c r="N10" s="6">
        <v>10</v>
      </c>
      <c r="O10" s="169">
        <v>6</v>
      </c>
    </row>
    <row r="11" spans="1:15" ht="13.5" thickBot="1" x14ac:dyDescent="0.25">
      <c r="C11" s="160">
        <v>38448</v>
      </c>
      <c r="D11" s="6" t="s">
        <v>14</v>
      </c>
      <c r="E11" s="6" t="s">
        <v>1</v>
      </c>
      <c r="F11" s="6">
        <v>26</v>
      </c>
      <c r="G11" s="21">
        <f t="shared" si="0"/>
        <v>3.5</v>
      </c>
      <c r="H11" s="21">
        <f t="shared" si="1"/>
        <v>4</v>
      </c>
      <c r="I11" s="161">
        <f t="shared" si="2"/>
        <v>2</v>
      </c>
      <c r="K11">
        <v>15</v>
      </c>
      <c r="L11" s="170" t="s">
        <v>259</v>
      </c>
      <c r="M11" s="82">
        <v>3.5</v>
      </c>
      <c r="N11" s="37">
        <v>9</v>
      </c>
      <c r="O11" s="38">
        <v>5</v>
      </c>
    </row>
    <row r="12" spans="1:15" x14ac:dyDescent="0.2">
      <c r="C12" s="160">
        <v>38449</v>
      </c>
      <c r="D12" s="6" t="s">
        <v>14</v>
      </c>
      <c r="E12" s="6" t="s">
        <v>1</v>
      </c>
      <c r="F12" s="6">
        <v>27</v>
      </c>
      <c r="G12" s="21">
        <f t="shared" si="0"/>
        <v>3.5</v>
      </c>
      <c r="H12" s="21">
        <f t="shared" si="1"/>
        <v>4</v>
      </c>
      <c r="I12" s="161">
        <f t="shared" si="2"/>
        <v>2</v>
      </c>
    </row>
    <row r="13" spans="1:15" ht="13.5" thickBot="1" x14ac:dyDescent="0.25">
      <c r="A13" s="171"/>
      <c r="B13" s="171"/>
      <c r="C13" s="171"/>
      <c r="D13" s="2"/>
      <c r="E13" s="2"/>
      <c r="F13" s="2"/>
      <c r="G13" s="2"/>
      <c r="H13" s="2"/>
      <c r="I13" s="2"/>
    </row>
    <row r="14" spans="1:15" ht="13.5" thickBot="1" x14ac:dyDescent="0.25">
      <c r="A14" s="149"/>
      <c r="B14" s="12" t="s">
        <v>245</v>
      </c>
      <c r="C14" s="150" t="s">
        <v>260</v>
      </c>
      <c r="E14" s="150"/>
      <c r="F14" s="150"/>
      <c r="I14" s="535">
        <f>SUMIF(E7:E12,"=A",F7:F12)</f>
        <v>83</v>
      </c>
      <c r="J14" s="48" t="s">
        <v>863</v>
      </c>
    </row>
    <row r="15" spans="1:15" ht="13.5" thickBot="1" x14ac:dyDescent="0.25">
      <c r="C15" s="151"/>
      <c r="D15" s="2"/>
      <c r="E15" s="2"/>
      <c r="F15" s="2"/>
      <c r="G15" s="2"/>
      <c r="H15" s="2"/>
      <c r="I15" s="2"/>
      <c r="J15" s="2"/>
      <c r="K15" s="2"/>
    </row>
    <row r="16" spans="1:15" ht="13.5" thickBot="1" x14ac:dyDescent="0.25">
      <c r="A16" s="149"/>
      <c r="B16" s="12" t="s">
        <v>246</v>
      </c>
      <c r="C16" s="12" t="s">
        <v>261</v>
      </c>
      <c r="E16" s="150"/>
      <c r="I16" s="535">
        <f ca="1">TODAY()-MAX(C7:C12)</f>
        <v>3272</v>
      </c>
      <c r="J16" s="48" t="s">
        <v>864</v>
      </c>
    </row>
    <row r="17" spans="1:12" x14ac:dyDescent="0.2">
      <c r="B17" s="12"/>
    </row>
    <row r="18" spans="1:12" x14ac:dyDescent="0.2">
      <c r="A18" s="149"/>
      <c r="B18" s="172" t="s">
        <v>247</v>
      </c>
      <c r="C18" s="152" t="s">
        <v>262</v>
      </c>
      <c r="D18" s="152"/>
      <c r="J18" s="48" t="s">
        <v>865</v>
      </c>
    </row>
    <row r="19" spans="1:12" x14ac:dyDescent="0.2">
      <c r="C19" s="151"/>
      <c r="D19" s="2"/>
      <c r="E19" s="2"/>
      <c r="F19" s="2"/>
      <c r="G19" s="2"/>
      <c r="H19" s="2"/>
      <c r="I19" s="2"/>
      <c r="J19" s="2"/>
      <c r="K19" s="2"/>
    </row>
    <row r="20" spans="1:12" x14ac:dyDescent="0.2">
      <c r="A20" s="149"/>
      <c r="B20" s="173" t="s">
        <v>248</v>
      </c>
      <c r="C20" s="523" t="s">
        <v>263</v>
      </c>
      <c r="D20" s="524"/>
      <c r="E20" s="524"/>
      <c r="F20" s="524"/>
      <c r="G20" s="524"/>
      <c r="H20" s="524"/>
      <c r="I20" s="524"/>
      <c r="J20" s="524"/>
      <c r="K20" s="524"/>
      <c r="L20" s="48" t="s">
        <v>897</v>
      </c>
    </row>
    <row r="22" spans="1:12" x14ac:dyDescent="0.2">
      <c r="A22" s="149"/>
      <c r="B22" s="172" t="s">
        <v>249</v>
      </c>
      <c r="C22" s="152" t="s">
        <v>264</v>
      </c>
      <c r="D22" s="151"/>
      <c r="E22" s="2"/>
      <c r="F22" s="2"/>
      <c r="G22" s="2"/>
      <c r="H22" s="529" t="s">
        <v>866</v>
      </c>
      <c r="I22" s="2"/>
      <c r="J22" s="2"/>
      <c r="K22" s="2"/>
    </row>
    <row r="23" spans="1:12" x14ac:dyDescent="0.2">
      <c r="C23" s="151"/>
      <c r="D23" s="2"/>
      <c r="E23" s="2"/>
      <c r="F23" s="2"/>
      <c r="G23" s="2"/>
      <c r="H23" s="2"/>
      <c r="I23" s="2"/>
      <c r="J23" s="2"/>
      <c r="K23" s="2"/>
    </row>
    <row r="24" spans="1:12" x14ac:dyDescent="0.2">
      <c r="B24" s="172" t="s">
        <v>265</v>
      </c>
      <c r="C24" t="s">
        <v>266</v>
      </c>
      <c r="D24" s="2"/>
      <c r="E24" s="2"/>
      <c r="F24" s="2"/>
      <c r="G24" s="2"/>
      <c r="H24" s="2"/>
      <c r="I24" s="2"/>
      <c r="J24" s="2"/>
      <c r="K24" s="2"/>
    </row>
    <row r="25" spans="1:12" x14ac:dyDescent="0.2">
      <c r="C25" t="s">
        <v>267</v>
      </c>
    </row>
    <row r="26" spans="1:12" ht="13.5" thickBot="1" x14ac:dyDescent="0.25"/>
    <row r="27" spans="1:12" ht="13.5" thickBot="1" x14ac:dyDescent="0.25">
      <c r="E27" s="536" t="s">
        <v>10</v>
      </c>
      <c r="F27" s="31">
        <f>SUMIF(E7:E12,E27,F7:F12)</f>
        <v>16</v>
      </c>
      <c r="G27" s="48" t="s">
        <v>867</v>
      </c>
    </row>
  </sheetData>
  <mergeCells count="4">
    <mergeCell ref="C1:K2"/>
    <mergeCell ref="E5:G5"/>
    <mergeCell ref="M6:O6"/>
    <mergeCell ref="C20:K2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M77"/>
  <sheetViews>
    <sheetView topLeftCell="A28" workbookViewId="0">
      <selection activeCell="J35" sqref="J35"/>
    </sheetView>
  </sheetViews>
  <sheetFormatPr defaultRowHeight="12.75" x14ac:dyDescent="0.2"/>
  <cols>
    <col min="1" max="1" width="5.7109375" customWidth="1"/>
    <col min="2" max="2" width="15.5703125" customWidth="1"/>
    <col min="3" max="3" width="13.140625" customWidth="1"/>
    <col min="4" max="4" width="13.85546875" customWidth="1"/>
    <col min="6" max="6" width="7.28515625" customWidth="1"/>
    <col min="7" max="7" width="6.28515625" customWidth="1"/>
    <col min="8" max="8" width="6.85546875" customWidth="1"/>
    <col min="9" max="9" width="11.140625" customWidth="1"/>
    <col min="10" max="10" width="11.7109375" customWidth="1"/>
    <col min="11" max="11" width="13.42578125" bestFit="1" customWidth="1"/>
    <col min="12" max="12" width="11.28515625" customWidth="1"/>
    <col min="15" max="15" width="24.5703125" customWidth="1"/>
    <col min="16" max="16" width="14" customWidth="1"/>
  </cols>
  <sheetData>
    <row r="1" spans="1:13" x14ac:dyDescent="0.2">
      <c r="A1" s="2"/>
      <c r="B1" s="2"/>
      <c r="C1" s="2"/>
      <c r="D1" s="2"/>
      <c r="E1" s="2"/>
      <c r="F1" s="2"/>
    </row>
    <row r="2" spans="1:13" x14ac:dyDescent="0.2">
      <c r="A2" s="2"/>
      <c r="B2" s="2" t="s">
        <v>341</v>
      </c>
      <c r="C2" s="2"/>
      <c r="D2" s="2"/>
      <c r="E2" s="2"/>
      <c r="F2" s="2"/>
      <c r="I2" s="6" t="s">
        <v>342</v>
      </c>
      <c r="J2" s="6"/>
      <c r="K2" s="212">
        <v>53</v>
      </c>
    </row>
    <row r="3" spans="1:13" ht="13.5" thickBot="1" x14ac:dyDescent="0.25">
      <c r="A3" s="2"/>
      <c r="B3" s="231" t="s">
        <v>343</v>
      </c>
      <c r="C3" s="231" t="s">
        <v>271</v>
      </c>
      <c r="D3" s="231" t="s">
        <v>344</v>
      </c>
      <c r="E3" s="231" t="s">
        <v>345</v>
      </c>
      <c r="F3" s="231" t="s">
        <v>50</v>
      </c>
    </row>
    <row r="4" spans="1:13" ht="13.5" thickTop="1" x14ac:dyDescent="0.2">
      <c r="A4" s="2"/>
      <c r="B4" s="5" t="s">
        <v>346</v>
      </c>
      <c r="C4" s="210">
        <v>39598</v>
      </c>
      <c r="D4" s="213">
        <v>0.79166666666666663</v>
      </c>
      <c r="E4" s="214" t="s">
        <v>347</v>
      </c>
      <c r="F4" s="539" t="str">
        <f>IF(OR(C4=I$5,C4=I$9),"X","")</f>
        <v>X</v>
      </c>
      <c r="I4" s="215" t="s">
        <v>271</v>
      </c>
      <c r="J4" s="215" t="s">
        <v>348</v>
      </c>
      <c r="K4" s="215" t="s">
        <v>349</v>
      </c>
      <c r="L4" s="215" t="s">
        <v>350</v>
      </c>
    </row>
    <row r="5" spans="1:13" x14ac:dyDescent="0.2">
      <c r="A5" s="2"/>
      <c r="B5" s="6" t="s">
        <v>351</v>
      </c>
      <c r="C5" s="211">
        <v>39598</v>
      </c>
      <c r="D5" s="216">
        <v>0.85416666666666663</v>
      </c>
      <c r="E5" s="217" t="s">
        <v>352</v>
      </c>
      <c r="F5" s="539" t="str">
        <f t="shared" ref="F5:F24" si="0">IF(OR(C5=I$5,C5=I$9),"X","")</f>
        <v>X</v>
      </c>
      <c r="I5" s="211">
        <v>39598</v>
      </c>
      <c r="J5" s="217">
        <v>90000</v>
      </c>
      <c r="K5" s="538">
        <f>J5*K$2</f>
        <v>4770000</v>
      </c>
      <c r="L5" s="540" t="str">
        <f>VLOOKUP(K5,B$35:D$37,3)</f>
        <v>Excelente</v>
      </c>
    </row>
    <row r="6" spans="1:13" x14ac:dyDescent="0.2">
      <c r="A6" s="2"/>
      <c r="B6" s="6" t="s">
        <v>353</v>
      </c>
      <c r="C6" s="211">
        <v>39598</v>
      </c>
      <c r="D6" s="216">
        <v>0.91666666666666663</v>
      </c>
      <c r="E6" s="217" t="s">
        <v>354</v>
      </c>
      <c r="F6" s="539" t="str">
        <f t="shared" si="0"/>
        <v>X</v>
      </c>
      <c r="I6" s="211">
        <v>39599</v>
      </c>
      <c r="J6" s="217">
        <v>74000</v>
      </c>
      <c r="K6" s="538">
        <f t="shared" ref="K6:K9" si="1">J6*K$2</f>
        <v>3922000</v>
      </c>
      <c r="L6" s="540" t="str">
        <f t="shared" ref="L6:L9" si="2">VLOOKUP(K6,B$35:D$37,3)</f>
        <v>Muito Boa</v>
      </c>
    </row>
    <row r="7" spans="1:13" x14ac:dyDescent="0.2">
      <c r="A7" s="2"/>
      <c r="B7" s="6" t="s">
        <v>355</v>
      </c>
      <c r="C7" s="211">
        <v>39598</v>
      </c>
      <c r="D7" s="216">
        <v>0.98958333333333337</v>
      </c>
      <c r="E7" s="217" t="s">
        <v>356</v>
      </c>
      <c r="F7" s="539" t="str">
        <f t="shared" si="0"/>
        <v>X</v>
      </c>
      <c r="I7" s="211">
        <v>39600</v>
      </c>
      <c r="J7" s="217">
        <v>45000</v>
      </c>
      <c r="K7" s="538">
        <f t="shared" si="1"/>
        <v>2385000</v>
      </c>
      <c r="L7" s="540" t="str">
        <f t="shared" si="2"/>
        <v>Boa</v>
      </c>
    </row>
    <row r="8" spans="1:13" x14ac:dyDescent="0.2">
      <c r="A8" s="2"/>
      <c r="B8" s="6" t="s">
        <v>357</v>
      </c>
      <c r="C8" s="211">
        <v>39599</v>
      </c>
      <c r="D8" s="216">
        <v>0.79166666666666663</v>
      </c>
      <c r="E8" s="217" t="s">
        <v>352</v>
      </c>
      <c r="F8" s="539" t="str">
        <f t="shared" si="0"/>
        <v/>
      </c>
      <c r="I8" s="211">
        <v>39604</v>
      </c>
      <c r="J8" s="217">
        <v>51000</v>
      </c>
      <c r="K8" s="538">
        <f t="shared" si="1"/>
        <v>2703000</v>
      </c>
      <c r="L8" s="540" t="str">
        <f t="shared" si="2"/>
        <v>Boa</v>
      </c>
    </row>
    <row r="9" spans="1:13" x14ac:dyDescent="0.2">
      <c r="A9" s="2"/>
      <c r="B9" s="6" t="s">
        <v>358</v>
      </c>
      <c r="C9" s="211">
        <v>39599</v>
      </c>
      <c r="D9" s="216">
        <v>0.85416666666666663</v>
      </c>
      <c r="E9" s="217" t="s">
        <v>359</v>
      </c>
      <c r="F9" s="539" t="str">
        <f t="shared" si="0"/>
        <v/>
      </c>
      <c r="I9" s="211">
        <v>39605</v>
      </c>
      <c r="J9" s="217">
        <v>90000</v>
      </c>
      <c r="K9" s="538">
        <f t="shared" si="1"/>
        <v>4770000</v>
      </c>
      <c r="L9" s="540" t="str">
        <f t="shared" si="2"/>
        <v>Excelente</v>
      </c>
    </row>
    <row r="10" spans="1:13" x14ac:dyDescent="0.2">
      <c r="A10" s="2"/>
      <c r="B10" s="6" t="s">
        <v>360</v>
      </c>
      <c r="C10" s="211">
        <v>39599</v>
      </c>
      <c r="D10" s="216">
        <v>0.91666666666666663</v>
      </c>
      <c r="E10" s="217" t="s">
        <v>361</v>
      </c>
      <c r="F10" s="539" t="str">
        <f t="shared" si="0"/>
        <v/>
      </c>
    </row>
    <row r="11" spans="1:13" x14ac:dyDescent="0.2">
      <c r="A11" s="2"/>
      <c r="B11" s="6" t="s">
        <v>362</v>
      </c>
      <c r="C11" s="211">
        <v>39599</v>
      </c>
      <c r="D11" s="216">
        <v>0.98958333333333337</v>
      </c>
      <c r="E11" s="217" t="s">
        <v>356</v>
      </c>
      <c r="F11" s="539" t="str">
        <f t="shared" si="0"/>
        <v/>
      </c>
      <c r="I11" s="218"/>
    </row>
    <row r="12" spans="1:13" x14ac:dyDescent="0.2">
      <c r="A12" s="2"/>
      <c r="B12" s="6" t="s">
        <v>363</v>
      </c>
      <c r="C12" s="211">
        <v>39600</v>
      </c>
      <c r="D12" s="216">
        <v>0.79166666666666663</v>
      </c>
      <c r="E12" s="217" t="s">
        <v>347</v>
      </c>
      <c r="F12" s="539" t="str">
        <f t="shared" si="0"/>
        <v/>
      </c>
    </row>
    <row r="13" spans="1:13" x14ac:dyDescent="0.2">
      <c r="A13" s="2"/>
      <c r="B13" s="6" t="s">
        <v>364</v>
      </c>
      <c r="C13" s="211">
        <v>39600</v>
      </c>
      <c r="D13" s="216">
        <v>0.85416666666666663</v>
      </c>
      <c r="E13" s="217" t="s">
        <v>365</v>
      </c>
      <c r="F13" s="539" t="str">
        <f t="shared" si="0"/>
        <v/>
      </c>
      <c r="H13" s="12" t="s">
        <v>245</v>
      </c>
      <c r="I13" t="s">
        <v>366</v>
      </c>
      <c r="L13" s="219">
        <f>COUNTIF(E4:E24,"=PT")</f>
        <v>3</v>
      </c>
      <c r="M13" s="48" t="s">
        <v>868</v>
      </c>
    </row>
    <row r="14" spans="1:13" x14ac:dyDescent="0.2">
      <c r="A14" s="2"/>
      <c r="B14" s="6" t="s">
        <v>367</v>
      </c>
      <c r="C14" s="211">
        <v>39600</v>
      </c>
      <c r="D14" s="216">
        <v>0.91666666666666663</v>
      </c>
      <c r="E14" s="217" t="s">
        <v>354</v>
      </c>
      <c r="F14" s="539" t="str">
        <f t="shared" si="0"/>
        <v/>
      </c>
      <c r="H14" s="12" t="s">
        <v>246</v>
      </c>
      <c r="I14" t="s">
        <v>368</v>
      </c>
      <c r="L14" s="220">
        <f>L13/COUNTA(B4:B24)</f>
        <v>0.14285714285714285</v>
      </c>
      <c r="M14" s="48" t="s">
        <v>869</v>
      </c>
    </row>
    <row r="15" spans="1:13" x14ac:dyDescent="0.2">
      <c r="A15" s="2"/>
      <c r="B15" s="6" t="s">
        <v>369</v>
      </c>
      <c r="C15" s="211">
        <v>39600</v>
      </c>
      <c r="D15" s="216">
        <v>0.98958333333333337</v>
      </c>
      <c r="E15" s="217" t="s">
        <v>354</v>
      </c>
      <c r="F15" s="539" t="str">
        <f t="shared" si="0"/>
        <v/>
      </c>
      <c r="H15" s="12" t="s">
        <v>247</v>
      </c>
      <c r="I15" t="s">
        <v>370</v>
      </c>
      <c r="L15" s="537">
        <f>MAX(C4:C24)-MIN(C4:C24)</f>
        <v>7</v>
      </c>
      <c r="M15" s="48" t="s">
        <v>870</v>
      </c>
    </row>
    <row r="16" spans="1:13" x14ac:dyDescent="0.2">
      <c r="A16" s="2"/>
      <c r="B16" s="6" t="s">
        <v>371</v>
      </c>
      <c r="C16" s="211">
        <v>39604</v>
      </c>
      <c r="D16" s="216">
        <v>0.79166666666666663</v>
      </c>
      <c r="E16" s="217" t="s">
        <v>347</v>
      </c>
      <c r="F16" s="539" t="str">
        <f t="shared" si="0"/>
        <v/>
      </c>
      <c r="H16" s="12" t="s">
        <v>248</v>
      </c>
      <c r="I16" t="s">
        <v>372</v>
      </c>
      <c r="L16" s="537">
        <f ca="1">TODAY()-MAX(C4:C24)</f>
        <v>2116</v>
      </c>
      <c r="M16" s="338" t="s">
        <v>871</v>
      </c>
    </row>
    <row r="17" spans="1:13" x14ac:dyDescent="0.2">
      <c r="A17" s="2"/>
      <c r="B17" s="6" t="s">
        <v>373</v>
      </c>
      <c r="C17" s="211">
        <v>39604</v>
      </c>
      <c r="D17" s="216">
        <v>0.85416666666666663</v>
      </c>
      <c r="E17" s="217" t="s">
        <v>374</v>
      </c>
      <c r="F17" s="539" t="str">
        <f t="shared" si="0"/>
        <v/>
      </c>
    </row>
    <row r="18" spans="1:13" x14ac:dyDescent="0.2">
      <c r="A18" s="2"/>
      <c r="B18" s="6" t="s">
        <v>375</v>
      </c>
      <c r="C18" s="211">
        <v>39604</v>
      </c>
      <c r="D18" s="216">
        <v>0.91666666666666663</v>
      </c>
      <c r="E18" s="217" t="s">
        <v>356</v>
      </c>
      <c r="F18" s="539" t="str">
        <f t="shared" si="0"/>
        <v/>
      </c>
    </row>
    <row r="19" spans="1:13" x14ac:dyDescent="0.2">
      <c r="A19" s="2"/>
      <c r="B19" s="6" t="s">
        <v>376</v>
      </c>
      <c r="C19" s="211">
        <v>39604</v>
      </c>
      <c r="D19" s="216">
        <v>0.98958333333333337</v>
      </c>
      <c r="E19" s="217" t="s">
        <v>356</v>
      </c>
      <c r="F19" s="539" t="str">
        <f t="shared" si="0"/>
        <v/>
      </c>
      <c r="H19" s="48"/>
    </row>
    <row r="20" spans="1:13" x14ac:dyDescent="0.2">
      <c r="A20" s="2"/>
      <c r="B20" s="6" t="s">
        <v>377</v>
      </c>
      <c r="C20" s="211">
        <v>39605</v>
      </c>
      <c r="D20" s="216">
        <v>0.78125</v>
      </c>
      <c r="E20" s="217" t="s">
        <v>378</v>
      </c>
      <c r="F20" s="539" t="str">
        <f t="shared" si="0"/>
        <v>X</v>
      </c>
      <c r="I20" s="48"/>
    </row>
    <row r="21" spans="1:13" x14ac:dyDescent="0.2">
      <c r="A21" s="2"/>
      <c r="B21" s="6" t="s">
        <v>379</v>
      </c>
      <c r="C21" s="211">
        <v>39605</v>
      </c>
      <c r="D21" s="216">
        <v>0.84375</v>
      </c>
      <c r="E21" s="217" t="s">
        <v>354</v>
      </c>
      <c r="F21" s="539" t="str">
        <f t="shared" si="0"/>
        <v>X</v>
      </c>
    </row>
    <row r="22" spans="1:13" x14ac:dyDescent="0.2">
      <c r="A22" s="2"/>
      <c r="B22" s="6" t="s">
        <v>380</v>
      </c>
      <c r="C22" s="211">
        <v>39605</v>
      </c>
      <c r="D22" s="216">
        <v>0.90625</v>
      </c>
      <c r="E22" s="217" t="s">
        <v>354</v>
      </c>
      <c r="F22" s="539" t="str">
        <f t="shared" si="0"/>
        <v>X</v>
      </c>
      <c r="G22" s="52" t="s">
        <v>265</v>
      </c>
      <c r="H22" t="s">
        <v>381</v>
      </c>
      <c r="L22" s="21">
        <f>COUNTIFS(C4:C24,MAX(C4:C24),E4:E24,"=GB")</f>
        <v>2</v>
      </c>
      <c r="M22" s="48" t="s">
        <v>872</v>
      </c>
    </row>
    <row r="23" spans="1:13" x14ac:dyDescent="0.2">
      <c r="A23" s="2"/>
      <c r="B23" s="6" t="s">
        <v>384</v>
      </c>
      <c r="C23" s="211">
        <v>39605</v>
      </c>
      <c r="D23" s="216">
        <v>0.96875</v>
      </c>
      <c r="E23" s="217" t="s">
        <v>356</v>
      </c>
      <c r="F23" s="539" t="str">
        <f t="shared" si="0"/>
        <v>X</v>
      </c>
      <c r="G23" s="52" t="s">
        <v>329</v>
      </c>
      <c r="H23" t="s">
        <v>385</v>
      </c>
      <c r="L23" s="21">
        <f>COUNTIFS(C4:C24,MIN(C4:C24),E4:E24,"=US")</f>
        <v>1</v>
      </c>
      <c r="M23" s="48" t="s">
        <v>873</v>
      </c>
    </row>
    <row r="24" spans="1:13" x14ac:dyDescent="0.2">
      <c r="A24" s="2"/>
      <c r="B24" s="6" t="s">
        <v>388</v>
      </c>
      <c r="C24" s="211">
        <v>39605</v>
      </c>
      <c r="D24" s="216">
        <v>4.1666666666666664E-2</v>
      </c>
      <c r="E24" s="217" t="s">
        <v>356</v>
      </c>
      <c r="F24" s="539" t="str">
        <f t="shared" si="0"/>
        <v>X</v>
      </c>
    </row>
    <row r="25" spans="1:13" x14ac:dyDescent="0.2">
      <c r="A25" s="2"/>
      <c r="B25" s="6"/>
      <c r="C25" s="6"/>
      <c r="D25" s="6"/>
      <c r="E25" s="6"/>
      <c r="F25" s="6"/>
    </row>
    <row r="26" spans="1:13" x14ac:dyDescent="0.2">
      <c r="A26" s="2"/>
    </row>
    <row r="27" spans="1:13" x14ac:dyDescent="0.2">
      <c r="A27" s="2"/>
      <c r="E27" s="113"/>
    </row>
    <row r="28" spans="1:13" x14ac:dyDescent="0.2">
      <c r="E28" s="113"/>
    </row>
    <row r="29" spans="1:13" x14ac:dyDescent="0.2">
      <c r="A29" s="48" t="s">
        <v>431</v>
      </c>
      <c r="E29" s="48" t="s">
        <v>875</v>
      </c>
    </row>
    <row r="30" spans="1:13" x14ac:dyDescent="0.2">
      <c r="A30" s="48" t="s">
        <v>432</v>
      </c>
      <c r="E30" s="48" t="s">
        <v>874</v>
      </c>
    </row>
    <row r="32" spans="1:13" x14ac:dyDescent="0.2">
      <c r="A32" s="48" t="s">
        <v>433</v>
      </c>
      <c r="H32" s="48" t="s">
        <v>876</v>
      </c>
    </row>
    <row r="34" spans="2:4" x14ac:dyDescent="0.2">
      <c r="C34" s="221" t="s">
        <v>349</v>
      </c>
      <c r="D34" s="221" t="s">
        <v>350</v>
      </c>
    </row>
    <row r="35" spans="2:4" x14ac:dyDescent="0.2">
      <c r="B35">
        <v>0</v>
      </c>
      <c r="C35" s="6" t="s">
        <v>382</v>
      </c>
      <c r="D35" s="6" t="s">
        <v>383</v>
      </c>
    </row>
    <row r="36" spans="2:4" x14ac:dyDescent="0.2">
      <c r="B36">
        <v>3000000</v>
      </c>
      <c r="C36" s="6" t="s">
        <v>386</v>
      </c>
      <c r="D36" s="6" t="s">
        <v>387</v>
      </c>
    </row>
    <row r="37" spans="2:4" x14ac:dyDescent="0.2">
      <c r="B37">
        <v>4000000</v>
      </c>
      <c r="C37" s="6" t="s">
        <v>389</v>
      </c>
      <c r="D37" s="6" t="s">
        <v>390</v>
      </c>
    </row>
    <row r="59" spans="1:2" x14ac:dyDescent="0.2">
      <c r="A59" s="52" t="s">
        <v>391</v>
      </c>
      <c r="B59" s="28" t="s">
        <v>392</v>
      </c>
    </row>
    <row r="61" spans="1:2" x14ac:dyDescent="0.2">
      <c r="A61" s="52" t="s">
        <v>176</v>
      </c>
      <c r="B61" s="28" t="s">
        <v>393</v>
      </c>
    </row>
    <row r="63" spans="1:2" x14ac:dyDescent="0.2">
      <c r="A63" s="55" t="s">
        <v>394</v>
      </c>
      <c r="B63" s="28" t="s">
        <v>395</v>
      </c>
    </row>
    <row r="65" spans="1:6" x14ac:dyDescent="0.2">
      <c r="A65" s="52" t="s">
        <v>396</v>
      </c>
      <c r="B65" s="28" t="s">
        <v>397</v>
      </c>
      <c r="E65" t="s">
        <v>398</v>
      </c>
      <c r="F65" s="28" t="s">
        <v>399</v>
      </c>
    </row>
    <row r="67" spans="1:6" x14ac:dyDescent="0.2">
      <c r="A67" s="52" t="s">
        <v>400</v>
      </c>
      <c r="B67" s="28" t="s">
        <v>401</v>
      </c>
    </row>
    <row r="69" spans="1:6" x14ac:dyDescent="0.2">
      <c r="A69" s="55" t="s">
        <v>402</v>
      </c>
      <c r="B69" s="28" t="s">
        <v>403</v>
      </c>
    </row>
    <row r="71" spans="1:6" x14ac:dyDescent="0.2">
      <c r="A71" s="52" t="s">
        <v>404</v>
      </c>
      <c r="B71" s="28" t="s">
        <v>405</v>
      </c>
    </row>
    <row r="73" spans="1:6" x14ac:dyDescent="0.2">
      <c r="A73" s="52" t="s">
        <v>406</v>
      </c>
      <c r="B73" s="28" t="s">
        <v>407</v>
      </c>
    </row>
    <row r="75" spans="1:6" x14ac:dyDescent="0.2">
      <c r="A75" s="52" t="s">
        <v>408</v>
      </c>
      <c r="B75" s="28" t="s">
        <v>409</v>
      </c>
    </row>
    <row r="77" spans="1:6" x14ac:dyDescent="0.2">
      <c r="A77" s="222" t="s">
        <v>410</v>
      </c>
      <c r="B77" s="28" t="s">
        <v>411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N96"/>
  <sheetViews>
    <sheetView topLeftCell="A67" workbookViewId="0">
      <selection activeCell="N98" sqref="N98"/>
    </sheetView>
  </sheetViews>
  <sheetFormatPr defaultRowHeight="12.75" x14ac:dyDescent="0.2"/>
  <cols>
    <col min="1" max="1" width="10.140625" customWidth="1"/>
    <col min="2" max="2" width="12.5703125" customWidth="1"/>
    <col min="3" max="3" width="12" customWidth="1"/>
    <col min="4" max="4" width="11.28515625" customWidth="1"/>
    <col min="5" max="5" width="7.85546875" customWidth="1"/>
    <col min="7" max="7" width="10.140625" bestFit="1" customWidth="1"/>
    <col min="8" max="8" width="11.5703125" customWidth="1"/>
    <col min="9" max="9" width="12.85546875" customWidth="1"/>
    <col min="10" max="10" width="12.85546875" bestFit="1" customWidth="1"/>
  </cols>
  <sheetData>
    <row r="1" spans="1:14" x14ac:dyDescent="0.2">
      <c r="A1" s="174"/>
      <c r="B1" s="174"/>
      <c r="C1" s="174"/>
      <c r="D1" s="64" t="s">
        <v>268</v>
      </c>
      <c r="E1" s="64"/>
      <c r="F1" s="64"/>
      <c r="G1" s="174" t="s">
        <v>268</v>
      </c>
      <c r="H1" s="174"/>
      <c r="I1" s="174"/>
      <c r="J1" s="174"/>
      <c r="K1" s="64"/>
    </row>
    <row r="2" spans="1:14" ht="13.5" thickBot="1" x14ac:dyDescent="0.25">
      <c r="A2" s="175" t="s">
        <v>269</v>
      </c>
      <c r="B2" s="175" t="s">
        <v>229</v>
      </c>
      <c r="C2" s="175" t="s">
        <v>270</v>
      </c>
      <c r="D2" s="24" t="s">
        <v>271</v>
      </c>
      <c r="E2" s="24" t="s">
        <v>220</v>
      </c>
      <c r="F2" s="24" t="s">
        <v>243</v>
      </c>
      <c r="G2" s="175" t="s">
        <v>98</v>
      </c>
      <c r="H2" s="175" t="s">
        <v>158</v>
      </c>
      <c r="I2" s="175" t="s">
        <v>272</v>
      </c>
      <c r="J2" s="542" t="s">
        <v>882</v>
      </c>
      <c r="K2" s="6"/>
    </row>
    <row r="3" spans="1:14" x14ac:dyDescent="0.2">
      <c r="A3" s="5">
        <v>23</v>
      </c>
      <c r="B3" s="5" t="s">
        <v>273</v>
      </c>
      <c r="C3" s="5">
        <v>1503</v>
      </c>
      <c r="D3" s="5">
        <v>11</v>
      </c>
      <c r="E3" s="5">
        <v>1</v>
      </c>
      <c r="F3" s="5">
        <v>1910</v>
      </c>
      <c r="G3" s="176">
        <f>DATE(F3,E3,D3)</f>
        <v>3664</v>
      </c>
      <c r="H3" s="177" t="s">
        <v>274</v>
      </c>
      <c r="I3" s="26" t="str">
        <f>VLOOKUP(C3,G$20:I$23,3)</f>
        <v>Renascimento</v>
      </c>
      <c r="J3" s="539" t="str">
        <f>IF(I3=I$22,"Sala 2","Sala 1")</f>
        <v>Sala 2</v>
      </c>
      <c r="K3" s="6" t="str">
        <f>IF(C3&gt;MEDIAN(C$3:C$15),"2","1")</f>
        <v>1</v>
      </c>
    </row>
    <row r="4" spans="1:14" x14ac:dyDescent="0.2">
      <c r="A4" s="6">
        <v>34</v>
      </c>
      <c r="B4" s="6" t="s">
        <v>275</v>
      </c>
      <c r="C4" s="6">
        <v>1166</v>
      </c>
      <c r="D4" s="6">
        <v>13</v>
      </c>
      <c r="E4" s="6">
        <v>12</v>
      </c>
      <c r="F4" s="6">
        <v>1915</v>
      </c>
      <c r="G4" s="176">
        <f t="shared" ref="G4:G15" si="0">DATE(F4,E4,D4)</f>
        <v>5826</v>
      </c>
      <c r="H4" s="178" t="s">
        <v>276</v>
      </c>
      <c r="I4" s="26" t="str">
        <f t="shared" ref="I4:I15" si="1">VLOOKUP(C4,G$20:I$23,3)</f>
        <v>Românico</v>
      </c>
      <c r="J4" s="539" t="str">
        <f t="shared" ref="J4:J15" si="2">IF(I4=I$22,"Sala 2","Sala 1")</f>
        <v>Sala 1</v>
      </c>
      <c r="K4" s="6" t="str">
        <f t="shared" ref="K4:K15" si="3">IF(C4&gt;MEDIAN(C$3:C$15),"2","1")</f>
        <v>1</v>
      </c>
    </row>
    <row r="5" spans="1:14" x14ac:dyDescent="0.2">
      <c r="A5" s="6">
        <v>36</v>
      </c>
      <c r="B5" s="6" t="s">
        <v>277</v>
      </c>
      <c r="C5" s="6">
        <v>1501</v>
      </c>
      <c r="D5" s="6">
        <v>3</v>
      </c>
      <c r="E5" s="6">
        <v>11</v>
      </c>
      <c r="F5" s="6">
        <v>1911</v>
      </c>
      <c r="G5" s="176">
        <f t="shared" si="0"/>
        <v>4325</v>
      </c>
      <c r="H5" s="178" t="s">
        <v>276</v>
      </c>
      <c r="I5" s="26" t="str">
        <f t="shared" si="1"/>
        <v>Renascimento</v>
      </c>
      <c r="J5" s="539" t="str">
        <f t="shared" si="2"/>
        <v>Sala 2</v>
      </c>
      <c r="K5" s="6" t="str">
        <f t="shared" si="3"/>
        <v>1</v>
      </c>
    </row>
    <row r="6" spans="1:14" x14ac:dyDescent="0.2">
      <c r="A6" s="6">
        <v>45</v>
      </c>
      <c r="B6" s="6" t="s">
        <v>278</v>
      </c>
      <c r="C6" s="6">
        <v>1493</v>
      </c>
      <c r="D6" s="6">
        <v>15</v>
      </c>
      <c r="E6" s="6">
        <v>1</v>
      </c>
      <c r="F6" s="6">
        <v>1956</v>
      </c>
      <c r="G6" s="176">
        <f t="shared" si="0"/>
        <v>20469</v>
      </c>
      <c r="H6" s="178" t="s">
        <v>274</v>
      </c>
      <c r="I6" s="26" t="str">
        <f t="shared" si="1"/>
        <v>Gótico</v>
      </c>
      <c r="J6" s="539" t="str">
        <f t="shared" si="2"/>
        <v>Sala 1</v>
      </c>
      <c r="K6" s="6" t="str">
        <f t="shared" si="3"/>
        <v>1</v>
      </c>
    </row>
    <row r="7" spans="1:14" x14ac:dyDescent="0.2">
      <c r="A7" s="6">
        <v>48</v>
      </c>
      <c r="B7" s="6" t="s">
        <v>279</v>
      </c>
      <c r="C7" s="6">
        <v>1559</v>
      </c>
      <c r="D7" s="6">
        <v>14</v>
      </c>
      <c r="E7" s="6">
        <v>6</v>
      </c>
      <c r="F7" s="6">
        <v>1947</v>
      </c>
      <c r="G7" s="176">
        <f t="shared" si="0"/>
        <v>17332</v>
      </c>
      <c r="H7" s="178" t="s">
        <v>274</v>
      </c>
      <c r="I7" s="26" t="str">
        <f t="shared" si="1"/>
        <v>Renascimento</v>
      </c>
      <c r="J7" s="539" t="str">
        <f t="shared" si="2"/>
        <v>Sala 2</v>
      </c>
      <c r="K7" s="6" t="str">
        <f t="shared" si="3"/>
        <v>2</v>
      </c>
    </row>
    <row r="8" spans="1:14" x14ac:dyDescent="0.2">
      <c r="A8" s="6">
        <v>78</v>
      </c>
      <c r="B8" s="6" t="s">
        <v>280</v>
      </c>
      <c r="C8" s="6">
        <v>1333</v>
      </c>
      <c r="D8" s="6">
        <v>25</v>
      </c>
      <c r="E8" s="6">
        <v>3</v>
      </c>
      <c r="F8" s="6">
        <v>1916</v>
      </c>
      <c r="G8" s="176">
        <f t="shared" si="0"/>
        <v>5929</v>
      </c>
      <c r="H8" s="178" t="s">
        <v>274</v>
      </c>
      <c r="I8" s="26" t="str">
        <f t="shared" si="1"/>
        <v>Gótico</v>
      </c>
      <c r="J8" s="539" t="str">
        <f t="shared" si="2"/>
        <v>Sala 1</v>
      </c>
      <c r="K8" s="6" t="str">
        <f t="shared" si="3"/>
        <v>1</v>
      </c>
    </row>
    <row r="9" spans="1:14" x14ac:dyDescent="0.2">
      <c r="A9" s="6">
        <v>88</v>
      </c>
      <c r="B9" s="6" t="s">
        <v>281</v>
      </c>
      <c r="C9" s="6">
        <v>1540</v>
      </c>
      <c r="D9" s="6">
        <v>13</v>
      </c>
      <c r="E9" s="6">
        <v>7</v>
      </c>
      <c r="F9" s="6">
        <v>1934</v>
      </c>
      <c r="G9" s="176">
        <f t="shared" si="0"/>
        <v>12613</v>
      </c>
      <c r="H9" s="178" t="s">
        <v>274</v>
      </c>
      <c r="I9" s="26" t="str">
        <f t="shared" si="1"/>
        <v>Renascimento</v>
      </c>
      <c r="J9" s="539" t="str">
        <f t="shared" si="2"/>
        <v>Sala 2</v>
      </c>
      <c r="K9" s="6" t="str">
        <f t="shared" si="3"/>
        <v>2</v>
      </c>
    </row>
    <row r="10" spans="1:14" x14ac:dyDescent="0.2">
      <c r="A10" s="6">
        <v>2</v>
      </c>
      <c r="B10" s="6" t="s">
        <v>277</v>
      </c>
      <c r="C10" s="6">
        <v>1623</v>
      </c>
      <c r="D10" s="6">
        <v>21</v>
      </c>
      <c r="E10" s="6">
        <v>6</v>
      </c>
      <c r="F10" s="6">
        <v>1936</v>
      </c>
      <c r="G10" s="176">
        <f t="shared" si="0"/>
        <v>13322</v>
      </c>
      <c r="H10" s="178" t="s">
        <v>276</v>
      </c>
      <c r="I10" s="26" t="str">
        <f t="shared" si="1"/>
        <v>Barroco</v>
      </c>
      <c r="J10" s="539" t="str">
        <f t="shared" si="2"/>
        <v>Sala 1</v>
      </c>
      <c r="K10" s="6" t="str">
        <f t="shared" si="3"/>
        <v>2</v>
      </c>
    </row>
    <row r="11" spans="1:14" x14ac:dyDescent="0.2">
      <c r="A11" s="6">
        <v>101</v>
      </c>
      <c r="B11" s="6" t="s">
        <v>282</v>
      </c>
      <c r="C11" s="6">
        <v>1455</v>
      </c>
      <c r="D11" s="6">
        <v>30</v>
      </c>
      <c r="E11" s="6">
        <v>3</v>
      </c>
      <c r="F11" s="6">
        <v>1936</v>
      </c>
      <c r="G11" s="176">
        <f t="shared" si="0"/>
        <v>13239</v>
      </c>
      <c r="H11" s="178" t="s">
        <v>276</v>
      </c>
      <c r="I11" s="26" t="str">
        <f t="shared" si="1"/>
        <v>Gótico</v>
      </c>
      <c r="J11" s="539" t="str">
        <f t="shared" si="2"/>
        <v>Sala 1</v>
      </c>
      <c r="K11" s="6" t="str">
        <f t="shared" si="3"/>
        <v>1</v>
      </c>
    </row>
    <row r="12" spans="1:14" x14ac:dyDescent="0.2">
      <c r="A12" s="6">
        <v>105</v>
      </c>
      <c r="B12" s="6" t="s">
        <v>283</v>
      </c>
      <c r="C12" s="6">
        <v>1434</v>
      </c>
      <c r="D12" s="6">
        <v>23</v>
      </c>
      <c r="E12" s="6">
        <v>5</v>
      </c>
      <c r="F12" s="6">
        <v>1942</v>
      </c>
      <c r="G12" s="176">
        <f t="shared" si="0"/>
        <v>15484</v>
      </c>
      <c r="H12" s="178" t="s">
        <v>274</v>
      </c>
      <c r="I12" s="26" t="str">
        <f t="shared" si="1"/>
        <v>Gótico</v>
      </c>
      <c r="J12" s="539" t="str">
        <f t="shared" si="2"/>
        <v>Sala 1</v>
      </c>
      <c r="K12" s="6" t="str">
        <f t="shared" si="3"/>
        <v>1</v>
      </c>
    </row>
    <row r="13" spans="1:14" x14ac:dyDescent="0.2">
      <c r="A13" s="6">
        <v>117</v>
      </c>
      <c r="B13" s="6" t="s">
        <v>284</v>
      </c>
      <c r="C13" s="6">
        <v>1656</v>
      </c>
      <c r="D13" s="6">
        <v>12</v>
      </c>
      <c r="E13" s="6">
        <v>4</v>
      </c>
      <c r="F13" s="6">
        <v>1988</v>
      </c>
      <c r="G13" s="176">
        <f t="shared" si="0"/>
        <v>32245</v>
      </c>
      <c r="H13" s="178" t="s">
        <v>274</v>
      </c>
      <c r="I13" s="26" t="str">
        <f t="shared" si="1"/>
        <v>Barroco</v>
      </c>
      <c r="J13" s="539" t="str">
        <f t="shared" si="2"/>
        <v>Sala 1</v>
      </c>
      <c r="K13" s="6" t="str">
        <f t="shared" si="3"/>
        <v>2</v>
      </c>
      <c r="N13" s="48">
        <f>MEDIAN(C3:C15)</f>
        <v>1503</v>
      </c>
    </row>
    <row r="14" spans="1:14" x14ac:dyDescent="0.2">
      <c r="A14" s="6">
        <v>126</v>
      </c>
      <c r="B14" s="6" t="s">
        <v>285</v>
      </c>
      <c r="C14" s="6">
        <v>1739</v>
      </c>
      <c r="D14" s="6">
        <v>13</v>
      </c>
      <c r="E14" s="6">
        <v>8</v>
      </c>
      <c r="F14" s="6">
        <v>1956</v>
      </c>
      <c r="G14" s="176">
        <f t="shared" si="0"/>
        <v>20680</v>
      </c>
      <c r="H14" s="178" t="s">
        <v>274</v>
      </c>
      <c r="I14" s="26" t="str">
        <f t="shared" si="1"/>
        <v>Barroco</v>
      </c>
      <c r="J14" s="539" t="str">
        <f t="shared" si="2"/>
        <v>Sala 1</v>
      </c>
      <c r="K14" s="6" t="str">
        <f t="shared" si="3"/>
        <v>2</v>
      </c>
    </row>
    <row r="15" spans="1:14" x14ac:dyDescent="0.2">
      <c r="A15" s="6">
        <v>137</v>
      </c>
      <c r="B15" s="6" t="s">
        <v>286</v>
      </c>
      <c r="C15" s="6">
        <v>1671</v>
      </c>
      <c r="D15" s="6">
        <v>7</v>
      </c>
      <c r="E15" s="6">
        <v>9</v>
      </c>
      <c r="F15" s="6">
        <v>1951</v>
      </c>
      <c r="G15" s="176">
        <f t="shared" si="0"/>
        <v>18878</v>
      </c>
      <c r="H15" s="178" t="s">
        <v>276</v>
      </c>
      <c r="I15" s="26" t="str">
        <f t="shared" si="1"/>
        <v>Barroco</v>
      </c>
      <c r="J15" s="539" t="str">
        <f t="shared" si="2"/>
        <v>Sala 1</v>
      </c>
      <c r="K15" s="6" t="str">
        <f t="shared" si="3"/>
        <v>2</v>
      </c>
    </row>
    <row r="16" spans="1:14" x14ac:dyDescent="0.2">
      <c r="A16" s="6"/>
      <c r="B16" s="6"/>
      <c r="C16" s="6"/>
      <c r="D16" s="6"/>
      <c r="E16" s="6"/>
      <c r="F16" s="178"/>
      <c r="G16" s="179"/>
      <c r="H16" s="178"/>
      <c r="I16" s="177"/>
      <c r="J16" s="177"/>
      <c r="K16" s="178"/>
    </row>
    <row r="17" spans="1:12" x14ac:dyDescent="0.2">
      <c r="A17" s="6"/>
      <c r="B17" s="6"/>
      <c r="C17" s="6"/>
      <c r="D17" s="6"/>
      <c r="E17" s="6"/>
      <c r="F17" s="180"/>
      <c r="G17" s="181"/>
      <c r="H17" s="181"/>
      <c r="I17" s="181"/>
      <c r="J17" s="181"/>
      <c r="K17" s="6"/>
    </row>
    <row r="18" spans="1:12" ht="15" thickBot="1" x14ac:dyDescent="0.25">
      <c r="A18" s="6"/>
      <c r="B18" s="6"/>
      <c r="C18" s="6"/>
      <c r="D18" s="6"/>
      <c r="E18" s="6"/>
      <c r="F18" s="181"/>
      <c r="G18" s="232" t="s">
        <v>287</v>
      </c>
      <c r="H18" s="233"/>
      <c r="I18" s="233"/>
      <c r="J18" s="234"/>
      <c r="K18" s="6"/>
    </row>
    <row r="19" spans="1:12" x14ac:dyDescent="0.2">
      <c r="A19" s="6"/>
      <c r="B19" s="6"/>
      <c r="C19" s="6"/>
      <c r="D19" s="6"/>
      <c r="E19" s="6"/>
      <c r="F19" s="181"/>
      <c r="G19" s="182" t="s">
        <v>288</v>
      </c>
      <c r="H19" s="182" t="s">
        <v>289</v>
      </c>
      <c r="I19" s="182" t="s">
        <v>13</v>
      </c>
      <c r="J19" s="182" t="s">
        <v>290</v>
      </c>
      <c r="K19" s="6"/>
    </row>
    <row r="20" spans="1:12" x14ac:dyDescent="0.2">
      <c r="A20" s="6"/>
      <c r="B20" s="6"/>
      <c r="C20" s="6"/>
      <c r="D20" s="6"/>
      <c r="E20" s="6"/>
      <c r="F20" s="181"/>
      <c r="G20" s="178">
        <v>1050</v>
      </c>
      <c r="H20" s="178">
        <v>1199</v>
      </c>
      <c r="I20" s="178" t="s">
        <v>291</v>
      </c>
      <c r="J20" s="17">
        <f>H20-G20</f>
        <v>149</v>
      </c>
      <c r="K20" s="6"/>
    </row>
    <row r="21" spans="1:12" x14ac:dyDescent="0.2">
      <c r="A21" s="6"/>
      <c r="B21" s="6"/>
      <c r="C21" s="6"/>
      <c r="D21" s="6"/>
      <c r="E21" s="6"/>
      <c r="F21" s="181"/>
      <c r="G21" s="178">
        <v>1200</v>
      </c>
      <c r="H21" s="178">
        <v>1499</v>
      </c>
      <c r="I21" s="178" t="s">
        <v>292</v>
      </c>
      <c r="J21" s="17">
        <f>H21-G21</f>
        <v>299</v>
      </c>
      <c r="K21" s="6"/>
    </row>
    <row r="22" spans="1:12" ht="13.5" thickBot="1" x14ac:dyDescent="0.25">
      <c r="A22" s="6"/>
      <c r="B22" s="183" t="s">
        <v>158</v>
      </c>
      <c r="C22" s="184" t="s">
        <v>293</v>
      </c>
      <c r="D22" s="6"/>
      <c r="E22" s="6"/>
      <c r="F22" s="181"/>
      <c r="G22" s="178">
        <v>1500</v>
      </c>
      <c r="H22" s="178">
        <v>1599</v>
      </c>
      <c r="I22" s="178" t="s">
        <v>294</v>
      </c>
      <c r="J22" s="17">
        <f>H22-G22</f>
        <v>99</v>
      </c>
      <c r="K22" s="6"/>
    </row>
    <row r="23" spans="1:12" ht="13.5" thickBot="1" x14ac:dyDescent="0.25">
      <c r="A23" s="6"/>
      <c r="B23" s="85" t="s">
        <v>274</v>
      </c>
      <c r="C23" s="185">
        <f>COUNTIF(H$3:H$15,B23)</f>
        <v>8</v>
      </c>
      <c r="D23" s="6"/>
      <c r="E23" s="6"/>
      <c r="F23" s="181"/>
      <c r="G23" s="186">
        <v>1600</v>
      </c>
      <c r="H23" s="186">
        <v>1749</v>
      </c>
      <c r="I23" s="186" t="s">
        <v>295</v>
      </c>
      <c r="J23" s="187">
        <f>H23-G23</f>
        <v>149</v>
      </c>
      <c r="K23" s="6"/>
    </row>
    <row r="24" spans="1:12" x14ac:dyDescent="0.2">
      <c r="A24" s="6"/>
      <c r="B24" s="188" t="s">
        <v>276</v>
      </c>
      <c r="C24" s="185">
        <f>COUNTIF(H$3:H$15,B24)</f>
        <v>5</v>
      </c>
      <c r="D24" s="6"/>
      <c r="E24" s="6"/>
      <c r="F24" s="180"/>
      <c r="G24" s="189"/>
      <c r="H24" s="189"/>
      <c r="I24" s="190" t="s">
        <v>296</v>
      </c>
      <c r="J24" s="191">
        <f>MEDIAN(J20:J23)</f>
        <v>149</v>
      </c>
      <c r="K24" s="6"/>
    </row>
    <row r="25" spans="1:12" x14ac:dyDescent="0.2">
      <c r="A25" s="6"/>
      <c r="B25" s="6"/>
      <c r="C25" s="6"/>
      <c r="D25" s="6"/>
      <c r="E25" s="6"/>
      <c r="F25" s="180"/>
      <c r="G25" s="181"/>
      <c r="H25" s="181"/>
      <c r="I25" s="192" t="s">
        <v>297</v>
      </c>
      <c r="J25" s="537">
        <f ca="1">TODAY()-MAX(G3:G15)</f>
        <v>9476</v>
      </c>
      <c r="K25" s="6"/>
    </row>
    <row r="27" spans="1:12" x14ac:dyDescent="0.2">
      <c r="A27" s="193">
        <v>2.5</v>
      </c>
      <c r="B27" s="12" t="s">
        <v>298</v>
      </c>
    </row>
    <row r="28" spans="1:12" x14ac:dyDescent="0.2">
      <c r="A28" s="193"/>
    </row>
    <row r="29" spans="1:12" x14ac:dyDescent="0.2">
      <c r="B29" s="12" t="s">
        <v>299</v>
      </c>
    </row>
    <row r="31" spans="1:12" ht="13.5" x14ac:dyDescent="0.25">
      <c r="B31" s="194"/>
      <c r="C31" s="195"/>
      <c r="D31" s="195"/>
      <c r="E31" s="195"/>
      <c r="F31" s="195"/>
      <c r="G31" s="195"/>
      <c r="H31" s="195"/>
      <c r="I31" s="195"/>
      <c r="J31" s="195"/>
      <c r="K31" s="195"/>
      <c r="L31" s="196"/>
    </row>
    <row r="32" spans="1:12" x14ac:dyDescent="0.2">
      <c r="B32" s="197" t="s">
        <v>300</v>
      </c>
      <c r="C32" s="529" t="s">
        <v>877</v>
      </c>
      <c r="D32" s="198"/>
      <c r="E32" s="2"/>
      <c r="F32" s="2"/>
      <c r="G32" s="2"/>
      <c r="H32" s="2"/>
      <c r="I32" s="2"/>
      <c r="L32" s="7"/>
    </row>
    <row r="33" spans="1:12" ht="13.5" x14ac:dyDescent="0.25">
      <c r="B33" s="199"/>
      <c r="C33" s="89"/>
      <c r="D33" s="89"/>
      <c r="E33" s="89"/>
      <c r="F33" s="89"/>
      <c r="G33" s="89"/>
      <c r="H33" s="200"/>
      <c r="I33" s="201"/>
      <c r="J33" s="201"/>
      <c r="K33" s="201"/>
      <c r="L33" s="202"/>
    </row>
    <row r="35" spans="1:12" x14ac:dyDescent="0.2">
      <c r="B35" s="12" t="s">
        <v>301</v>
      </c>
    </row>
    <row r="37" spans="1:12" ht="13.5" x14ac:dyDescent="0.25">
      <c r="B37" s="194"/>
      <c r="C37" s="195"/>
      <c r="D37" s="195"/>
      <c r="E37" s="195"/>
      <c r="F37" s="195"/>
      <c r="G37" s="195"/>
      <c r="H37" s="195"/>
      <c r="I37" s="195"/>
      <c r="J37" s="195"/>
      <c r="K37" s="195"/>
      <c r="L37" s="196"/>
    </row>
    <row r="38" spans="1:12" x14ac:dyDescent="0.2">
      <c r="B38" s="197" t="s">
        <v>302</v>
      </c>
      <c r="C38" s="529" t="s">
        <v>881</v>
      </c>
      <c r="D38" s="198"/>
      <c r="E38" s="2"/>
      <c r="F38" s="2"/>
      <c r="G38" s="2"/>
      <c r="H38" s="2"/>
      <c r="I38" s="2"/>
      <c r="L38" s="7"/>
    </row>
    <row r="39" spans="1:12" ht="13.5" x14ac:dyDescent="0.25">
      <c r="B39" s="199"/>
      <c r="C39" s="89"/>
      <c r="D39" s="89"/>
      <c r="E39" s="89"/>
      <c r="F39" s="89"/>
      <c r="G39" s="89"/>
      <c r="H39" s="200"/>
      <c r="I39" s="201"/>
      <c r="J39" s="201"/>
      <c r="K39" s="201"/>
      <c r="L39" s="202"/>
    </row>
    <row r="41" spans="1:12" x14ac:dyDescent="0.2">
      <c r="B41" s="12" t="s">
        <v>303</v>
      </c>
    </row>
    <row r="43" spans="1:12" ht="13.5" x14ac:dyDescent="0.25">
      <c r="B43" s="194"/>
      <c r="C43" s="195"/>
      <c r="D43" s="195"/>
      <c r="E43" s="195"/>
      <c r="F43" s="195"/>
      <c r="G43" s="195"/>
      <c r="H43" s="195"/>
      <c r="I43" s="195"/>
      <c r="J43" s="195"/>
      <c r="K43" s="195"/>
      <c r="L43" s="196"/>
    </row>
    <row r="44" spans="1:12" x14ac:dyDescent="0.2">
      <c r="B44" s="197" t="s">
        <v>304</v>
      </c>
      <c r="C44" s="529" t="s">
        <v>879</v>
      </c>
      <c r="D44" s="198"/>
      <c r="E44" s="2"/>
      <c r="F44" s="2"/>
      <c r="G44" s="2"/>
      <c r="H44" s="2"/>
      <c r="I44" s="2"/>
      <c r="L44" s="7"/>
    </row>
    <row r="45" spans="1:12" ht="13.5" x14ac:dyDescent="0.25">
      <c r="B45" s="199"/>
      <c r="C45" s="89"/>
      <c r="D45" s="89"/>
      <c r="E45" s="89"/>
      <c r="F45" s="89"/>
      <c r="G45" s="89"/>
      <c r="H45" s="200"/>
      <c r="I45" s="201"/>
      <c r="J45" s="201"/>
      <c r="K45" s="201"/>
      <c r="L45" s="202"/>
    </row>
    <row r="47" spans="1:12" x14ac:dyDescent="0.2">
      <c r="A47" s="193">
        <v>2.5</v>
      </c>
      <c r="B47" s="12" t="s">
        <v>305</v>
      </c>
    </row>
    <row r="48" spans="1:12" ht="13.5" x14ac:dyDescent="0.25">
      <c r="B48" s="203"/>
    </row>
    <row r="49" spans="1:12" ht="13.5" x14ac:dyDescent="0.25">
      <c r="B49" s="194"/>
      <c r="C49" s="195"/>
      <c r="D49" s="195"/>
      <c r="E49" s="195"/>
      <c r="F49" s="195"/>
      <c r="G49" s="195"/>
      <c r="H49" s="195"/>
      <c r="I49" s="195"/>
      <c r="J49" s="195"/>
      <c r="K49" s="195"/>
      <c r="L49" s="196"/>
    </row>
    <row r="50" spans="1:12" ht="13.5" x14ac:dyDescent="0.25">
      <c r="B50" s="541">
        <f ca="1">TODAY()-MAX(G3:G15)</f>
        <v>9476</v>
      </c>
      <c r="C50" s="529" t="s">
        <v>880</v>
      </c>
      <c r="D50" s="198"/>
      <c r="E50" s="2"/>
      <c r="F50" s="2"/>
      <c r="G50" s="2"/>
      <c r="H50" s="2"/>
      <c r="I50" s="2"/>
      <c r="L50" s="7"/>
    </row>
    <row r="51" spans="1:12" ht="13.5" x14ac:dyDescent="0.25">
      <c r="B51" s="199"/>
      <c r="C51" s="89"/>
      <c r="D51" s="89"/>
      <c r="E51" s="89"/>
      <c r="F51" s="89"/>
      <c r="G51" s="89"/>
      <c r="H51" s="200"/>
      <c r="I51" s="201"/>
      <c r="J51" s="201"/>
      <c r="K51" s="201"/>
      <c r="L51" s="202"/>
    </row>
    <row r="52" spans="1:12" ht="13.5" x14ac:dyDescent="0.25">
      <c r="B52" s="203"/>
    </row>
    <row r="53" spans="1:12" x14ac:dyDescent="0.2">
      <c r="A53" s="193">
        <v>2.5</v>
      </c>
      <c r="B53" s="12" t="s">
        <v>306</v>
      </c>
    </row>
    <row r="54" spans="1:12" x14ac:dyDescent="0.2">
      <c r="A54" s="193"/>
      <c r="B54" s="48" t="s">
        <v>307</v>
      </c>
    </row>
    <row r="56" spans="1:12" x14ac:dyDescent="0.2">
      <c r="B56" s="204"/>
      <c r="C56" s="195"/>
      <c r="D56" s="195"/>
      <c r="E56" s="195"/>
      <c r="F56" s="195"/>
      <c r="G56" s="195"/>
      <c r="H56" s="195"/>
      <c r="I56" s="195"/>
      <c r="J56" s="195"/>
      <c r="K56" s="195"/>
      <c r="L56" s="196"/>
    </row>
    <row r="57" spans="1:12" x14ac:dyDescent="0.2">
      <c r="B57" s="197" t="s">
        <v>308</v>
      </c>
      <c r="C57" s="529" t="s">
        <v>878</v>
      </c>
      <c r="D57" s="2"/>
      <c r="E57" s="2"/>
      <c r="F57" s="2"/>
      <c r="G57" s="2"/>
      <c r="H57" s="2"/>
      <c r="I57" s="2"/>
      <c r="J57" s="2"/>
      <c r="K57" s="2"/>
      <c r="L57" s="7"/>
    </row>
    <row r="58" spans="1:12" x14ac:dyDescent="0.2">
      <c r="B58" s="85"/>
      <c r="C58" s="89"/>
      <c r="D58" s="89"/>
      <c r="E58" s="89"/>
      <c r="F58" s="89"/>
      <c r="G58" s="89"/>
      <c r="H58" s="89"/>
      <c r="I58" s="89"/>
      <c r="J58" s="89"/>
      <c r="K58" s="89"/>
      <c r="L58" s="25"/>
    </row>
    <row r="59" spans="1:12" x14ac:dyDescent="0.2">
      <c r="C59" s="2"/>
      <c r="D59" s="2"/>
      <c r="E59" s="2"/>
      <c r="F59" s="2"/>
      <c r="G59" s="2"/>
      <c r="H59" s="2"/>
      <c r="I59" s="2"/>
      <c r="J59" s="2"/>
    </row>
    <row r="60" spans="1:12" x14ac:dyDescent="0.2">
      <c r="A60" s="193">
        <v>2.5</v>
      </c>
      <c r="B60" s="12" t="s">
        <v>309</v>
      </c>
      <c r="C60" s="2"/>
      <c r="D60" s="2"/>
      <c r="E60" s="2"/>
      <c r="F60" s="2"/>
      <c r="G60" s="2"/>
      <c r="H60" s="2"/>
      <c r="I60" s="2"/>
      <c r="J60" s="2"/>
    </row>
    <row r="61" spans="1:12" x14ac:dyDescent="0.2">
      <c r="B61" t="s">
        <v>310</v>
      </c>
      <c r="C61" s="2"/>
      <c r="D61" s="2"/>
      <c r="E61" s="2"/>
      <c r="F61" s="2"/>
      <c r="G61" s="2"/>
      <c r="H61" s="2"/>
      <c r="I61" s="2"/>
      <c r="J61" s="2"/>
    </row>
    <row r="62" spans="1:12" x14ac:dyDescent="0.2">
      <c r="C62" s="2"/>
      <c r="D62" s="2"/>
      <c r="E62" s="2"/>
      <c r="F62" s="2"/>
      <c r="G62" s="2"/>
      <c r="H62" s="2"/>
      <c r="I62" s="2"/>
      <c r="J62" s="2"/>
    </row>
    <row r="63" spans="1:12" x14ac:dyDescent="0.2">
      <c r="B63" s="204"/>
      <c r="C63" s="195"/>
      <c r="D63" s="195"/>
      <c r="E63" s="195"/>
      <c r="F63" s="195"/>
      <c r="G63" s="195"/>
      <c r="H63" s="195"/>
      <c r="I63" s="195"/>
      <c r="J63" s="195"/>
      <c r="K63" s="195"/>
      <c r="L63" s="196"/>
    </row>
    <row r="64" spans="1:12" x14ac:dyDescent="0.2">
      <c r="B64" s="197" t="s">
        <v>311</v>
      </c>
      <c r="C64" s="529" t="s">
        <v>883</v>
      </c>
      <c r="D64" s="2"/>
      <c r="E64" s="2"/>
      <c r="F64" s="2"/>
      <c r="G64" s="2"/>
      <c r="H64" s="2"/>
      <c r="I64" s="2"/>
      <c r="J64" s="2"/>
      <c r="K64" s="2"/>
      <c r="L64" s="7"/>
    </row>
    <row r="65" spans="1:12" x14ac:dyDescent="0.2">
      <c r="B65" s="85"/>
      <c r="C65" s="89"/>
      <c r="D65" s="89"/>
      <c r="E65" s="89"/>
      <c r="F65" s="89"/>
      <c r="G65" s="89"/>
      <c r="H65" s="89"/>
      <c r="I65" s="89"/>
      <c r="J65" s="89"/>
      <c r="K65" s="89"/>
      <c r="L65" s="25"/>
    </row>
    <row r="66" spans="1:12" x14ac:dyDescent="0.2">
      <c r="C66" s="2"/>
      <c r="D66" s="2"/>
      <c r="E66" s="2"/>
      <c r="F66" s="2"/>
      <c r="G66" s="2"/>
      <c r="H66" s="2"/>
      <c r="I66" s="2"/>
      <c r="J66" s="2"/>
      <c r="K66" s="2"/>
    </row>
    <row r="67" spans="1:12" ht="13.5" x14ac:dyDescent="0.25">
      <c r="A67" s="193">
        <v>2.5</v>
      </c>
      <c r="B67" s="12" t="s">
        <v>312</v>
      </c>
      <c r="C67" s="203"/>
      <c r="E67" s="2"/>
      <c r="F67" s="2"/>
    </row>
    <row r="68" spans="1:12" ht="13.5" x14ac:dyDescent="0.25">
      <c r="A68" s="193"/>
      <c r="B68" s="48" t="s">
        <v>313</v>
      </c>
      <c r="C68" s="203"/>
      <c r="E68" s="2"/>
      <c r="F68" s="2"/>
    </row>
    <row r="69" spans="1:12" x14ac:dyDescent="0.2">
      <c r="A69" s="193"/>
    </row>
    <row r="70" spans="1:12" x14ac:dyDescent="0.2">
      <c r="A70" s="193"/>
      <c r="B70" s="129"/>
      <c r="C70" s="205" t="s">
        <v>10</v>
      </c>
      <c r="D70" s="205" t="s">
        <v>11</v>
      </c>
      <c r="F70" s="204"/>
      <c r="G70" s="195"/>
      <c r="H70" s="195"/>
      <c r="I70" s="195"/>
      <c r="J70" s="195"/>
      <c r="K70" s="195"/>
      <c r="L70" s="196"/>
    </row>
    <row r="71" spans="1:12" x14ac:dyDescent="0.2">
      <c r="A71" s="193"/>
      <c r="B71" s="205">
        <v>24</v>
      </c>
      <c r="C71" s="56" t="s">
        <v>158</v>
      </c>
      <c r="D71" s="56" t="s">
        <v>293</v>
      </c>
      <c r="F71" s="84"/>
      <c r="G71" s="2"/>
      <c r="H71" s="2"/>
      <c r="I71" s="2"/>
      <c r="J71" s="2"/>
      <c r="K71" s="2"/>
      <c r="L71" s="7"/>
    </row>
    <row r="72" spans="1:12" x14ac:dyDescent="0.2">
      <c r="A72" s="193"/>
      <c r="B72" s="205">
        <v>25</v>
      </c>
      <c r="C72" s="6" t="s">
        <v>274</v>
      </c>
      <c r="D72" s="206">
        <f>COUNTIF(H$3:H$15,C72)</f>
        <v>8</v>
      </c>
      <c r="F72" s="207" t="s">
        <v>314</v>
      </c>
      <c r="G72" s="543" t="s">
        <v>884</v>
      </c>
      <c r="H72" s="2"/>
      <c r="I72" s="2"/>
      <c r="J72" s="2"/>
      <c r="K72" s="2"/>
      <c r="L72" s="7"/>
    </row>
    <row r="73" spans="1:12" x14ac:dyDescent="0.2">
      <c r="A73" s="193"/>
      <c r="B73" s="205">
        <v>26</v>
      </c>
      <c r="C73" s="6" t="s">
        <v>276</v>
      </c>
      <c r="D73" s="206">
        <f>COUNTIF(H$3:H$15,C73)</f>
        <v>5</v>
      </c>
      <c r="F73" s="85"/>
      <c r="G73" s="89"/>
      <c r="H73" s="89"/>
      <c r="I73" s="89"/>
      <c r="J73" s="89"/>
      <c r="K73" s="89"/>
      <c r="L73" s="25"/>
    </row>
    <row r="74" spans="1:12" x14ac:dyDescent="0.2">
      <c r="A74" s="193"/>
      <c r="B74" s="48"/>
      <c r="C74" s="2"/>
      <c r="D74" s="2"/>
      <c r="E74" s="2"/>
      <c r="F74" s="2"/>
      <c r="G74" s="2"/>
      <c r="H74" s="2"/>
      <c r="I74" s="2"/>
      <c r="J74" s="2"/>
      <c r="K74" s="2"/>
    </row>
    <row r="75" spans="1:12" x14ac:dyDescent="0.2">
      <c r="A75" s="193">
        <v>2.5</v>
      </c>
      <c r="B75" s="12" t="s">
        <v>315</v>
      </c>
    </row>
    <row r="77" spans="1:12" x14ac:dyDescent="0.2">
      <c r="B77" s="204"/>
      <c r="C77" s="195"/>
      <c r="D77" s="195"/>
      <c r="E77" s="195"/>
      <c r="F77" s="195"/>
      <c r="G77" s="195"/>
      <c r="H77" s="195"/>
      <c r="I77" s="195"/>
      <c r="J77" s="195"/>
      <c r="K77" s="195"/>
      <c r="L77" s="196"/>
    </row>
    <row r="78" spans="1:12" x14ac:dyDescent="0.2">
      <c r="B78" s="544" t="s">
        <v>885</v>
      </c>
      <c r="C78" s="2"/>
      <c r="D78" s="198"/>
      <c r="E78" s="2"/>
      <c r="F78" s="2"/>
      <c r="G78" s="2"/>
      <c r="H78" s="2"/>
      <c r="I78" s="2"/>
      <c r="J78" s="2"/>
      <c r="K78" s="2"/>
      <c r="L78" s="7"/>
    </row>
    <row r="79" spans="1:12" x14ac:dyDescent="0.2">
      <c r="B79" s="85"/>
      <c r="C79" s="208"/>
      <c r="D79" s="89"/>
      <c r="E79" s="89"/>
      <c r="F79" s="89"/>
      <c r="G79" s="89"/>
      <c r="H79" s="89"/>
      <c r="I79" s="208"/>
      <c r="J79" s="208"/>
      <c r="K79" s="208"/>
      <c r="L79" s="25"/>
    </row>
    <row r="81" spans="1:12" x14ac:dyDescent="0.2">
      <c r="A81" s="193">
        <v>2.5</v>
      </c>
      <c r="B81" s="12" t="s">
        <v>316</v>
      </c>
    </row>
    <row r="83" spans="1:12" x14ac:dyDescent="0.2">
      <c r="B83" s="204"/>
      <c r="C83" s="195"/>
      <c r="D83" s="195"/>
      <c r="E83" s="195"/>
      <c r="F83" s="195"/>
      <c r="G83" s="195"/>
      <c r="H83" s="195"/>
      <c r="I83" s="195"/>
      <c r="J83" s="195"/>
      <c r="K83" s="195"/>
      <c r="L83" s="196"/>
    </row>
    <row r="84" spans="1:12" x14ac:dyDescent="0.2">
      <c r="B84" s="84">
        <f>COUNTIFS(I3:I15,"=Barroco",H3:H15,"=Pintura")</f>
        <v>2</v>
      </c>
      <c r="C84" s="529" t="s">
        <v>886</v>
      </c>
      <c r="D84" s="2"/>
      <c r="E84" s="2"/>
      <c r="F84" s="2"/>
      <c r="G84" s="2"/>
      <c r="H84" s="2"/>
      <c r="I84" s="2"/>
      <c r="J84" s="2"/>
      <c r="K84" s="2"/>
      <c r="L84" s="7"/>
    </row>
    <row r="85" spans="1:12" x14ac:dyDescent="0.2">
      <c r="B85" s="85"/>
      <c r="C85" s="89"/>
      <c r="D85" s="89"/>
      <c r="E85" s="89"/>
      <c r="F85" s="89"/>
      <c r="G85" s="89"/>
      <c r="H85" s="89"/>
      <c r="I85" s="89"/>
      <c r="J85" s="89"/>
      <c r="K85" s="89"/>
      <c r="L85" s="25"/>
    </row>
    <row r="86" spans="1:12" ht="13.5" x14ac:dyDescent="0.25">
      <c r="B86" s="203"/>
    </row>
    <row r="87" spans="1:12" x14ac:dyDescent="0.2">
      <c r="A87" s="193">
        <v>2.5</v>
      </c>
      <c r="B87" s="12" t="s">
        <v>317</v>
      </c>
    </row>
    <row r="88" spans="1:12" x14ac:dyDescent="0.2">
      <c r="B88" s="48" t="s">
        <v>318</v>
      </c>
    </row>
    <row r="89" spans="1:12" x14ac:dyDescent="0.2">
      <c r="B89" s="48"/>
    </row>
    <row r="90" spans="1:12" x14ac:dyDescent="0.2">
      <c r="B90" s="204"/>
      <c r="C90" s="195"/>
      <c r="D90" s="195"/>
      <c r="E90" s="195"/>
      <c r="F90" s="195"/>
      <c r="G90" s="195"/>
      <c r="H90" s="195"/>
      <c r="I90" s="195"/>
      <c r="J90" s="195"/>
      <c r="K90" s="195"/>
      <c r="L90" s="196"/>
    </row>
    <row r="91" spans="1:12" x14ac:dyDescent="0.2">
      <c r="B91" s="197" t="s">
        <v>319</v>
      </c>
      <c r="C91" s="529" t="s">
        <v>887</v>
      </c>
      <c r="D91" s="2"/>
      <c r="E91" s="2"/>
      <c r="F91" s="2"/>
      <c r="G91" s="2"/>
      <c r="H91" s="2"/>
      <c r="I91" s="2"/>
      <c r="J91" s="2"/>
      <c r="K91" s="2"/>
      <c r="L91" s="7"/>
    </row>
    <row r="92" spans="1:12" x14ac:dyDescent="0.2">
      <c r="B92" s="85"/>
      <c r="C92" s="89"/>
      <c r="D92" s="89"/>
      <c r="E92" s="89"/>
      <c r="F92" s="89"/>
      <c r="G92" s="89"/>
      <c r="H92" s="89"/>
      <c r="I92" s="89"/>
      <c r="J92" s="89"/>
      <c r="K92" s="89"/>
      <c r="L92" s="25"/>
    </row>
    <row r="93" spans="1:12" x14ac:dyDescent="0.2">
      <c r="A93" s="67"/>
      <c r="C93" s="67"/>
      <c r="D93" s="51"/>
    </row>
    <row r="94" spans="1:12" x14ac:dyDescent="0.2">
      <c r="B94" s="55"/>
      <c r="D94" s="51"/>
    </row>
    <row r="96" spans="1:12" x14ac:dyDescent="0.2">
      <c r="J96" s="209"/>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L38"/>
  <sheetViews>
    <sheetView tabSelected="1" workbookViewId="0">
      <selection activeCell="O23" sqref="O23"/>
    </sheetView>
  </sheetViews>
  <sheetFormatPr defaultRowHeight="12.75" x14ac:dyDescent="0.2"/>
  <cols>
    <col min="1" max="1" width="12.140625" customWidth="1"/>
    <col min="2" max="2" width="10.7109375" customWidth="1"/>
    <col min="4" max="4" width="7.140625" customWidth="1"/>
    <col min="6" max="6" width="8.5703125" customWidth="1"/>
    <col min="11" max="11" width="15.85546875" customWidth="1"/>
  </cols>
  <sheetData>
    <row r="1" spans="1:12" ht="13.5" thickBot="1" x14ac:dyDescent="0.25">
      <c r="A1" s="223" t="s">
        <v>98</v>
      </c>
      <c r="B1" s="223" t="s">
        <v>196</v>
      </c>
      <c r="C1" s="223" t="s">
        <v>6</v>
      </c>
      <c r="D1" s="223" t="s">
        <v>230</v>
      </c>
      <c r="E1" s="223" t="s">
        <v>159</v>
      </c>
      <c r="F1" s="223" t="s">
        <v>9</v>
      </c>
      <c r="G1" s="223" t="s">
        <v>220</v>
      </c>
      <c r="H1" s="223" t="s">
        <v>412</v>
      </c>
      <c r="I1" s="223" t="s">
        <v>413</v>
      </c>
      <c r="J1" s="159"/>
      <c r="K1" s="159" t="s">
        <v>196</v>
      </c>
      <c r="L1" s="159" t="s">
        <v>414</v>
      </c>
    </row>
    <row r="2" spans="1:12" x14ac:dyDescent="0.2">
      <c r="A2" s="210">
        <v>38354</v>
      </c>
      <c r="B2" s="5" t="s">
        <v>415</v>
      </c>
      <c r="C2" s="5" t="s">
        <v>416</v>
      </c>
      <c r="D2" s="5">
        <v>300</v>
      </c>
      <c r="E2" s="5">
        <v>12000</v>
      </c>
      <c r="F2" s="224">
        <f>ROUND(D2*E2,2)</f>
        <v>3600000</v>
      </c>
      <c r="G2" s="225">
        <f>MONTH(A$2:A$7)</f>
        <v>1</v>
      </c>
      <c r="H2" s="226">
        <f>ROUNDUP(G2/3,0)</f>
        <v>1</v>
      </c>
      <c r="I2" s="227" t="str">
        <f>VLOOKUP(C2,K$7:L$10,2)</f>
        <v>Citrino</v>
      </c>
      <c r="J2" s="159"/>
      <c r="K2" s="6" t="s">
        <v>415</v>
      </c>
      <c r="L2" s="228">
        <f>SUMIF(B$2:B$7,K2,D$2:D$7)</f>
        <v>695</v>
      </c>
    </row>
    <row r="3" spans="1:12" x14ac:dyDescent="0.2">
      <c r="A3" s="211">
        <v>38356</v>
      </c>
      <c r="B3" s="6" t="s">
        <v>415</v>
      </c>
      <c r="C3" s="6" t="s">
        <v>417</v>
      </c>
      <c r="D3" s="6">
        <v>45</v>
      </c>
      <c r="E3" s="6">
        <v>4900</v>
      </c>
      <c r="F3" s="224">
        <f t="shared" ref="F3:F7" si="0">ROUND(D3*E3,2)</f>
        <v>220500</v>
      </c>
      <c r="G3" s="225">
        <f t="shared" ref="G3:G7" si="1">MONTH(A$2:A$7)</f>
        <v>1</v>
      </c>
      <c r="H3" s="226">
        <f t="shared" ref="H3:H7" si="2">ROUNDUP(G3/3,0)</f>
        <v>1</v>
      </c>
      <c r="I3" s="227" t="str">
        <f t="shared" ref="I3:I7" si="3">VLOOKUP(C3,K$7:L$10,2)</f>
        <v>Tropical</v>
      </c>
      <c r="J3" s="159"/>
      <c r="K3" s="6" t="s">
        <v>4</v>
      </c>
      <c r="L3" s="228">
        <f>SUMIF(B$2:B$7,K3,D$2:D$7)</f>
        <v>1020</v>
      </c>
    </row>
    <row r="4" spans="1:12" x14ac:dyDescent="0.2">
      <c r="A4" s="211">
        <v>38364</v>
      </c>
      <c r="B4" s="6" t="s">
        <v>4</v>
      </c>
      <c r="C4" s="6" t="s">
        <v>418</v>
      </c>
      <c r="D4" s="6">
        <v>120</v>
      </c>
      <c r="E4" s="6">
        <v>7000</v>
      </c>
      <c r="F4" s="224">
        <f t="shared" si="0"/>
        <v>840000</v>
      </c>
      <c r="G4" s="225">
        <f t="shared" si="1"/>
        <v>1</v>
      </c>
      <c r="H4" s="226">
        <f t="shared" si="2"/>
        <v>1</v>
      </c>
      <c r="I4" s="227" t="str">
        <f t="shared" si="3"/>
        <v>Citrino</v>
      </c>
      <c r="J4" s="159"/>
      <c r="K4" s="6" t="s">
        <v>419</v>
      </c>
      <c r="L4" s="228">
        <f>SUM(L2:L3)</f>
        <v>1715</v>
      </c>
    </row>
    <row r="5" spans="1:12" x14ac:dyDescent="0.2">
      <c r="A5" s="211">
        <v>38395</v>
      </c>
      <c r="B5" s="6" t="s">
        <v>4</v>
      </c>
      <c r="C5" s="6" t="s">
        <v>417</v>
      </c>
      <c r="D5" s="6">
        <v>700</v>
      </c>
      <c r="E5" s="6">
        <v>10000</v>
      </c>
      <c r="F5" s="224">
        <f t="shared" si="0"/>
        <v>7000000</v>
      </c>
      <c r="G5" s="225">
        <f t="shared" si="1"/>
        <v>2</v>
      </c>
      <c r="H5" s="226">
        <f t="shared" si="2"/>
        <v>1</v>
      </c>
      <c r="I5" s="227" t="str">
        <f t="shared" si="3"/>
        <v>Tropical</v>
      </c>
      <c r="J5" s="159"/>
      <c r="K5" s="6" t="s">
        <v>416</v>
      </c>
      <c r="L5" s="247">
        <f>SUMIF(C2:C7,K5,D2:D7)</f>
        <v>500</v>
      </c>
    </row>
    <row r="6" spans="1:12" x14ac:dyDescent="0.2">
      <c r="A6" s="211">
        <v>38455</v>
      </c>
      <c r="B6" s="6" t="s">
        <v>4</v>
      </c>
      <c r="C6" s="6" t="s">
        <v>416</v>
      </c>
      <c r="D6" s="6">
        <v>200</v>
      </c>
      <c r="E6" s="6">
        <v>11000</v>
      </c>
      <c r="F6" s="224">
        <f t="shared" si="0"/>
        <v>2200000</v>
      </c>
      <c r="G6" s="225">
        <f t="shared" si="1"/>
        <v>4</v>
      </c>
      <c r="H6" s="226">
        <f t="shared" si="2"/>
        <v>2</v>
      </c>
      <c r="I6" s="227" t="str">
        <f t="shared" si="3"/>
        <v>Citrino</v>
      </c>
      <c r="J6" s="159"/>
      <c r="K6" s="245" t="s">
        <v>420</v>
      </c>
      <c r="L6" s="246"/>
    </row>
    <row r="7" spans="1:12" x14ac:dyDescent="0.2">
      <c r="A7" s="211">
        <v>38551</v>
      </c>
      <c r="B7" s="6" t="s">
        <v>415</v>
      </c>
      <c r="C7" s="6" t="s">
        <v>417</v>
      </c>
      <c r="D7" s="6">
        <v>350</v>
      </c>
      <c r="E7" s="6">
        <v>5000</v>
      </c>
      <c r="F7" s="224">
        <f t="shared" si="0"/>
        <v>1750000</v>
      </c>
      <c r="G7" s="225">
        <f t="shared" si="1"/>
        <v>7</v>
      </c>
      <c r="H7" s="226">
        <f t="shared" si="2"/>
        <v>3</v>
      </c>
      <c r="I7" s="227" t="str">
        <f t="shared" si="3"/>
        <v>Tropical</v>
      </c>
      <c r="J7" s="159"/>
      <c r="K7" s="17" t="s">
        <v>417</v>
      </c>
      <c r="L7" s="6" t="s">
        <v>421</v>
      </c>
    </row>
    <row r="8" spans="1:12" x14ac:dyDescent="0.2">
      <c r="J8" s="159"/>
      <c r="K8" s="17" t="s">
        <v>416</v>
      </c>
      <c r="L8" s="6" t="s">
        <v>422</v>
      </c>
    </row>
    <row r="9" spans="1:12" x14ac:dyDescent="0.2">
      <c r="J9" s="159"/>
      <c r="K9" s="17" t="s">
        <v>418</v>
      </c>
      <c r="L9" s="6" t="s">
        <v>422</v>
      </c>
    </row>
    <row r="10" spans="1:12" x14ac:dyDescent="0.2">
      <c r="K10" s="17" t="s">
        <v>423</v>
      </c>
      <c r="L10" s="6" t="s">
        <v>421</v>
      </c>
    </row>
    <row r="13" spans="1:12" x14ac:dyDescent="0.2">
      <c r="A13" t="s">
        <v>424</v>
      </c>
      <c r="K13" s="48" t="s">
        <v>892</v>
      </c>
    </row>
    <row r="15" spans="1:12" ht="15" x14ac:dyDescent="0.25">
      <c r="A15" t="s">
        <v>425</v>
      </c>
      <c r="E15" s="48" t="s">
        <v>888</v>
      </c>
    </row>
    <row r="17" spans="1:10" x14ac:dyDescent="0.2">
      <c r="A17" t="s">
        <v>426</v>
      </c>
      <c r="I17" s="48" t="s">
        <v>889</v>
      </c>
    </row>
    <row r="19" spans="1:10" ht="15" x14ac:dyDescent="0.25">
      <c r="A19" t="s">
        <v>427</v>
      </c>
      <c r="B19" s="229"/>
      <c r="C19" s="229"/>
      <c r="I19" s="48" t="s">
        <v>890</v>
      </c>
    </row>
    <row r="20" spans="1:10" ht="15" x14ac:dyDescent="0.25">
      <c r="A20" s="229"/>
      <c r="B20" s="229"/>
      <c r="C20" s="229"/>
    </row>
    <row r="21" spans="1:10" ht="15" x14ac:dyDescent="0.25">
      <c r="A21" t="s">
        <v>428</v>
      </c>
      <c r="B21" s="229"/>
      <c r="C21" s="229"/>
      <c r="F21" s="48" t="s">
        <v>891</v>
      </c>
    </row>
    <row r="22" spans="1:10" ht="15" x14ac:dyDescent="0.25">
      <c r="A22" s="229"/>
      <c r="B22" s="229"/>
      <c r="C22" s="229"/>
    </row>
    <row r="23" spans="1:10" x14ac:dyDescent="0.2">
      <c r="A23" t="s">
        <v>429</v>
      </c>
      <c r="I23">
        <f>SUMIF(C2:C7,K5,F2:F7)/COUNTIF(C2:C7,K5)</f>
        <v>2900000</v>
      </c>
      <c r="J23" s="48" t="s">
        <v>893</v>
      </c>
    </row>
    <row r="36" spans="3:9" x14ac:dyDescent="0.2"/>
    <row r="37" spans="3:9" x14ac:dyDescent="0.2"/>
    <row r="38" spans="3:9" x14ac:dyDescent="0.2"/>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6"/>
  <sheetViews>
    <sheetView workbookViewId="0">
      <selection activeCell="S35" sqref="S35"/>
    </sheetView>
  </sheetViews>
  <sheetFormatPr defaultRowHeight="12.75" x14ac:dyDescent="0.2"/>
  <cols>
    <col min="1" max="1" width="4.85546875" customWidth="1"/>
    <col min="2" max="2" width="8.28515625" customWidth="1"/>
    <col min="3" max="3" width="7" customWidth="1"/>
    <col min="4" max="4" width="14.5703125" customWidth="1"/>
    <col min="5" max="5" width="9" customWidth="1"/>
    <col min="6" max="6" width="10.140625" customWidth="1"/>
    <col min="7" max="7" width="7.85546875" customWidth="1"/>
    <col min="8" max="9" width="8.140625" customWidth="1"/>
  </cols>
  <sheetData>
    <row r="1" spans="1:9" ht="20.25" x14ac:dyDescent="0.3">
      <c r="A1" s="484" t="s">
        <v>629</v>
      </c>
      <c r="B1" s="484"/>
      <c r="C1" s="484"/>
      <c r="D1" s="484"/>
      <c r="E1" s="484"/>
      <c r="F1" s="484"/>
    </row>
    <row r="4" spans="1:9" ht="18" x14ac:dyDescent="0.25">
      <c r="B4" s="11"/>
      <c r="C4" s="10"/>
      <c r="D4" s="10"/>
      <c r="E4" s="10"/>
    </row>
    <row r="5" spans="1:9" ht="13.5" thickBot="1" x14ac:dyDescent="0.25"/>
    <row r="6" spans="1:9" x14ac:dyDescent="0.2">
      <c r="B6" s="485" t="s">
        <v>630</v>
      </c>
      <c r="C6" s="486"/>
      <c r="D6" s="486"/>
      <c r="E6" s="486"/>
      <c r="F6" s="487"/>
    </row>
    <row r="7" spans="1:9" x14ac:dyDescent="0.2">
      <c r="B7" s="488"/>
      <c r="C7" s="489"/>
      <c r="D7" s="489"/>
      <c r="E7" s="489"/>
      <c r="F7" s="490"/>
    </row>
    <row r="8" spans="1:9" ht="13.5" thickBot="1" x14ac:dyDescent="0.25">
      <c r="B8" s="491"/>
      <c r="C8" s="492"/>
      <c r="D8" s="492"/>
      <c r="E8" s="492"/>
      <c r="F8" s="493"/>
    </row>
    <row r="10" spans="1:9" x14ac:dyDescent="0.2">
      <c r="A10" s="1" t="s">
        <v>0</v>
      </c>
    </row>
    <row r="11" spans="1:9" ht="13.5" thickBot="1" x14ac:dyDescent="0.25">
      <c r="C11" s="13" t="s">
        <v>13</v>
      </c>
      <c r="D11" s="13" t="s">
        <v>631</v>
      </c>
      <c r="E11" s="13" t="s">
        <v>632</v>
      </c>
      <c r="F11" s="13" t="s">
        <v>633</v>
      </c>
      <c r="G11" s="13" t="s">
        <v>634</v>
      </c>
      <c r="H11" s="13" t="s">
        <v>635</v>
      </c>
      <c r="I11" s="13" t="s">
        <v>636</v>
      </c>
    </row>
    <row r="12" spans="1:9" ht="13.5" thickTop="1" x14ac:dyDescent="0.2">
      <c r="C12" s="5" t="s">
        <v>14</v>
      </c>
      <c r="D12" s="5">
        <v>12</v>
      </c>
      <c r="E12" s="443" t="str">
        <f>IF(D12&lt;9.5,"Neg","")</f>
        <v/>
      </c>
      <c r="F12" s="443" t="b">
        <f>IF(D12&lt;9.5,"Neg")</f>
        <v>0</v>
      </c>
      <c r="G12" s="443">
        <f>IF(D12&lt;9.5,"Exame",ROUND(D12,0))</f>
        <v>12</v>
      </c>
      <c r="H12" s="444" t="str">
        <f>IF(D12&gt;AVERAGE(D$12:D$18),"x","")</f>
        <v>x</v>
      </c>
      <c r="I12" s="443">
        <f>IF(D12&lt;7.5,"Exame",IF(D12&lt;9.5,"Oral",D12))</f>
        <v>12</v>
      </c>
    </row>
    <row r="13" spans="1:9" x14ac:dyDescent="0.2">
      <c r="C13" s="6" t="s">
        <v>4</v>
      </c>
      <c r="D13" s="6">
        <v>17.5</v>
      </c>
      <c r="E13" s="443" t="str">
        <f t="shared" ref="E13:E18" si="0">IF(D13&lt;9.5,"Neg","")</f>
        <v/>
      </c>
      <c r="F13" s="443" t="b">
        <f t="shared" ref="F13:F18" si="1">IF(D13&lt;9.5,"Neg")</f>
        <v>0</v>
      </c>
      <c r="G13" s="443">
        <f t="shared" ref="G13:G18" si="2">IF(D13&lt;9.5,"Exame",ROUND(D13,0))</f>
        <v>18</v>
      </c>
      <c r="H13" s="444" t="str">
        <f t="shared" ref="H13:H18" si="3">IF(D13&gt;AVERAGE(D$12:D$18),"x","")</f>
        <v>x</v>
      </c>
      <c r="I13" s="443">
        <f t="shared" ref="I13:I18" si="4">IF(D13&lt;7.5,"Exame",IF(D13&lt;9.5,"Oral",D13))</f>
        <v>17.5</v>
      </c>
    </row>
    <row r="14" spans="1:9" x14ac:dyDescent="0.2">
      <c r="C14" s="6" t="s">
        <v>637</v>
      </c>
      <c r="D14" s="6">
        <v>8.6</v>
      </c>
      <c r="E14" s="443" t="str">
        <f t="shared" si="0"/>
        <v>Neg</v>
      </c>
      <c r="F14" s="443" t="str">
        <f t="shared" si="1"/>
        <v>Neg</v>
      </c>
      <c r="G14" s="443" t="str">
        <f t="shared" si="2"/>
        <v>Exame</v>
      </c>
      <c r="H14" s="444" t="str">
        <f t="shared" si="3"/>
        <v/>
      </c>
      <c r="I14" s="443" t="str">
        <f t="shared" si="4"/>
        <v>Oral</v>
      </c>
    </row>
    <row r="15" spans="1:9" x14ac:dyDescent="0.2">
      <c r="C15" s="6" t="s">
        <v>638</v>
      </c>
      <c r="D15" s="6">
        <v>7.5</v>
      </c>
      <c r="E15" s="443" t="str">
        <f t="shared" si="0"/>
        <v>Neg</v>
      </c>
      <c r="F15" s="443" t="str">
        <f t="shared" si="1"/>
        <v>Neg</v>
      </c>
      <c r="G15" s="443" t="str">
        <f t="shared" si="2"/>
        <v>Exame</v>
      </c>
      <c r="H15" s="444" t="str">
        <f t="shared" si="3"/>
        <v/>
      </c>
      <c r="I15" s="443" t="str">
        <f t="shared" si="4"/>
        <v>Oral</v>
      </c>
    </row>
    <row r="16" spans="1:9" x14ac:dyDescent="0.2">
      <c r="C16" s="6" t="s">
        <v>639</v>
      </c>
      <c r="D16" s="6">
        <v>9.5</v>
      </c>
      <c r="E16" s="443" t="str">
        <f t="shared" si="0"/>
        <v/>
      </c>
      <c r="F16" s="443" t="b">
        <f t="shared" si="1"/>
        <v>0</v>
      </c>
      <c r="G16" s="443">
        <f t="shared" si="2"/>
        <v>10</v>
      </c>
      <c r="H16" s="444" t="str">
        <f t="shared" si="3"/>
        <v/>
      </c>
      <c r="I16" s="443">
        <f t="shared" si="4"/>
        <v>9.5</v>
      </c>
    </row>
    <row r="17" spans="1:9" x14ac:dyDescent="0.2">
      <c r="C17" s="6" t="s">
        <v>640</v>
      </c>
      <c r="D17" s="6">
        <v>5</v>
      </c>
      <c r="E17" s="443" t="str">
        <f t="shared" si="0"/>
        <v>Neg</v>
      </c>
      <c r="F17" s="443" t="str">
        <f t="shared" si="1"/>
        <v>Neg</v>
      </c>
      <c r="G17" s="443" t="str">
        <f t="shared" si="2"/>
        <v>Exame</v>
      </c>
      <c r="H17" s="444" t="str">
        <f t="shared" si="3"/>
        <v/>
      </c>
      <c r="I17" s="443" t="str">
        <f t="shared" si="4"/>
        <v>Exame</v>
      </c>
    </row>
    <row r="18" spans="1:9" x14ac:dyDescent="0.2">
      <c r="C18" s="6" t="s">
        <v>641</v>
      </c>
      <c r="D18" s="6">
        <v>13</v>
      </c>
      <c r="E18" s="443" t="str">
        <f t="shared" si="0"/>
        <v/>
      </c>
      <c r="F18" s="443" t="b">
        <f t="shared" si="1"/>
        <v>0</v>
      </c>
      <c r="G18" s="443">
        <f t="shared" si="2"/>
        <v>13</v>
      </c>
      <c r="H18" s="444" t="str">
        <f t="shared" si="3"/>
        <v>x</v>
      </c>
      <c r="I18" s="443">
        <f t="shared" si="4"/>
        <v>13</v>
      </c>
    </row>
    <row r="19" spans="1:9" x14ac:dyDescent="0.2">
      <c r="C19" s="6"/>
      <c r="D19" s="6"/>
      <c r="E19" s="6"/>
      <c r="F19" s="6"/>
      <c r="G19" s="6"/>
      <c r="H19" s="6"/>
      <c r="I19" s="6"/>
    </row>
    <row r="20" spans="1:9" x14ac:dyDescent="0.2">
      <c r="C20" s="6"/>
      <c r="D20" s="6"/>
      <c r="E20" s="6"/>
      <c r="F20" s="6"/>
      <c r="G20" s="6"/>
      <c r="H20" s="6"/>
      <c r="I20" s="6"/>
    </row>
    <row r="22" spans="1:9" x14ac:dyDescent="0.2">
      <c r="C22" s="12" t="s">
        <v>642</v>
      </c>
      <c r="D22" t="s">
        <v>643</v>
      </c>
    </row>
    <row r="23" spans="1:9" x14ac:dyDescent="0.2">
      <c r="C23" s="12" t="s">
        <v>15</v>
      </c>
      <c r="D23" t="s">
        <v>644</v>
      </c>
    </row>
    <row r="24" spans="1:9" x14ac:dyDescent="0.2">
      <c r="C24" s="12" t="s">
        <v>645</v>
      </c>
      <c r="D24" t="s">
        <v>646</v>
      </c>
    </row>
    <row r="25" spans="1:9" x14ac:dyDescent="0.2">
      <c r="C25" s="12" t="s">
        <v>647</v>
      </c>
      <c r="D25" t="s">
        <v>648</v>
      </c>
    </row>
    <row r="26" spans="1:9" x14ac:dyDescent="0.2">
      <c r="C26" s="12" t="s">
        <v>649</v>
      </c>
      <c r="D26" t="s">
        <v>650</v>
      </c>
    </row>
    <row r="27" spans="1:9" x14ac:dyDescent="0.2">
      <c r="C27" s="12"/>
    </row>
    <row r="29" spans="1:9" x14ac:dyDescent="0.2">
      <c r="A29" s="1" t="s">
        <v>3</v>
      </c>
      <c r="E29" s="2"/>
      <c r="F29" t="s">
        <v>651</v>
      </c>
    </row>
    <row r="30" spans="1:9" x14ac:dyDescent="0.2">
      <c r="B30" s="330"/>
      <c r="C30" s="2"/>
      <c r="D30" s="2"/>
    </row>
    <row r="31" spans="1:9" ht="13.5" thickBot="1" x14ac:dyDescent="0.25">
      <c r="B31" s="330"/>
      <c r="C31" s="331" t="s">
        <v>625</v>
      </c>
      <c r="D31" s="331" t="s">
        <v>16</v>
      </c>
      <c r="E31" s="331" t="s">
        <v>652</v>
      </c>
      <c r="F31" s="331" t="s">
        <v>653</v>
      </c>
      <c r="G31" s="331" t="s">
        <v>654</v>
      </c>
      <c r="I31" s="332" t="s">
        <v>655</v>
      </c>
    </row>
    <row r="32" spans="1:9" ht="13.5" thickTop="1" x14ac:dyDescent="0.2">
      <c r="B32" s="330"/>
      <c r="C32" s="16" t="s">
        <v>17</v>
      </c>
      <c r="D32" s="16" t="s">
        <v>656</v>
      </c>
      <c r="E32" s="16"/>
      <c r="F32" s="16"/>
      <c r="G32" s="16"/>
    </row>
    <row r="33" spans="1:21" x14ac:dyDescent="0.2">
      <c r="B33" s="330"/>
      <c r="C33" s="15" t="s">
        <v>18</v>
      </c>
      <c r="D33" s="15" t="s">
        <v>657</v>
      </c>
      <c r="E33" s="15"/>
      <c r="F33" s="15"/>
      <c r="G33" s="15"/>
      <c r="I33" s="332" t="s">
        <v>658</v>
      </c>
    </row>
    <row r="34" spans="1:21" x14ac:dyDescent="0.2">
      <c r="B34" s="330"/>
      <c r="C34" s="333" t="s">
        <v>18</v>
      </c>
      <c r="D34" s="333" t="s">
        <v>656</v>
      </c>
      <c r="E34" s="15"/>
      <c r="F34" s="15"/>
      <c r="G34" s="15"/>
    </row>
    <row r="35" spans="1:21" x14ac:dyDescent="0.2">
      <c r="B35" s="330"/>
      <c r="C35" s="333" t="s">
        <v>17</v>
      </c>
      <c r="D35" s="333" t="s">
        <v>657</v>
      </c>
      <c r="E35" s="15"/>
      <c r="F35" s="15"/>
      <c r="G35" s="15"/>
      <c r="I35" s="332" t="s">
        <v>659</v>
      </c>
    </row>
    <row r="36" spans="1:21" x14ac:dyDescent="0.2">
      <c r="B36" s="2"/>
      <c r="C36" s="333" t="s">
        <v>18</v>
      </c>
      <c r="D36" s="333" t="s">
        <v>656</v>
      </c>
      <c r="E36" s="15"/>
      <c r="F36" s="15"/>
      <c r="G36" s="15"/>
    </row>
    <row r="37" spans="1:21" x14ac:dyDescent="0.2">
      <c r="B37" s="2"/>
      <c r="C37" s="14"/>
      <c r="D37" s="14"/>
      <c r="E37" s="334"/>
      <c r="F37" s="334"/>
      <c r="G37" s="334"/>
    </row>
    <row r="38" spans="1:21" x14ac:dyDescent="0.2">
      <c r="A38" s="1" t="s">
        <v>5</v>
      </c>
      <c r="B38" s="2"/>
      <c r="C38" s="14"/>
      <c r="D38" s="14"/>
      <c r="E38" s="334"/>
      <c r="F38" s="334"/>
      <c r="G38" s="334"/>
    </row>
    <row r="39" spans="1:21" x14ac:dyDescent="0.2">
      <c r="B39" s="2"/>
    </row>
    <row r="40" spans="1:21" x14ac:dyDescent="0.2">
      <c r="B40" s="2"/>
      <c r="C40" s="2"/>
      <c r="Q40" s="473"/>
      <c r="R40" s="473"/>
      <c r="S40" s="473"/>
      <c r="T40" s="473"/>
      <c r="U40" s="473"/>
    </row>
    <row r="41" spans="1:21" ht="13.5" thickBot="1" x14ac:dyDescent="0.25">
      <c r="B41" s="13" t="s">
        <v>625</v>
      </c>
      <c r="C41" s="13" t="s">
        <v>19</v>
      </c>
      <c r="D41" s="13" t="s">
        <v>16</v>
      </c>
      <c r="E41" s="13" t="s">
        <v>660</v>
      </c>
      <c r="F41" s="13" t="s">
        <v>661</v>
      </c>
      <c r="G41" s="13" t="s">
        <v>662</v>
      </c>
      <c r="H41" s="335" t="s">
        <v>663</v>
      </c>
      <c r="I41" s="335" t="s">
        <v>664</v>
      </c>
      <c r="K41" s="336" t="s">
        <v>665</v>
      </c>
      <c r="Q41" s="473"/>
      <c r="R41" s="473"/>
      <c r="S41" s="473"/>
      <c r="T41" s="473"/>
      <c r="U41" s="473"/>
    </row>
    <row r="42" spans="1:21" ht="13.5" thickTop="1" x14ac:dyDescent="0.2">
      <c r="B42" s="5" t="s">
        <v>17</v>
      </c>
      <c r="C42" s="5">
        <v>25</v>
      </c>
      <c r="D42" s="5" t="s">
        <v>656</v>
      </c>
      <c r="E42" s="443" t="str">
        <f>IF(AND(D42="Empregado",B42="F"),"x","")</f>
        <v>x</v>
      </c>
      <c r="F42" s="443" t="str">
        <f>IF(OR(D42="Empregado",B42="F"),"x","")</f>
        <v>x</v>
      </c>
      <c r="G42" s="443" t="str">
        <f>IF(NOT(OR(D42="Empregado",B42="F")),"x","")</f>
        <v/>
      </c>
      <c r="H42" s="443" t="str">
        <f>IF(AND(D42="desempregado",C42&gt;60),"x","")</f>
        <v/>
      </c>
      <c r="I42" s="443" t="str">
        <f>IF(AND(D42="Desempregado",OR(C42&lt;19,C42&gt;60)),"x","")</f>
        <v/>
      </c>
      <c r="Q42" s="473"/>
      <c r="R42" s="473"/>
      <c r="S42" s="473"/>
      <c r="T42" s="473"/>
      <c r="U42" s="473"/>
    </row>
    <row r="43" spans="1:21" x14ac:dyDescent="0.2">
      <c r="B43" s="6" t="s">
        <v>18</v>
      </c>
      <c r="C43" s="6">
        <v>61</v>
      </c>
      <c r="D43" s="6" t="s">
        <v>657</v>
      </c>
      <c r="E43" s="443" t="str">
        <f t="shared" ref="E43:E48" si="5">IF(AND(D43="Empregado",B43="F"),"x","")</f>
        <v/>
      </c>
      <c r="F43" s="443" t="str">
        <f t="shared" ref="F43:F48" si="6">IF(OR(D43="Empregado",B43="F"),"x","")</f>
        <v/>
      </c>
      <c r="G43" s="443" t="str">
        <f t="shared" ref="G43:G48" si="7">IF(NOT(OR(D43="Empregado",B43="F")),"x","")</f>
        <v>x</v>
      </c>
      <c r="H43" s="443" t="str">
        <f t="shared" ref="H43:H48" si="8">IF(AND(D43="desempregado",C43&gt;60),"x","")</f>
        <v>x</v>
      </c>
      <c r="I43" s="443" t="str">
        <f t="shared" ref="I43:I48" si="9">IF(AND(D43="Desempregado",OR(C43&lt;19,C43&gt;60)),"x","")</f>
        <v>x</v>
      </c>
      <c r="J43" s="337" t="s">
        <v>660</v>
      </c>
      <c r="K43" t="s">
        <v>666</v>
      </c>
      <c r="Q43" s="473"/>
      <c r="R43" s="473"/>
      <c r="S43" s="473"/>
      <c r="T43" s="473"/>
      <c r="U43" s="473"/>
    </row>
    <row r="44" spans="1:21" x14ac:dyDescent="0.2">
      <c r="B44" s="6" t="s">
        <v>18</v>
      </c>
      <c r="C44" s="6">
        <v>45</v>
      </c>
      <c r="D44" s="6" t="s">
        <v>656</v>
      </c>
      <c r="E44" s="443" t="str">
        <f t="shared" si="5"/>
        <v/>
      </c>
      <c r="F44" s="443" t="str">
        <f t="shared" si="6"/>
        <v>x</v>
      </c>
      <c r="G44" s="443" t="str">
        <f t="shared" si="7"/>
        <v/>
      </c>
      <c r="H44" s="443" t="str">
        <f t="shared" si="8"/>
        <v/>
      </c>
      <c r="I44" s="443" t="str">
        <f t="shared" si="9"/>
        <v/>
      </c>
      <c r="J44" s="337" t="s">
        <v>661</v>
      </c>
      <c r="K44" t="s">
        <v>667</v>
      </c>
      <c r="Q44" s="473"/>
      <c r="R44" s="473"/>
      <c r="S44" s="473"/>
      <c r="T44" s="473"/>
      <c r="U44" s="473"/>
    </row>
    <row r="45" spans="1:21" x14ac:dyDescent="0.2">
      <c r="B45" s="6" t="s">
        <v>17</v>
      </c>
      <c r="C45" s="6">
        <v>18</v>
      </c>
      <c r="D45" s="6" t="s">
        <v>656</v>
      </c>
      <c r="E45" s="443" t="str">
        <f t="shared" si="5"/>
        <v>x</v>
      </c>
      <c r="F45" s="443" t="str">
        <f t="shared" si="6"/>
        <v>x</v>
      </c>
      <c r="G45" s="443" t="str">
        <f t="shared" si="7"/>
        <v/>
      </c>
      <c r="H45" s="443" t="str">
        <f t="shared" si="8"/>
        <v/>
      </c>
      <c r="I45" s="443" t="str">
        <f t="shared" si="9"/>
        <v/>
      </c>
      <c r="J45" s="337" t="s">
        <v>662</v>
      </c>
      <c r="K45" t="s">
        <v>668</v>
      </c>
      <c r="Q45" s="473"/>
      <c r="R45" s="473"/>
      <c r="S45" s="473"/>
      <c r="T45" s="473"/>
      <c r="U45" s="473"/>
    </row>
    <row r="46" spans="1:21" x14ac:dyDescent="0.2">
      <c r="B46" s="6" t="s">
        <v>17</v>
      </c>
      <c r="C46" s="6">
        <v>17</v>
      </c>
      <c r="D46" s="6" t="s">
        <v>657</v>
      </c>
      <c r="E46" s="443" t="str">
        <f t="shared" si="5"/>
        <v/>
      </c>
      <c r="F46" s="443" t="str">
        <f t="shared" si="6"/>
        <v>x</v>
      </c>
      <c r="G46" s="443" t="str">
        <f t="shared" si="7"/>
        <v/>
      </c>
      <c r="H46" s="443" t="str">
        <f t="shared" si="8"/>
        <v/>
      </c>
      <c r="I46" s="443" t="str">
        <f t="shared" si="9"/>
        <v>x</v>
      </c>
      <c r="J46" s="337" t="s">
        <v>663</v>
      </c>
      <c r="K46" t="s">
        <v>669</v>
      </c>
      <c r="Q46" s="473"/>
      <c r="R46" s="473"/>
      <c r="S46" s="473"/>
      <c r="T46" s="473"/>
      <c r="U46" s="473"/>
    </row>
    <row r="47" spans="1:21" x14ac:dyDescent="0.2">
      <c r="B47" s="17" t="s">
        <v>18</v>
      </c>
      <c r="C47" s="17">
        <v>65</v>
      </c>
      <c r="D47" s="17" t="s">
        <v>656</v>
      </c>
      <c r="E47" s="443" t="str">
        <f t="shared" si="5"/>
        <v/>
      </c>
      <c r="F47" s="443" t="str">
        <f t="shared" si="6"/>
        <v>x</v>
      </c>
      <c r="G47" s="443" t="str">
        <f t="shared" si="7"/>
        <v/>
      </c>
      <c r="H47" s="443" t="str">
        <f t="shared" si="8"/>
        <v/>
      </c>
      <c r="I47" s="443" t="str">
        <f t="shared" si="9"/>
        <v/>
      </c>
      <c r="J47" s="337" t="s">
        <v>664</v>
      </c>
      <c r="K47" t="s">
        <v>670</v>
      </c>
    </row>
    <row r="48" spans="1:21" x14ac:dyDescent="0.2">
      <c r="B48" s="17" t="s">
        <v>17</v>
      </c>
      <c r="C48" s="17">
        <v>61</v>
      </c>
      <c r="D48" s="17" t="s">
        <v>656</v>
      </c>
      <c r="E48" s="443" t="str">
        <f t="shared" si="5"/>
        <v>x</v>
      </c>
      <c r="F48" s="443" t="str">
        <f t="shared" si="6"/>
        <v>x</v>
      </c>
      <c r="G48" s="443" t="str">
        <f t="shared" si="7"/>
        <v/>
      </c>
      <c r="H48" s="443" t="str">
        <f t="shared" si="8"/>
        <v/>
      </c>
      <c r="I48" s="443" t="str">
        <f t="shared" si="9"/>
        <v/>
      </c>
    </row>
    <row r="49" spans="1:7" x14ac:dyDescent="0.2">
      <c r="B49" s="2"/>
    </row>
    <row r="50" spans="1:7" x14ac:dyDescent="0.2">
      <c r="A50" s="1" t="s">
        <v>8</v>
      </c>
    </row>
    <row r="51" spans="1:7" x14ac:dyDescent="0.2">
      <c r="B51" s="338" t="s">
        <v>671</v>
      </c>
    </row>
    <row r="52" spans="1:7" x14ac:dyDescent="0.2">
      <c r="B52" s="330"/>
    </row>
    <row r="53" spans="1:7" x14ac:dyDescent="0.2">
      <c r="B53" s="2"/>
    </row>
    <row r="54" spans="1:7" ht="13.5" thickBot="1" x14ac:dyDescent="0.25">
      <c r="A54" s="339">
        <v>12</v>
      </c>
      <c r="B54" s="446" t="str">
        <f>IF(A54&lt;0,"Neg","Pos")</f>
        <v>Pos</v>
      </c>
      <c r="F54" s="339">
        <v>0</v>
      </c>
      <c r="G54" s="446" t="str">
        <f>IF(F54&lt;0,"Neg",IF(F54&gt;0,"Pos","Zero"))</f>
        <v>Zero</v>
      </c>
    </row>
    <row r="55" spans="1:7" x14ac:dyDescent="0.2">
      <c r="C55" s="2"/>
    </row>
    <row r="56" spans="1:7" x14ac:dyDescent="0.2">
      <c r="C56" s="2"/>
      <c r="D56" s="2"/>
      <c r="E56" s="2"/>
      <c r="F56" s="2"/>
    </row>
    <row r="57" spans="1:7" x14ac:dyDescent="0.2">
      <c r="A57" s="1" t="s">
        <v>672</v>
      </c>
      <c r="C57" s="2"/>
      <c r="D57" s="2"/>
      <c r="E57" s="2"/>
      <c r="F57" s="2"/>
    </row>
    <row r="58" spans="1:7" x14ac:dyDescent="0.2">
      <c r="C58" s="3" t="s">
        <v>673</v>
      </c>
      <c r="D58" s="2"/>
      <c r="E58" s="2"/>
      <c r="F58" s="2"/>
    </row>
    <row r="59" spans="1:7" x14ac:dyDescent="0.2">
      <c r="C59" s="3" t="s">
        <v>674</v>
      </c>
      <c r="D59" s="2"/>
      <c r="E59" s="2"/>
      <c r="F59" s="2"/>
    </row>
    <row r="60" spans="1:7" x14ac:dyDescent="0.2">
      <c r="C60" s="3"/>
      <c r="D60" s="2"/>
      <c r="E60" s="2"/>
      <c r="F60" s="2"/>
    </row>
    <row r="61" spans="1:7" x14ac:dyDescent="0.2">
      <c r="C61" s="2"/>
      <c r="D61" s="2"/>
      <c r="E61" s="4" t="s">
        <v>652</v>
      </c>
      <c r="F61" s="4" t="s">
        <v>653</v>
      </c>
    </row>
    <row r="62" spans="1:7" x14ac:dyDescent="0.2">
      <c r="C62" s="340" t="s">
        <v>675</v>
      </c>
      <c r="D62" s="341" t="s">
        <v>6</v>
      </c>
      <c r="E62" s="342" t="s">
        <v>7</v>
      </c>
      <c r="F62" s="342" t="s">
        <v>7</v>
      </c>
      <c r="G62" s="343">
        <v>0.05</v>
      </c>
    </row>
    <row r="63" spans="1:7" x14ac:dyDescent="0.2">
      <c r="C63" s="344">
        <v>200</v>
      </c>
      <c r="D63" s="345" t="s">
        <v>1</v>
      </c>
      <c r="E63" s="447">
        <f>IF(D63="A",C63*G$62,0)</f>
        <v>10</v>
      </c>
      <c r="F63" s="448">
        <f>IF(OR(C63&gt;100,D63="A"),C63*G$62,0)</f>
        <v>10</v>
      </c>
      <c r="G63" s="6"/>
    </row>
    <row r="64" spans="1:7" x14ac:dyDescent="0.2">
      <c r="C64" s="344">
        <v>100</v>
      </c>
      <c r="D64" s="345" t="s">
        <v>1</v>
      </c>
      <c r="E64" s="447">
        <f t="shared" ref="E64:E65" si="10">IF(D64="A",C64*G$62,0)</f>
        <v>5</v>
      </c>
      <c r="F64" s="448">
        <f t="shared" ref="F64:F65" si="11">IF(OR(C64&gt;100,D64="A"),C64*G$62,0)</f>
        <v>5</v>
      </c>
      <c r="G64" s="6"/>
    </row>
    <row r="65" spans="1:9" x14ac:dyDescent="0.2">
      <c r="C65" s="344">
        <v>500</v>
      </c>
      <c r="D65" s="345" t="s">
        <v>2</v>
      </c>
      <c r="E65" s="447">
        <f t="shared" si="10"/>
        <v>0</v>
      </c>
      <c r="F65" s="448">
        <f t="shared" si="11"/>
        <v>25</v>
      </c>
      <c r="G65" s="6"/>
    </row>
    <row r="66" spans="1:9" x14ac:dyDescent="0.2">
      <c r="C66" s="346">
        <v>30</v>
      </c>
      <c r="D66" s="347" t="s">
        <v>2</v>
      </c>
      <c r="E66" s="447">
        <f t="shared" ref="E66" si="12">IF(D66="A",C66*G$62,0)</f>
        <v>0</v>
      </c>
      <c r="F66" s="448">
        <f t="shared" ref="F66" si="13">IF(OR(C66&gt;100,D66="A"),C66*G$62,0)</f>
        <v>0</v>
      </c>
      <c r="G66" s="6"/>
    </row>
    <row r="67" spans="1:9" x14ac:dyDescent="0.2">
      <c r="C67" s="348"/>
      <c r="D67" s="349"/>
      <c r="E67" s="350"/>
    </row>
    <row r="68" spans="1:9" x14ac:dyDescent="0.2">
      <c r="C68" s="348"/>
      <c r="D68" s="349"/>
      <c r="E68" s="350"/>
    </row>
    <row r="69" spans="1:9" x14ac:dyDescent="0.2">
      <c r="A69" s="1" t="s">
        <v>676</v>
      </c>
      <c r="C69" t="s">
        <v>677</v>
      </c>
    </row>
    <row r="70" spans="1:9" x14ac:dyDescent="0.2">
      <c r="C70" s="57"/>
    </row>
    <row r="71" spans="1:9" x14ac:dyDescent="0.2">
      <c r="F71" s="351" t="s">
        <v>678</v>
      </c>
      <c r="G71" s="351"/>
      <c r="H71" s="351"/>
      <c r="I71" s="351"/>
    </row>
    <row r="72" spans="1:9" ht="13.5" thickBot="1" x14ac:dyDescent="0.25">
      <c r="C72" s="352" t="s">
        <v>679</v>
      </c>
      <c r="D72" s="353" t="s">
        <v>9</v>
      </c>
      <c r="E72" s="354" t="s">
        <v>680</v>
      </c>
      <c r="F72" s="355" t="s">
        <v>1</v>
      </c>
      <c r="G72" s="355" t="s">
        <v>2</v>
      </c>
      <c r="H72" s="355" t="s">
        <v>10</v>
      </c>
      <c r="I72" s="355" t="s">
        <v>11</v>
      </c>
    </row>
    <row r="73" spans="1:9" ht="13.5" thickTop="1" x14ac:dyDescent="0.2">
      <c r="C73" s="356" t="s">
        <v>681</v>
      </c>
      <c r="D73" s="357">
        <v>150000</v>
      </c>
      <c r="E73" s="358" t="s">
        <v>1</v>
      </c>
      <c r="F73" s="449">
        <f>IF(F$72=$E73,$D73,"")</f>
        <v>150000</v>
      </c>
      <c r="G73" s="359" t="str">
        <f t="shared" ref="G73:I81" si="14">IF(G$72=$E73,$D73,"")</f>
        <v/>
      </c>
      <c r="H73" s="359" t="str">
        <f t="shared" si="14"/>
        <v/>
      </c>
      <c r="I73" s="359" t="str">
        <f t="shared" si="14"/>
        <v/>
      </c>
    </row>
    <row r="74" spans="1:9" x14ac:dyDescent="0.2">
      <c r="C74" s="356" t="s">
        <v>682</v>
      </c>
      <c r="D74" s="357">
        <v>800000</v>
      </c>
      <c r="E74" s="358" t="s">
        <v>1</v>
      </c>
      <c r="F74" s="359">
        <f t="shared" ref="F74:F81" si="15">IF(F$72=$E74,$D74,"")</f>
        <v>800000</v>
      </c>
      <c r="G74" s="359" t="str">
        <f t="shared" si="14"/>
        <v/>
      </c>
      <c r="H74" s="359" t="str">
        <f t="shared" si="14"/>
        <v/>
      </c>
      <c r="I74" s="359" t="str">
        <f t="shared" si="14"/>
        <v/>
      </c>
    </row>
    <row r="75" spans="1:9" x14ac:dyDescent="0.2">
      <c r="C75" s="356" t="s">
        <v>683</v>
      </c>
      <c r="D75" s="357">
        <v>700000</v>
      </c>
      <c r="E75" s="358" t="s">
        <v>2</v>
      </c>
      <c r="F75" s="359" t="str">
        <f t="shared" si="15"/>
        <v/>
      </c>
      <c r="G75" s="359">
        <f t="shared" si="14"/>
        <v>700000</v>
      </c>
      <c r="H75" s="359" t="str">
        <f t="shared" si="14"/>
        <v/>
      </c>
      <c r="I75" s="359" t="str">
        <f t="shared" si="14"/>
        <v/>
      </c>
    </row>
    <row r="76" spans="1:9" x14ac:dyDescent="0.2">
      <c r="C76" s="356" t="s">
        <v>684</v>
      </c>
      <c r="D76" s="357">
        <v>20000</v>
      </c>
      <c r="E76" s="358" t="s">
        <v>10</v>
      </c>
      <c r="F76" s="359" t="str">
        <f t="shared" si="15"/>
        <v/>
      </c>
      <c r="G76" s="359" t="str">
        <f t="shared" si="14"/>
        <v/>
      </c>
      <c r="H76" s="359">
        <f t="shared" si="14"/>
        <v>20000</v>
      </c>
      <c r="I76" s="359" t="str">
        <f t="shared" si="14"/>
        <v/>
      </c>
    </row>
    <row r="77" spans="1:9" x14ac:dyDescent="0.2">
      <c r="C77" s="356"/>
      <c r="D77" s="357"/>
      <c r="E77" s="358"/>
      <c r="F77" s="359" t="str">
        <f t="shared" si="15"/>
        <v/>
      </c>
      <c r="G77" s="359" t="str">
        <f t="shared" si="14"/>
        <v/>
      </c>
      <c r="H77" s="359" t="str">
        <f t="shared" si="14"/>
        <v/>
      </c>
      <c r="I77" s="359" t="str">
        <f t="shared" si="14"/>
        <v/>
      </c>
    </row>
    <row r="78" spans="1:9" x14ac:dyDescent="0.2">
      <c r="C78" s="356"/>
      <c r="D78" s="357"/>
      <c r="E78" s="358"/>
      <c r="F78" s="359" t="str">
        <f t="shared" si="15"/>
        <v/>
      </c>
      <c r="G78" s="359" t="str">
        <f t="shared" si="14"/>
        <v/>
      </c>
      <c r="H78" s="359" t="str">
        <f t="shared" si="14"/>
        <v/>
      </c>
      <c r="I78" s="359" t="str">
        <f t="shared" si="14"/>
        <v/>
      </c>
    </row>
    <row r="79" spans="1:9" x14ac:dyDescent="0.2">
      <c r="C79" s="356"/>
      <c r="D79" s="357"/>
      <c r="E79" s="358"/>
      <c r="F79" s="359" t="str">
        <f t="shared" si="15"/>
        <v/>
      </c>
      <c r="G79" s="359" t="str">
        <f t="shared" si="14"/>
        <v/>
      </c>
      <c r="H79" s="359" t="str">
        <f t="shared" si="14"/>
        <v/>
      </c>
      <c r="I79" s="359" t="str">
        <f t="shared" si="14"/>
        <v/>
      </c>
    </row>
    <row r="80" spans="1:9" x14ac:dyDescent="0.2">
      <c r="C80" s="356"/>
      <c r="D80" s="357"/>
      <c r="E80" s="358"/>
      <c r="F80" s="359" t="str">
        <f t="shared" si="15"/>
        <v/>
      </c>
      <c r="G80" s="359" t="str">
        <f t="shared" si="14"/>
        <v/>
      </c>
      <c r="H80" s="359" t="str">
        <f t="shared" si="14"/>
        <v/>
      </c>
      <c r="I80" s="359" t="str">
        <f t="shared" si="14"/>
        <v/>
      </c>
    </row>
    <row r="81" spans="1:9" x14ac:dyDescent="0.2">
      <c r="D81" s="7"/>
      <c r="E81" s="360"/>
      <c r="F81" s="359" t="str">
        <f t="shared" si="15"/>
        <v/>
      </c>
      <c r="G81" s="359" t="str">
        <f t="shared" si="14"/>
        <v/>
      </c>
      <c r="H81" s="359" t="str">
        <f t="shared" si="14"/>
        <v/>
      </c>
      <c r="I81" s="359" t="str">
        <f t="shared" si="14"/>
        <v/>
      </c>
    </row>
    <row r="82" spans="1:9" ht="13.5" thickBot="1" x14ac:dyDescent="0.25">
      <c r="C82" s="361" t="s">
        <v>685</v>
      </c>
      <c r="D82" s="8"/>
      <c r="E82" s="362"/>
      <c r="F82" s="363"/>
      <c r="G82" s="363"/>
      <c r="H82" s="363"/>
      <c r="I82" s="363"/>
    </row>
    <row r="83" spans="1:9" ht="13.5" thickTop="1" x14ac:dyDescent="0.2"/>
    <row r="85" spans="1:9" x14ac:dyDescent="0.2">
      <c r="A85" s="1" t="s">
        <v>686</v>
      </c>
      <c r="B85" t="s">
        <v>687</v>
      </c>
    </row>
    <row r="86" spans="1:9" x14ac:dyDescent="0.2">
      <c r="B86" t="s">
        <v>688</v>
      </c>
    </row>
    <row r="89" spans="1:9" ht="13.5" thickBot="1" x14ac:dyDescent="0.25">
      <c r="C89" s="364" t="s">
        <v>689</v>
      </c>
      <c r="D89" s="13" t="s">
        <v>690</v>
      </c>
      <c r="E89" s="13" t="s">
        <v>691</v>
      </c>
      <c r="F89" s="13" t="s">
        <v>12</v>
      </c>
      <c r="G89" s="365" t="s">
        <v>692</v>
      </c>
    </row>
    <row r="90" spans="1:9" ht="15.75" thickTop="1" x14ac:dyDescent="0.25">
      <c r="C90" s="5">
        <v>10</v>
      </c>
      <c r="D90" s="5"/>
      <c r="E90" s="5"/>
      <c r="F90" s="450">
        <f>PRODUCT(C90:E90)</f>
        <v>10</v>
      </c>
      <c r="G90" s="450" t="str">
        <f>IF(COUNT(C90:E90)=1,"Ml",IF(COUNT(C90:E90)=2,"M2","M3"))</f>
        <v>Ml</v>
      </c>
    </row>
    <row r="91" spans="1:9" x14ac:dyDescent="0.2">
      <c r="C91" s="6">
        <v>2</v>
      </c>
      <c r="D91" s="6">
        <v>3</v>
      </c>
      <c r="E91" s="6"/>
      <c r="F91" s="5">
        <f t="shared" ref="F91:F93" si="16">PRODUCT(C91:E91)</f>
        <v>6</v>
      </c>
      <c r="G91" s="5" t="str">
        <f t="shared" ref="G91:G93" si="17">IF(COUNT(C91:E91)=1,"Ml",IF(COUNT(C91:E91)=2,"M2","M3"))</f>
        <v>M2</v>
      </c>
    </row>
    <row r="92" spans="1:9" x14ac:dyDescent="0.2">
      <c r="C92" s="6">
        <v>3</v>
      </c>
      <c r="D92" s="6">
        <v>4</v>
      </c>
      <c r="E92" s="6">
        <v>4</v>
      </c>
      <c r="F92" s="5">
        <f t="shared" si="16"/>
        <v>48</v>
      </c>
      <c r="G92" s="5" t="str">
        <f t="shared" si="17"/>
        <v>M3</v>
      </c>
    </row>
    <row r="93" spans="1:9" x14ac:dyDescent="0.2">
      <c r="C93" s="6">
        <v>2</v>
      </c>
      <c r="D93" s="6">
        <v>3</v>
      </c>
      <c r="E93" s="6"/>
      <c r="F93" s="5">
        <f t="shared" si="16"/>
        <v>6</v>
      </c>
      <c r="G93" s="5" t="str">
        <f t="shared" si="17"/>
        <v>M2</v>
      </c>
    </row>
    <row r="94" spans="1:9" x14ac:dyDescent="0.2">
      <c r="C94" s="6"/>
      <c r="D94" s="6"/>
      <c r="E94" s="6"/>
      <c r="F94" s="6"/>
      <c r="G94" s="6"/>
    </row>
    <row r="95" spans="1:9" x14ac:dyDescent="0.2">
      <c r="C95" s="6"/>
      <c r="D95" s="6"/>
      <c r="E95" s="6"/>
      <c r="F95" s="6"/>
      <c r="G95" s="6"/>
    </row>
    <row r="96" spans="1:9" x14ac:dyDescent="0.2">
      <c r="C96" s="6"/>
      <c r="D96" s="6"/>
      <c r="E96" s="6"/>
      <c r="F96" s="6"/>
      <c r="G96" s="6"/>
    </row>
  </sheetData>
  <mergeCells count="2">
    <mergeCell ref="A1:F1"/>
    <mergeCell ref="B6:F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7"/>
  <sheetViews>
    <sheetView topLeftCell="A67" zoomScaleNormal="100" workbookViewId="0">
      <selection activeCell="H75" sqref="H75"/>
    </sheetView>
  </sheetViews>
  <sheetFormatPr defaultRowHeight="12.75" x14ac:dyDescent="0.2"/>
  <cols>
    <col min="1" max="1" width="12.7109375" customWidth="1"/>
    <col min="2" max="2" width="15.7109375" customWidth="1"/>
    <col min="3" max="3" width="19.7109375" customWidth="1"/>
    <col min="4" max="4" width="10" customWidth="1"/>
    <col min="5" max="5" width="10.7109375" customWidth="1"/>
    <col min="6" max="6" width="11.85546875" customWidth="1"/>
    <col min="7" max="7" width="12.28515625" customWidth="1"/>
    <col min="8" max="8" width="18" bestFit="1" customWidth="1"/>
    <col min="10" max="10" width="9.85546875" customWidth="1"/>
    <col min="11" max="11" width="11.7109375" customWidth="1"/>
  </cols>
  <sheetData>
    <row r="1" spans="1:7" ht="20.25" x14ac:dyDescent="0.3">
      <c r="A1" s="484" t="s">
        <v>27</v>
      </c>
      <c r="B1" s="484"/>
      <c r="C1" s="484"/>
      <c r="D1" s="484"/>
    </row>
    <row r="2" spans="1:7" x14ac:dyDescent="0.2">
      <c r="F2" s="272" t="s">
        <v>218</v>
      </c>
      <c r="G2" s="115" t="s">
        <v>219</v>
      </c>
    </row>
    <row r="3" spans="1:7" ht="15" x14ac:dyDescent="0.25">
      <c r="F3" s="273" t="s">
        <v>481</v>
      </c>
      <c r="G3" s="273" t="s">
        <v>482</v>
      </c>
    </row>
    <row r="4" spans="1:7" ht="18.75" x14ac:dyDescent="0.3">
      <c r="A4" s="274" t="s">
        <v>483</v>
      </c>
      <c r="F4" s="273" t="s">
        <v>484</v>
      </c>
      <c r="G4" s="273" t="s">
        <v>485</v>
      </c>
    </row>
    <row r="5" spans="1:7" ht="15" x14ac:dyDescent="0.25">
      <c r="F5" s="273" t="s">
        <v>486</v>
      </c>
      <c r="G5" s="273" t="s">
        <v>487</v>
      </c>
    </row>
    <row r="7" spans="1:7" ht="18.75" x14ac:dyDescent="0.3">
      <c r="B7" s="274"/>
      <c r="D7" s="274"/>
    </row>
    <row r="15" spans="1:7" x14ac:dyDescent="0.2">
      <c r="B15" s="115"/>
    </row>
    <row r="16" spans="1:7" ht="18.75" x14ac:dyDescent="0.3">
      <c r="C16" s="274"/>
    </row>
    <row r="19" spans="1:7" ht="15" x14ac:dyDescent="0.25">
      <c r="A19" s="275" t="s">
        <v>28</v>
      </c>
      <c r="B19" s="276" t="s">
        <v>488</v>
      </c>
      <c r="E19" s="115"/>
    </row>
    <row r="20" spans="1:7" x14ac:dyDescent="0.2">
      <c r="E20" t="s">
        <v>489</v>
      </c>
    </row>
    <row r="21" spans="1:7" ht="15.75" x14ac:dyDescent="0.25">
      <c r="A21" s="20"/>
      <c r="B21" s="277" t="s">
        <v>490</v>
      </c>
      <c r="E21" s="451" t="str">
        <f>LEFT(B19,5)</f>
        <v>Excel</v>
      </c>
    </row>
    <row r="22" spans="1:7" ht="15.75" x14ac:dyDescent="0.25">
      <c r="A22" s="20"/>
      <c r="B22" s="277" t="s">
        <v>491</v>
      </c>
      <c r="E22" s="451" t="str">
        <f>RIGHT(B19,3)</f>
        <v>ado</v>
      </c>
    </row>
    <row r="23" spans="1:7" ht="15.75" x14ac:dyDescent="0.25">
      <c r="A23" s="20"/>
      <c r="B23" s="277" t="s">
        <v>492</v>
      </c>
      <c r="E23" s="451" t="str">
        <f>MID(B19,6,5)</f>
        <v xml:space="preserve"> inte</v>
      </c>
    </row>
    <row r="24" spans="1:7" x14ac:dyDescent="0.2">
      <c r="A24" s="20"/>
      <c r="B24" s="277"/>
      <c r="G24" s="20"/>
    </row>
    <row r="25" spans="1:7" ht="15" x14ac:dyDescent="0.25">
      <c r="A25" s="275" t="s">
        <v>29</v>
      </c>
      <c r="B25" s="277" t="s">
        <v>738</v>
      </c>
      <c r="G25" s="20"/>
    </row>
    <row r="26" spans="1:7" x14ac:dyDescent="0.2">
      <c r="B26" s="277" t="s">
        <v>493</v>
      </c>
    </row>
    <row r="29" spans="1:7" ht="14.25" x14ac:dyDescent="0.2">
      <c r="B29" s="6">
        <v>2008</v>
      </c>
      <c r="C29" s="452" t="str">
        <f>LEFT(B29,2)</f>
        <v>20</v>
      </c>
      <c r="E29" t="s">
        <v>841</v>
      </c>
    </row>
    <row r="30" spans="1:7" ht="14.25" x14ac:dyDescent="0.2">
      <c r="B30" s="114">
        <v>0.25</v>
      </c>
      <c r="C30" s="452" t="str">
        <f t="shared" ref="C30:C31" si="0">LEFT(B30,2)</f>
        <v>0,</v>
      </c>
      <c r="D30">
        <v>0.25</v>
      </c>
      <c r="E30" t="s">
        <v>840</v>
      </c>
    </row>
    <row r="31" spans="1:7" ht="14.25" x14ac:dyDescent="0.2">
      <c r="B31" s="211">
        <v>39767</v>
      </c>
      <c r="C31" s="452" t="str">
        <f t="shared" si="0"/>
        <v>39</v>
      </c>
      <c r="D31">
        <v>39767</v>
      </c>
      <c r="E31" t="s">
        <v>839</v>
      </c>
    </row>
    <row r="32" spans="1:7" x14ac:dyDescent="0.2">
      <c r="B32" s="278"/>
      <c r="C32" s="2"/>
    </row>
    <row r="33" spans="1:11" ht="19.5" thickBot="1" x14ac:dyDescent="0.35">
      <c r="A33" s="274" t="s">
        <v>494</v>
      </c>
      <c r="B33" s="278"/>
      <c r="C33" s="2"/>
      <c r="F33" s="272" t="s">
        <v>218</v>
      </c>
      <c r="G33" s="115" t="s">
        <v>219</v>
      </c>
      <c r="J33" s="13" t="s">
        <v>220</v>
      </c>
      <c r="K33" s="13" t="s">
        <v>675</v>
      </c>
    </row>
    <row r="34" spans="1:11" ht="15.75" thickTop="1" x14ac:dyDescent="0.25">
      <c r="A34" s="3"/>
      <c r="F34" s="273" t="s">
        <v>495</v>
      </c>
      <c r="G34" s="273" t="s">
        <v>496</v>
      </c>
      <c r="J34" s="5" t="s">
        <v>553</v>
      </c>
      <c r="K34" s="386">
        <v>1250</v>
      </c>
    </row>
    <row r="35" spans="1:11" x14ac:dyDescent="0.2">
      <c r="J35" s="6" t="s">
        <v>739</v>
      </c>
      <c r="K35" s="387">
        <v>365</v>
      </c>
    </row>
    <row r="36" spans="1:11" ht="15.75" x14ac:dyDescent="0.25">
      <c r="F36" s="279" t="s">
        <v>497</v>
      </c>
      <c r="G36" s="280" t="s">
        <v>498</v>
      </c>
      <c r="J36" s="6" t="s">
        <v>740</v>
      </c>
      <c r="K36" s="387">
        <v>452</v>
      </c>
    </row>
    <row r="37" spans="1:11" ht="15.75" x14ac:dyDescent="0.25">
      <c r="F37" s="279"/>
      <c r="G37" s="281"/>
      <c r="J37" s="315" t="s">
        <v>12</v>
      </c>
      <c r="K37" s="388">
        <f>SUM(K34:K36)</f>
        <v>2067</v>
      </c>
    </row>
    <row r="38" spans="1:11" ht="15.75" x14ac:dyDescent="0.25">
      <c r="A38" s="275" t="s">
        <v>31</v>
      </c>
      <c r="F38" s="279"/>
      <c r="G38" s="281"/>
    </row>
    <row r="39" spans="1:11" ht="15.75" x14ac:dyDescent="0.25">
      <c r="B39" s="282" t="s">
        <v>499</v>
      </c>
      <c r="F39" s="279"/>
      <c r="G39" s="281"/>
    </row>
    <row r="40" spans="1:11" ht="15.75" x14ac:dyDescent="0.25">
      <c r="B40" s="282" t="s">
        <v>500</v>
      </c>
      <c r="F40" s="279"/>
      <c r="G40" s="281"/>
    </row>
    <row r="41" spans="1:11" ht="15.75" x14ac:dyDescent="0.25">
      <c r="F41" s="279"/>
      <c r="G41" s="281"/>
    </row>
    <row r="42" spans="1:11" ht="15" x14ac:dyDescent="0.25">
      <c r="B42" s="282" t="s">
        <v>501</v>
      </c>
    </row>
    <row r="43" spans="1:11" ht="15.75" x14ac:dyDescent="0.25">
      <c r="B43" s="282" t="s">
        <v>502</v>
      </c>
    </row>
    <row r="45" spans="1:11" x14ac:dyDescent="0.2">
      <c r="A45" s="275" t="s">
        <v>503</v>
      </c>
      <c r="B45" t="s">
        <v>30</v>
      </c>
    </row>
    <row r="46" spans="1:11" x14ac:dyDescent="0.2">
      <c r="B46" s="12" t="s">
        <v>430</v>
      </c>
    </row>
    <row r="47" spans="1:11" x14ac:dyDescent="0.2">
      <c r="B47" t="s">
        <v>741</v>
      </c>
    </row>
    <row r="48" spans="1:11" x14ac:dyDescent="0.2">
      <c r="F48" s="20"/>
    </row>
    <row r="49" spans="1:12" ht="15.75" x14ac:dyDescent="0.25">
      <c r="B49" s="283">
        <v>2012</v>
      </c>
      <c r="D49" s="3"/>
      <c r="E49" s="3"/>
      <c r="F49" s="3"/>
    </row>
    <row r="50" spans="1:12" ht="15" x14ac:dyDescent="0.2">
      <c r="A50" s="3"/>
      <c r="B50" s="2"/>
      <c r="C50" s="453" t="str">
        <f>"Período de tributação de 1/1/"&amp;RIGHT(B49,2)&amp;" a 31/12/"&amp;RIGHT(B49,2)</f>
        <v>Período de tributação de 1/1/12 a 31/12/12</v>
      </c>
      <c r="D50" s="23"/>
      <c r="E50" s="23"/>
      <c r="F50" s="3"/>
      <c r="G50" t="s">
        <v>838</v>
      </c>
    </row>
    <row r="51" spans="1:12" x14ac:dyDescent="0.2">
      <c r="A51" s="3"/>
      <c r="B51" s="2"/>
      <c r="E51" s="3"/>
      <c r="F51" s="3"/>
    </row>
    <row r="52" spans="1:12" ht="18.75" x14ac:dyDescent="0.3">
      <c r="A52" s="274" t="s">
        <v>504</v>
      </c>
    </row>
    <row r="53" spans="1:12" ht="18.75" x14ac:dyDescent="0.3">
      <c r="A53" s="274"/>
      <c r="G53" s="272" t="s">
        <v>218</v>
      </c>
      <c r="H53" s="115" t="s">
        <v>219</v>
      </c>
    </row>
    <row r="54" spans="1:12" ht="18.75" x14ac:dyDescent="0.3">
      <c r="A54" s="274"/>
      <c r="G54" s="273" t="s">
        <v>505</v>
      </c>
      <c r="H54" s="273" t="s">
        <v>506</v>
      </c>
    </row>
    <row r="55" spans="1:12" ht="18.75" x14ac:dyDescent="0.3">
      <c r="A55" s="274"/>
      <c r="G55" s="273" t="s">
        <v>507</v>
      </c>
      <c r="H55" s="273" t="s">
        <v>508</v>
      </c>
    </row>
    <row r="56" spans="1:12" ht="18.75" x14ac:dyDescent="0.3">
      <c r="A56" s="274"/>
    </row>
    <row r="57" spans="1:12" x14ac:dyDescent="0.2">
      <c r="A57" s="275" t="s">
        <v>509</v>
      </c>
    </row>
    <row r="60" spans="1:12" ht="15" x14ac:dyDescent="0.25">
      <c r="A60" s="20"/>
      <c r="B60" s="284" t="s">
        <v>511</v>
      </c>
      <c r="C60" s="20"/>
      <c r="D60" s="20"/>
      <c r="E60" s="20"/>
      <c r="F60" s="20"/>
      <c r="G60" s="20"/>
      <c r="H60" s="285" t="s">
        <v>512</v>
      </c>
    </row>
    <row r="61" spans="1:12" ht="36.75" thickBot="1" x14ac:dyDescent="0.25">
      <c r="B61" s="286" t="s">
        <v>32</v>
      </c>
      <c r="C61" s="286" t="s">
        <v>33</v>
      </c>
      <c r="D61" s="287" t="s">
        <v>513</v>
      </c>
      <c r="E61" s="286" t="s">
        <v>34</v>
      </c>
      <c r="F61" s="286" t="s">
        <v>35</v>
      </c>
      <c r="G61" s="3"/>
      <c r="H61" s="288" t="s">
        <v>32</v>
      </c>
      <c r="I61" s="289" t="s">
        <v>514</v>
      </c>
      <c r="J61" s="290" t="s">
        <v>515</v>
      </c>
      <c r="K61" s="288" t="s">
        <v>34</v>
      </c>
      <c r="L61" s="288" t="s">
        <v>35</v>
      </c>
    </row>
    <row r="62" spans="1:12" ht="15" x14ac:dyDescent="0.2">
      <c r="B62" s="5" t="s">
        <v>36</v>
      </c>
      <c r="C62" s="455">
        <f>SEARCH("-",B62)</f>
        <v>8</v>
      </c>
      <c r="D62" s="455">
        <f>LEN(B62)</f>
        <v>13</v>
      </c>
      <c r="E62" s="455" t="str">
        <f>LEFT(B62,SEARCH("-",B62)-1)</f>
        <v>Segunda</v>
      </c>
      <c r="F62" s="455" t="str">
        <f>RIGHT(B62,LEN(B62)-SEARCH("-",B62))</f>
        <v>feira</v>
      </c>
      <c r="H62" s="291" t="s">
        <v>36</v>
      </c>
      <c r="I62" s="292">
        <v>8</v>
      </c>
      <c r="J62" s="292">
        <v>13</v>
      </c>
      <c r="K62" s="292" t="s">
        <v>37</v>
      </c>
      <c r="L62" s="292" t="s">
        <v>38</v>
      </c>
    </row>
    <row r="63" spans="1:12" x14ac:dyDescent="0.2">
      <c r="B63" s="6" t="s">
        <v>39</v>
      </c>
      <c r="C63" s="26">
        <f t="shared" ref="C63:C66" si="1">SEARCH("-",B63)</f>
        <v>6</v>
      </c>
      <c r="D63" s="26">
        <f t="shared" ref="D63:D66" si="2">LEN(B63)</f>
        <v>11</v>
      </c>
      <c r="E63" s="26" t="str">
        <f t="shared" ref="E63:E66" si="3">LEFT(B63,SEARCH("-",B63)-1)</f>
        <v>Terça</v>
      </c>
      <c r="F63" s="26" t="str">
        <f t="shared" ref="F63:F66" si="4">RIGHT(B63,LEN(B63)-SEARCH("-",B63))</f>
        <v>feira</v>
      </c>
      <c r="H63" s="292" t="s">
        <v>39</v>
      </c>
      <c r="I63" s="292">
        <v>6</v>
      </c>
      <c r="J63" s="292">
        <v>11</v>
      </c>
      <c r="K63" s="292" t="s">
        <v>40</v>
      </c>
      <c r="L63" s="292" t="s">
        <v>38</v>
      </c>
    </row>
    <row r="64" spans="1:12" x14ac:dyDescent="0.2">
      <c r="B64" s="6" t="s">
        <v>516</v>
      </c>
      <c r="C64" s="26">
        <f t="shared" si="1"/>
        <v>7</v>
      </c>
      <c r="D64" s="26">
        <f t="shared" si="2"/>
        <v>13</v>
      </c>
      <c r="E64" s="26" t="str">
        <f t="shared" si="3"/>
        <v>Quarta</v>
      </c>
      <c r="F64" s="26" t="str">
        <f t="shared" si="4"/>
        <v>feiras</v>
      </c>
      <c r="H64" s="292" t="s">
        <v>41</v>
      </c>
      <c r="I64" s="292">
        <v>7</v>
      </c>
      <c r="J64" s="292">
        <v>12</v>
      </c>
      <c r="K64" s="292" t="s">
        <v>42</v>
      </c>
      <c r="L64" s="292" t="s">
        <v>517</v>
      </c>
    </row>
    <row r="65" spans="1:12" x14ac:dyDescent="0.2">
      <c r="B65" s="6" t="s">
        <v>518</v>
      </c>
      <c r="C65" s="26">
        <f t="shared" si="1"/>
        <v>7</v>
      </c>
      <c r="D65" s="26">
        <f t="shared" si="2"/>
        <v>16</v>
      </c>
      <c r="E65" s="26" t="str">
        <f t="shared" si="3"/>
        <v>Quinta</v>
      </c>
      <c r="F65" s="26" t="str">
        <f t="shared" si="4"/>
        <v>feirinhas</v>
      </c>
      <c r="H65" s="292" t="s">
        <v>43</v>
      </c>
      <c r="I65" s="292">
        <v>7</v>
      </c>
      <c r="J65" s="292">
        <v>12</v>
      </c>
      <c r="K65" s="292" t="s">
        <v>44</v>
      </c>
      <c r="L65" s="292" t="s">
        <v>519</v>
      </c>
    </row>
    <row r="66" spans="1:12" x14ac:dyDescent="0.2">
      <c r="B66" s="6" t="s">
        <v>520</v>
      </c>
      <c r="C66" s="26">
        <f t="shared" si="1"/>
        <v>6</v>
      </c>
      <c r="D66" s="26">
        <f t="shared" si="2"/>
        <v>11</v>
      </c>
      <c r="E66" s="26" t="str">
        <f t="shared" si="3"/>
        <v>Sexta</v>
      </c>
      <c r="F66" s="26" t="str">
        <f t="shared" si="4"/>
        <v>feira</v>
      </c>
    </row>
    <row r="67" spans="1:12" x14ac:dyDescent="0.2">
      <c r="A67" s="3"/>
    </row>
    <row r="68" spans="1:12" x14ac:dyDescent="0.2">
      <c r="A68" s="2"/>
      <c r="B68" s="3" t="s">
        <v>510</v>
      </c>
      <c r="C68" s="27"/>
      <c r="G68" s="2"/>
    </row>
    <row r="69" spans="1:12" x14ac:dyDescent="0.2">
      <c r="A69" s="2"/>
      <c r="B69" s="28"/>
      <c r="C69" s="27"/>
      <c r="G69" s="2"/>
    </row>
    <row r="71" spans="1:12" ht="15.75" x14ac:dyDescent="0.25">
      <c r="A71" s="29" t="s">
        <v>45</v>
      </c>
      <c r="B71" s="1"/>
      <c r="C71" s="1"/>
      <c r="D71" s="30"/>
      <c r="E71" s="30"/>
      <c r="F71" s="30"/>
    </row>
    <row r="73" spans="1:12" ht="13.5" thickBot="1" x14ac:dyDescent="0.25">
      <c r="A73" s="3"/>
      <c r="B73" s="20"/>
      <c r="C73" s="20"/>
      <c r="D73" s="20"/>
      <c r="E73" s="20"/>
      <c r="F73" s="20"/>
      <c r="G73" s="20"/>
      <c r="H73" s="20"/>
    </row>
    <row r="74" spans="1:12" ht="13.5" thickBot="1" x14ac:dyDescent="0.25">
      <c r="A74" s="3"/>
      <c r="B74" s="293" t="s">
        <v>46</v>
      </c>
      <c r="C74" s="293" t="s">
        <v>47</v>
      </c>
      <c r="D74" s="294" t="s">
        <v>48</v>
      </c>
      <c r="E74" s="294" t="s">
        <v>13</v>
      </c>
      <c r="F74" s="294" t="s">
        <v>49</v>
      </c>
      <c r="G74" s="294" t="s">
        <v>50</v>
      </c>
      <c r="H74" s="295" t="s">
        <v>51</v>
      </c>
    </row>
    <row r="75" spans="1:12" ht="13.5" thickBot="1" x14ac:dyDescent="0.25">
      <c r="A75" s="3"/>
      <c r="B75" s="32" t="s">
        <v>52</v>
      </c>
      <c r="C75" s="296" t="s">
        <v>53</v>
      </c>
      <c r="D75" s="33" t="str">
        <f t="shared" ref="D75:D80" si="5">RIGHT(B75,LEN(B75)-SEARCH(" ",B75))</f>
        <v>Amaral</v>
      </c>
      <c r="E75" s="33" t="str">
        <f>LEFT(B75,SEARCH(" ",B75)-1)</f>
        <v>Luis</v>
      </c>
      <c r="F75" s="33" t="str">
        <f>RIGHT(C75,LEN(C75)-SEARCH("@",C75))</f>
        <v>iscte.pt</v>
      </c>
      <c r="G75" s="472" t="str">
        <f t="shared" ref="G75:G80" si="6">IF(RIGHT(F75,LEN(F75)-SEARCH(".",F75))="pt","X"," ")</f>
        <v>X</v>
      </c>
      <c r="H75" s="34" t="str">
        <f>CONCATENATE(E75,"@","gmail.com")</f>
        <v>Luis@gmail.com</v>
      </c>
    </row>
    <row r="76" spans="1:12" ht="13.5" thickBot="1" x14ac:dyDescent="0.25">
      <c r="A76" s="3"/>
      <c r="B76" s="35" t="s">
        <v>54</v>
      </c>
      <c r="C76" s="297" t="s">
        <v>55</v>
      </c>
      <c r="D76" s="33" t="str">
        <f t="shared" si="5"/>
        <v>Sá</v>
      </c>
      <c r="E76" s="33" t="str">
        <f t="shared" ref="E76:E80" si="7">LEFT(B76,SEARCH(" ",B76)-1)</f>
        <v>José</v>
      </c>
      <c r="F76" s="33" t="str">
        <f t="shared" ref="F76:F80" si="8">RIGHT(C76,LEN(C76)-SEARCH("@",C76))</f>
        <v>hotmail.com</v>
      </c>
      <c r="G76" s="472" t="str">
        <f t="shared" si="6"/>
        <v xml:space="preserve"> </v>
      </c>
      <c r="H76" s="34" t="str">
        <f t="shared" ref="H76:H80" si="9">CONCATENATE(E76,"@","gmail.com")</f>
        <v>José@gmail.com</v>
      </c>
    </row>
    <row r="77" spans="1:12" ht="13.5" thickBot="1" x14ac:dyDescent="0.25">
      <c r="A77" s="3"/>
      <c r="B77" s="35" t="s">
        <v>56</v>
      </c>
      <c r="C77" s="297" t="s">
        <v>57</v>
      </c>
      <c r="D77" s="33" t="str">
        <f t="shared" si="5"/>
        <v>Mendes</v>
      </c>
      <c r="E77" s="33" t="str">
        <f t="shared" si="7"/>
        <v>Luisa</v>
      </c>
      <c r="F77" s="33" t="str">
        <f t="shared" si="8"/>
        <v>iscte.pt</v>
      </c>
      <c r="G77" s="472" t="str">
        <f t="shared" si="6"/>
        <v>X</v>
      </c>
      <c r="H77" s="34" t="str">
        <f t="shared" si="9"/>
        <v>Luisa@gmail.com</v>
      </c>
    </row>
    <row r="78" spans="1:12" ht="13.5" thickBot="1" x14ac:dyDescent="0.25">
      <c r="A78" s="3"/>
      <c r="B78" s="35" t="s">
        <v>58</v>
      </c>
      <c r="C78" s="297" t="s">
        <v>59</v>
      </c>
      <c r="D78" s="33" t="str">
        <f t="shared" si="5"/>
        <v>Nunes</v>
      </c>
      <c r="E78" s="33" t="str">
        <f t="shared" si="7"/>
        <v>Manuel</v>
      </c>
      <c r="F78" s="33" t="str">
        <f t="shared" si="8"/>
        <v>iscte.pt</v>
      </c>
      <c r="G78" s="472" t="str">
        <f t="shared" si="6"/>
        <v>X</v>
      </c>
      <c r="H78" s="34" t="str">
        <f t="shared" si="9"/>
        <v>Manuel@gmail.com</v>
      </c>
    </row>
    <row r="79" spans="1:12" ht="13.5" thickBot="1" x14ac:dyDescent="0.25">
      <c r="A79" s="3"/>
      <c r="B79" s="35" t="s">
        <v>60</v>
      </c>
      <c r="C79" s="297" t="s">
        <v>61</v>
      </c>
      <c r="D79" s="33" t="str">
        <f t="shared" si="5"/>
        <v>Augusto</v>
      </c>
      <c r="E79" s="33" t="str">
        <f t="shared" si="7"/>
        <v>Sandra</v>
      </c>
      <c r="F79" s="33" t="str">
        <f t="shared" si="8"/>
        <v>zz.pt</v>
      </c>
      <c r="G79" s="472" t="str">
        <f t="shared" si="6"/>
        <v>X</v>
      </c>
      <c r="H79" s="34" t="str">
        <f t="shared" si="9"/>
        <v>Sandra@gmail.com</v>
      </c>
    </row>
    <row r="80" spans="1:12" x14ac:dyDescent="0.2">
      <c r="A80" s="3"/>
      <c r="B80" s="35" t="s">
        <v>62</v>
      </c>
      <c r="C80" s="297" t="s">
        <v>63</v>
      </c>
      <c r="D80" s="33" t="str">
        <f t="shared" si="5"/>
        <v>Gomes</v>
      </c>
      <c r="E80" s="33" t="str">
        <f t="shared" si="7"/>
        <v>António</v>
      </c>
      <c r="F80" s="33" t="str">
        <f t="shared" si="8"/>
        <v>hotmail.com</v>
      </c>
      <c r="G80" s="472" t="str">
        <f t="shared" si="6"/>
        <v xml:space="preserve"> </v>
      </c>
      <c r="H80" s="34" t="str">
        <f t="shared" si="9"/>
        <v>António@gmail.com</v>
      </c>
    </row>
    <row r="81" spans="1:8" ht="13.5" thickBot="1" x14ac:dyDescent="0.25">
      <c r="A81" s="3"/>
      <c r="B81" s="36"/>
      <c r="C81" s="298"/>
      <c r="D81" s="37"/>
      <c r="E81" s="37"/>
      <c r="F81" s="37"/>
      <c r="G81" s="37"/>
      <c r="H81" s="38"/>
    </row>
    <row r="83" spans="1:8" x14ac:dyDescent="0.2">
      <c r="B83" t="s">
        <v>64</v>
      </c>
    </row>
    <row r="85" spans="1:8" x14ac:dyDescent="0.2">
      <c r="B85" t="s">
        <v>65</v>
      </c>
    </row>
    <row r="87" spans="1:8" x14ac:dyDescent="0.2">
      <c r="B87" t="s">
        <v>742</v>
      </c>
    </row>
    <row r="89" spans="1:8" x14ac:dyDescent="0.2">
      <c r="B89" t="s">
        <v>66</v>
      </c>
    </row>
    <row r="91" spans="1:8" ht="15" x14ac:dyDescent="0.25">
      <c r="B91" t="s">
        <v>521</v>
      </c>
    </row>
    <row r="94" spans="1:8" ht="15.75" x14ac:dyDescent="0.25">
      <c r="A94" s="29" t="s">
        <v>522</v>
      </c>
      <c r="B94" s="29"/>
      <c r="C94" s="29"/>
    </row>
    <row r="96" spans="1:8" x14ac:dyDescent="0.2">
      <c r="B96" t="s">
        <v>523</v>
      </c>
    </row>
    <row r="97" spans="2:2" x14ac:dyDescent="0.2">
      <c r="B97" t="s">
        <v>524</v>
      </c>
    </row>
    <row r="98" spans="2:2" x14ac:dyDescent="0.2">
      <c r="B98" t="s">
        <v>525</v>
      </c>
    </row>
    <row r="101" spans="2:2" x14ac:dyDescent="0.2">
      <c r="B101" s="299" t="s">
        <v>526</v>
      </c>
    </row>
    <row r="102" spans="2:2" x14ac:dyDescent="0.2">
      <c r="B102" s="299" t="s">
        <v>527</v>
      </c>
    </row>
    <row r="103" spans="2:2" x14ac:dyDescent="0.2">
      <c r="B103" s="299" t="s">
        <v>528</v>
      </c>
    </row>
    <row r="104" spans="2:2" x14ac:dyDescent="0.2">
      <c r="B104" s="299" t="s">
        <v>529</v>
      </c>
    </row>
    <row r="105" spans="2:2" x14ac:dyDescent="0.2">
      <c r="B105" s="299" t="s">
        <v>530</v>
      </c>
    </row>
    <row r="106" spans="2:2" x14ac:dyDescent="0.2">
      <c r="B106" s="299" t="s">
        <v>531</v>
      </c>
    </row>
    <row r="107" spans="2:2" x14ac:dyDescent="0.2">
      <c r="B107" s="299" t="s">
        <v>532</v>
      </c>
    </row>
    <row r="108" spans="2:2" x14ac:dyDescent="0.2">
      <c r="B108" s="299" t="s">
        <v>533</v>
      </c>
    </row>
    <row r="109" spans="2:2" x14ac:dyDescent="0.2">
      <c r="B109" s="299" t="s">
        <v>534</v>
      </c>
    </row>
    <row r="110" spans="2:2" x14ac:dyDescent="0.2">
      <c r="B110" s="299" t="s">
        <v>535</v>
      </c>
    </row>
    <row r="111" spans="2:2" x14ac:dyDescent="0.2">
      <c r="B111" s="299" t="s">
        <v>536</v>
      </c>
    </row>
    <row r="112" spans="2:2" x14ac:dyDescent="0.2">
      <c r="B112" s="299" t="s">
        <v>537</v>
      </c>
    </row>
    <row r="113" spans="2:2" x14ac:dyDescent="0.2">
      <c r="B113" s="299" t="s">
        <v>538</v>
      </c>
    </row>
    <row r="114" spans="2:2" x14ac:dyDescent="0.2">
      <c r="B114" s="299" t="s">
        <v>539</v>
      </c>
    </row>
    <row r="115" spans="2:2" x14ac:dyDescent="0.2">
      <c r="B115" s="299" t="s">
        <v>540</v>
      </c>
    </row>
    <row r="116" spans="2:2" x14ac:dyDescent="0.2">
      <c r="B116" s="299" t="s">
        <v>541</v>
      </c>
    </row>
    <row r="117" spans="2:2" x14ac:dyDescent="0.2">
      <c r="B117" s="299" t="s">
        <v>542</v>
      </c>
    </row>
  </sheetData>
  <mergeCells count="1">
    <mergeCell ref="A1:D1"/>
  </mergeCells>
  <hyperlinks>
    <hyperlink ref="C75" r:id="rId1"/>
    <hyperlink ref="C76" r:id="rId2"/>
    <hyperlink ref="C77" r:id="rId3"/>
    <hyperlink ref="C78" r:id="rId4"/>
    <hyperlink ref="C79" r:id="rId5"/>
    <hyperlink ref="C80" r:id="rId6"/>
  </hyperlinks>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19" workbookViewId="0">
      <selection activeCell="G55" sqref="G55"/>
    </sheetView>
  </sheetViews>
  <sheetFormatPr defaultRowHeight="12.75" x14ac:dyDescent="0.2"/>
  <cols>
    <col min="2" max="2" width="14.28515625" customWidth="1"/>
    <col min="3" max="3" width="16" customWidth="1"/>
    <col min="4" max="4" width="22.7109375" customWidth="1"/>
    <col min="5" max="5" width="15.28515625" customWidth="1"/>
    <col min="7" max="7" width="11.5703125" bestFit="1" customWidth="1"/>
    <col min="8" max="8" width="11.28515625" customWidth="1"/>
    <col min="10" max="10" width="10.42578125" bestFit="1" customWidth="1"/>
  </cols>
  <sheetData>
    <row r="1" spans="1:9" ht="20.25" x14ac:dyDescent="0.3">
      <c r="A1" s="484" t="s">
        <v>67</v>
      </c>
      <c r="B1" s="484"/>
      <c r="C1" s="484"/>
      <c r="D1" s="484"/>
    </row>
    <row r="2" spans="1:9" ht="18" x14ac:dyDescent="0.25">
      <c r="B2" s="11"/>
      <c r="C2" s="10"/>
      <c r="D2" s="10"/>
      <c r="E2" s="10"/>
    </row>
    <row r="4" spans="1:9" ht="12.75" customHeight="1" x14ac:dyDescent="0.2">
      <c r="A4" s="12" t="s">
        <v>68</v>
      </c>
    </row>
    <row r="5" spans="1:9" ht="18" x14ac:dyDescent="0.25">
      <c r="A5" s="11"/>
      <c r="B5" s="11"/>
      <c r="C5" s="11"/>
      <c r="D5" s="39"/>
      <c r="F5" s="39"/>
      <c r="G5" s="40"/>
    </row>
    <row r="6" spans="1:9" x14ac:dyDescent="0.2">
      <c r="B6" s="12" t="s">
        <v>543</v>
      </c>
      <c r="C6" s="41">
        <f ca="1">NOW()</f>
        <v>41721.622346875003</v>
      </c>
      <c r="D6" s="42"/>
      <c r="F6" s="42"/>
      <c r="G6" s="42"/>
    </row>
    <row r="7" spans="1:9" x14ac:dyDescent="0.2">
      <c r="B7" s="43" t="s">
        <v>544</v>
      </c>
      <c r="C7" s="44">
        <f ca="1">TODAY()</f>
        <v>41721</v>
      </c>
      <c r="D7" s="42"/>
      <c r="F7" s="42"/>
      <c r="G7" s="42"/>
      <c r="I7" s="45"/>
    </row>
    <row r="8" spans="1:9" x14ac:dyDescent="0.2">
      <c r="A8" s="46"/>
      <c r="D8" s="42"/>
      <c r="F8" s="42"/>
      <c r="G8" s="42"/>
    </row>
    <row r="9" spans="1:9" x14ac:dyDescent="0.2">
      <c r="A9" s="47" t="s">
        <v>69</v>
      </c>
      <c r="D9" s="42"/>
      <c r="F9" s="42"/>
      <c r="G9" s="42"/>
    </row>
    <row r="10" spans="1:9" x14ac:dyDescent="0.2">
      <c r="A10" s="46"/>
      <c r="D10" s="42"/>
      <c r="F10" s="42"/>
      <c r="G10" s="42"/>
    </row>
    <row r="11" spans="1:9" x14ac:dyDescent="0.2">
      <c r="A11" s="46"/>
      <c r="B11" s="48" t="s">
        <v>70</v>
      </c>
      <c r="E11" s="42"/>
      <c r="F11" s="42"/>
      <c r="G11" s="42"/>
    </row>
    <row r="12" spans="1:9" x14ac:dyDescent="0.2">
      <c r="C12" s="49" t="s">
        <v>71</v>
      </c>
      <c r="D12" s="50">
        <v>36048</v>
      </c>
      <c r="G12" s="42"/>
    </row>
    <row r="13" spans="1:9" x14ac:dyDescent="0.2">
      <c r="C13" s="49" t="s">
        <v>72</v>
      </c>
      <c r="D13" s="50">
        <v>36088</v>
      </c>
      <c r="G13" s="42"/>
    </row>
    <row r="14" spans="1:9" x14ac:dyDescent="0.2">
      <c r="D14" s="51"/>
      <c r="G14" s="42"/>
    </row>
    <row r="15" spans="1:9" ht="13.5" thickBot="1" x14ac:dyDescent="0.25">
      <c r="B15" s="48" t="s">
        <v>73</v>
      </c>
      <c r="C15" s="51"/>
      <c r="D15" s="51"/>
    </row>
    <row r="16" spans="1:9" ht="15" thickBot="1" x14ac:dyDescent="0.25">
      <c r="B16" s="52" t="s">
        <v>74</v>
      </c>
      <c r="C16" s="53" t="s">
        <v>75</v>
      </c>
      <c r="D16" s="51"/>
      <c r="E16" s="456">
        <f>D13-D12</f>
        <v>40</v>
      </c>
    </row>
    <row r="17" spans="1:7" ht="15" thickBot="1" x14ac:dyDescent="0.25">
      <c r="B17" s="52" t="s">
        <v>76</v>
      </c>
      <c r="C17" s="51" t="s">
        <v>828</v>
      </c>
      <c r="G17" s="457">
        <f>D12+30</f>
        <v>36078</v>
      </c>
    </row>
    <row r="18" spans="1:7" x14ac:dyDescent="0.2">
      <c r="B18" s="52"/>
      <c r="C18" s="51"/>
    </row>
    <row r="19" spans="1:7" x14ac:dyDescent="0.2">
      <c r="A19" s="12" t="s">
        <v>77</v>
      </c>
      <c r="B19" s="52"/>
      <c r="C19" s="51"/>
    </row>
    <row r="20" spans="1:7" ht="13.5" thickBot="1" x14ac:dyDescent="0.25">
      <c r="A20" s="12"/>
      <c r="B20" s="52"/>
      <c r="C20" s="51"/>
    </row>
    <row r="21" spans="1:7" ht="15.75" thickBot="1" x14ac:dyDescent="0.3">
      <c r="B21" s="52" t="s">
        <v>74</v>
      </c>
      <c r="C21" s="51" t="s">
        <v>78</v>
      </c>
      <c r="E21" s="459">
        <f ca="1">TODAY()</f>
        <v>41721</v>
      </c>
      <c r="F21" s="54"/>
    </row>
    <row r="22" spans="1:7" ht="13.5" thickBot="1" x14ac:dyDescent="0.25">
      <c r="B22" s="52"/>
      <c r="C22" s="51"/>
    </row>
    <row r="23" spans="1:7" ht="15.75" thickBot="1" x14ac:dyDescent="0.3">
      <c r="B23" s="52" t="s">
        <v>76</v>
      </c>
      <c r="C23" t="s">
        <v>79</v>
      </c>
      <c r="D23" s="300" t="s">
        <v>80</v>
      </c>
      <c r="E23" s="458">
        <f ca="1">YEAR(E21)</f>
        <v>2014</v>
      </c>
    </row>
    <row r="24" spans="1:7" ht="15.75" thickBot="1" x14ac:dyDescent="0.3">
      <c r="D24" s="300" t="s">
        <v>81</v>
      </c>
      <c r="E24" s="458">
        <f ca="1">MONTH(E21)</f>
        <v>3</v>
      </c>
    </row>
    <row r="25" spans="1:7" ht="15.75" thickBot="1" x14ac:dyDescent="0.3">
      <c r="B25" s="52"/>
      <c r="D25" s="300" t="s">
        <v>82</v>
      </c>
      <c r="E25" s="458">
        <f ca="1">DAY(E21)</f>
        <v>23</v>
      </c>
    </row>
    <row r="26" spans="1:7" ht="13.5" thickBot="1" x14ac:dyDescent="0.25">
      <c r="B26" s="52"/>
      <c r="C26" s="51"/>
    </row>
    <row r="27" spans="1:7" ht="15.75" thickBot="1" x14ac:dyDescent="0.3">
      <c r="B27" s="52" t="s">
        <v>83</v>
      </c>
      <c r="C27" s="53" t="s">
        <v>84</v>
      </c>
      <c r="D27" s="51"/>
      <c r="E27" s="458">
        <f ca="1">INT(YEARFRAC(D12,E21))</f>
        <v>15</v>
      </c>
    </row>
    <row r="28" spans="1:7" x14ac:dyDescent="0.2">
      <c r="B28" s="52"/>
      <c r="C28" s="51"/>
    </row>
    <row r="29" spans="1:7" x14ac:dyDescent="0.2">
      <c r="A29" s="12" t="s">
        <v>545</v>
      </c>
      <c r="B29" s="52"/>
      <c r="C29" s="51"/>
    </row>
    <row r="30" spans="1:7" x14ac:dyDescent="0.2">
      <c r="B30" s="52"/>
      <c r="C30" s="51"/>
    </row>
    <row r="31" spans="1:7" x14ac:dyDescent="0.2">
      <c r="B31" t="s">
        <v>85</v>
      </c>
    </row>
    <row r="32" spans="1:7" x14ac:dyDescent="0.2">
      <c r="C32" t="s">
        <v>86</v>
      </c>
      <c r="E32" s="460">
        <f ca="1">TODAY()</f>
        <v>41721</v>
      </c>
    </row>
    <row r="33" spans="1:6" ht="13.5" thickBot="1" x14ac:dyDescent="0.25">
      <c r="C33" t="s">
        <v>87</v>
      </c>
      <c r="E33" s="460">
        <v>33166</v>
      </c>
    </row>
    <row r="34" spans="1:6" ht="15.75" thickBot="1" x14ac:dyDescent="0.3">
      <c r="B34" t="s">
        <v>88</v>
      </c>
      <c r="C34" t="s">
        <v>19</v>
      </c>
      <c r="E34" s="458">
        <f ca="1">INT(YEARFRAC(E32,E33))</f>
        <v>23</v>
      </c>
    </row>
    <row r="35" spans="1:6" ht="13.5" thickBot="1" x14ac:dyDescent="0.25"/>
    <row r="36" spans="1:6" ht="15.75" thickBot="1" x14ac:dyDescent="0.3">
      <c r="B36" t="s">
        <v>546</v>
      </c>
      <c r="E36" s="458">
        <f>WEEKDAY(E33)</f>
        <v>7</v>
      </c>
    </row>
    <row r="37" spans="1:6" ht="15.75" thickBot="1" x14ac:dyDescent="0.3">
      <c r="B37" t="s">
        <v>547</v>
      </c>
      <c r="E37" s="458">
        <f ca="1">DATE(YEAR(TODAY()),12,25)-TODAY()</f>
        <v>277</v>
      </c>
    </row>
    <row r="39" spans="1:6" x14ac:dyDescent="0.2">
      <c r="A39" s="12" t="s">
        <v>89</v>
      </c>
    </row>
    <row r="41" spans="1:6" x14ac:dyDescent="0.2">
      <c r="B41" t="s">
        <v>90</v>
      </c>
    </row>
    <row r="43" spans="1:6" ht="13.5" thickBot="1" x14ac:dyDescent="0.25">
      <c r="B43" s="268" t="s">
        <v>91</v>
      </c>
      <c r="C43" s="268" t="s">
        <v>92</v>
      </c>
      <c r="D43" s="268" t="s">
        <v>19</v>
      </c>
    </row>
    <row r="44" spans="1:6" ht="15.75" thickBot="1" x14ac:dyDescent="0.3">
      <c r="B44" s="6" t="s">
        <v>93</v>
      </c>
      <c r="C44" s="6">
        <v>2008</v>
      </c>
      <c r="D44" s="458">
        <f ca="1">YEAR(TODAY())-C44</f>
        <v>6</v>
      </c>
    </row>
    <row r="45" spans="1:6" ht="15.75" thickBot="1" x14ac:dyDescent="0.3">
      <c r="B45" s="6" t="s">
        <v>94</v>
      </c>
      <c r="C45" s="6">
        <v>2010</v>
      </c>
      <c r="D45" s="458">
        <f ca="1">YEAR(TODAY())-C45</f>
        <v>4</v>
      </c>
    </row>
    <row r="46" spans="1:6" x14ac:dyDescent="0.2">
      <c r="B46" s="57"/>
    </row>
    <row r="47" spans="1:6" ht="15.75" x14ac:dyDescent="0.25">
      <c r="A47" s="29" t="s">
        <v>95</v>
      </c>
      <c r="B47" s="1"/>
      <c r="C47" s="1"/>
      <c r="E47" s="30"/>
      <c r="F47" s="30"/>
    </row>
    <row r="50" spans="2:7" x14ac:dyDescent="0.2">
      <c r="B50" t="s">
        <v>96</v>
      </c>
      <c r="C50" s="461">
        <f ca="1">TODAY()</f>
        <v>41721</v>
      </c>
    </row>
    <row r="52" spans="2:7" x14ac:dyDescent="0.2">
      <c r="B52" s="58" t="s">
        <v>97</v>
      </c>
      <c r="C52" s="58"/>
      <c r="D52" s="58"/>
      <c r="E52" s="58"/>
      <c r="F52" s="58"/>
      <c r="G52" s="58"/>
    </row>
    <row r="53" spans="2:7" x14ac:dyDescent="0.2">
      <c r="B53" s="59"/>
      <c r="C53" s="59" t="s">
        <v>98</v>
      </c>
      <c r="D53" s="59" t="s">
        <v>98</v>
      </c>
      <c r="E53" s="59"/>
      <c r="F53" s="59" t="s">
        <v>99</v>
      </c>
      <c r="G53" s="59" t="s">
        <v>100</v>
      </c>
    </row>
    <row r="54" spans="2:7" ht="13.5" thickBot="1" x14ac:dyDescent="0.25">
      <c r="B54" s="60" t="s">
        <v>13</v>
      </c>
      <c r="C54" s="60" t="s">
        <v>101</v>
      </c>
      <c r="D54" s="60" t="s">
        <v>102</v>
      </c>
      <c r="E54" s="60" t="s">
        <v>19</v>
      </c>
      <c r="F54" s="60" t="s">
        <v>103</v>
      </c>
      <c r="G54" s="60" t="s">
        <v>104</v>
      </c>
    </row>
    <row r="55" spans="2:7" x14ac:dyDescent="0.2">
      <c r="B55" s="5" t="s">
        <v>4</v>
      </c>
      <c r="C55" s="61">
        <v>33139</v>
      </c>
      <c r="D55" s="61">
        <v>38698</v>
      </c>
      <c r="E55" s="462">
        <f ca="1">INT(YEARFRAC($C$50,C55))</f>
        <v>23</v>
      </c>
      <c r="F55" s="62">
        <f ca="1">INT(YEARFRAC($C$50,D55))</f>
        <v>8</v>
      </c>
      <c r="G55" s="462" t="str">
        <f ca="1">IF(AND(MONTH(TODAY())=MONTH(C55),DAY(TODAY())=DAY(C55)),"x","")</f>
        <v/>
      </c>
    </row>
    <row r="56" spans="2:7" x14ac:dyDescent="0.2">
      <c r="B56" s="6" t="s">
        <v>105</v>
      </c>
      <c r="C56" s="63">
        <v>31103</v>
      </c>
      <c r="D56" s="63">
        <v>39429</v>
      </c>
      <c r="E56" s="62">
        <f t="shared" ref="E56:E58" ca="1" si="0">INT(YEARFRAC($C$50,C56))</f>
        <v>29</v>
      </c>
      <c r="F56" s="62">
        <f t="shared" ref="F56:F58" ca="1" si="1">INT(YEARFRAC($C$50,D56))</f>
        <v>6</v>
      </c>
      <c r="G56" s="462" t="str">
        <f t="shared" ref="G56:G58" ca="1" si="2">IF(AND(MONTH(TODAY())=MONTH(C56),DAY(TODAY())=DAY(C56)),"x","")</f>
        <v/>
      </c>
    </row>
    <row r="57" spans="2:7" x14ac:dyDescent="0.2">
      <c r="B57" s="6" t="s">
        <v>14</v>
      </c>
      <c r="C57" s="63">
        <v>26233</v>
      </c>
      <c r="D57" s="63">
        <v>31274</v>
      </c>
      <c r="E57" s="62">
        <f t="shared" ca="1" si="0"/>
        <v>42</v>
      </c>
      <c r="F57" s="62">
        <f t="shared" ca="1" si="1"/>
        <v>28</v>
      </c>
      <c r="G57" s="462" t="str">
        <f t="shared" ca="1" si="2"/>
        <v/>
      </c>
    </row>
    <row r="58" spans="2:7" x14ac:dyDescent="0.2">
      <c r="B58" s="6" t="s">
        <v>106</v>
      </c>
      <c r="C58" s="63">
        <v>29571</v>
      </c>
      <c r="D58" s="63">
        <v>34319</v>
      </c>
      <c r="E58" s="62">
        <f t="shared" ca="1" si="0"/>
        <v>33</v>
      </c>
      <c r="F58" s="62">
        <f t="shared" ca="1" si="1"/>
        <v>20</v>
      </c>
      <c r="G58" s="462" t="str">
        <f t="shared" ca="1" si="2"/>
        <v/>
      </c>
    </row>
  </sheetData>
  <mergeCells count="1">
    <mergeCell ref="A1:D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8"/>
  <sheetViews>
    <sheetView topLeftCell="A10" workbookViewId="0">
      <selection activeCell="G16" sqref="G16"/>
    </sheetView>
  </sheetViews>
  <sheetFormatPr defaultRowHeight="12.75" x14ac:dyDescent="0.2"/>
  <cols>
    <col min="9" max="9" width="12.85546875" bestFit="1" customWidth="1"/>
    <col min="10" max="10" width="12.140625" customWidth="1"/>
    <col min="12" max="12" width="12.140625" customWidth="1"/>
    <col min="13" max="13" width="10.140625" customWidth="1"/>
    <col min="16" max="16" width="11.5703125" customWidth="1"/>
  </cols>
  <sheetData>
    <row r="1" spans="1:16" ht="20.25" x14ac:dyDescent="0.3">
      <c r="A1" s="267" t="s">
        <v>110</v>
      </c>
      <c r="B1" s="267"/>
      <c r="C1" s="267"/>
      <c r="D1" s="267"/>
      <c r="E1" s="230"/>
      <c r="F1" s="230"/>
    </row>
    <row r="2" spans="1:16" ht="18" x14ac:dyDescent="0.25">
      <c r="B2" s="11"/>
      <c r="C2" s="10"/>
      <c r="D2" s="10"/>
      <c r="E2" s="10"/>
    </row>
    <row r="3" spans="1:16" ht="18" x14ac:dyDescent="0.25">
      <c r="B3" s="11"/>
      <c r="C3" s="10"/>
      <c r="D3" s="10"/>
      <c r="E3" s="10"/>
    </row>
    <row r="4" spans="1:16" ht="18" x14ac:dyDescent="0.25">
      <c r="B4" s="11"/>
      <c r="C4" s="10"/>
      <c r="D4" s="10"/>
      <c r="E4" s="10"/>
    </row>
    <row r="5" spans="1:16" ht="18" x14ac:dyDescent="0.25">
      <c r="B5" s="11"/>
      <c r="C5" s="10"/>
      <c r="D5" s="10"/>
      <c r="E5" s="10"/>
    </row>
    <row r="6" spans="1:16" ht="18" x14ac:dyDescent="0.25">
      <c r="B6" s="11"/>
      <c r="C6" s="10"/>
      <c r="D6" s="10"/>
      <c r="E6" s="10"/>
    </row>
    <row r="7" spans="1:16" ht="18" x14ac:dyDescent="0.25">
      <c r="B7" s="11"/>
      <c r="C7" s="10"/>
      <c r="D7" s="10"/>
      <c r="E7" s="10"/>
    </row>
    <row r="8" spans="1:16" ht="18" x14ac:dyDescent="0.25">
      <c r="B8" s="11"/>
      <c r="C8" s="10"/>
      <c r="D8" s="10"/>
      <c r="E8" s="10"/>
    </row>
    <row r="9" spans="1:16" ht="18" x14ac:dyDescent="0.25">
      <c r="B9" s="11"/>
      <c r="C9" s="10"/>
      <c r="D9" s="10"/>
      <c r="E9" s="10"/>
    </row>
    <row r="10" spans="1:16" ht="18" x14ac:dyDescent="0.25">
      <c r="B10" s="11"/>
      <c r="C10" s="10"/>
      <c r="D10" s="10"/>
      <c r="E10" s="10"/>
    </row>
    <row r="11" spans="1:16" ht="18" x14ac:dyDescent="0.25">
      <c r="B11" s="11"/>
      <c r="C11" s="10"/>
      <c r="D11" s="10"/>
      <c r="E11" s="10"/>
    </row>
    <row r="12" spans="1:16" ht="18" x14ac:dyDescent="0.25">
      <c r="A12" s="301" t="s">
        <v>0</v>
      </c>
      <c r="B12" s="11"/>
      <c r="C12" s="10"/>
      <c r="D12" s="10"/>
      <c r="E12" s="10"/>
    </row>
    <row r="13" spans="1:16" ht="18" x14ac:dyDescent="0.25">
      <c r="A13" s="302" t="s">
        <v>548</v>
      </c>
      <c r="B13" s="11"/>
      <c r="C13" s="10"/>
      <c r="D13" s="10"/>
      <c r="E13" s="10"/>
    </row>
    <row r="14" spans="1:16" ht="18.75" thickBot="1" x14ac:dyDescent="0.3">
      <c r="B14" s="11"/>
      <c r="C14" s="10"/>
      <c r="D14" s="10"/>
      <c r="E14" s="10"/>
    </row>
    <row r="15" spans="1:16" x14ac:dyDescent="0.2">
      <c r="B15" s="81" t="s">
        <v>168</v>
      </c>
      <c r="C15" s="269" t="s">
        <v>6</v>
      </c>
      <c r="D15" s="269" t="s">
        <v>158</v>
      </c>
      <c r="E15" s="303" t="s">
        <v>169</v>
      </c>
      <c r="F15" s="269" t="s">
        <v>170</v>
      </c>
      <c r="G15" s="269" t="s">
        <v>171</v>
      </c>
      <c r="H15" s="269" t="s">
        <v>172</v>
      </c>
      <c r="I15" s="304" t="s">
        <v>173</v>
      </c>
    </row>
    <row r="16" spans="1:16" ht="15.75" thickBot="1" x14ac:dyDescent="0.3">
      <c r="B16" s="35">
        <v>5</v>
      </c>
      <c r="C16" s="6" t="s">
        <v>174</v>
      </c>
      <c r="D16" s="268" t="s">
        <v>2</v>
      </c>
      <c r="E16" s="6" t="s">
        <v>161</v>
      </c>
      <c r="F16" s="6">
        <v>75</v>
      </c>
      <c r="G16" s="463" t="str">
        <f>VLOOKUP(E16,K$18:M$21,3,FALSE)</f>
        <v>Manuel</v>
      </c>
      <c r="H16" s="463" t="str">
        <f>VLOOKUP(E16,K$18:M$21,2,FALSE)</f>
        <v>Infomedia</v>
      </c>
      <c r="I16" s="464" t="str">
        <f>VLOOKUP(F16,O$18:P$21,2,TRUE)</f>
        <v>Ok</v>
      </c>
      <c r="K16" s="497" t="s">
        <v>131</v>
      </c>
      <c r="L16" s="498"/>
      <c r="M16" s="499"/>
      <c r="O16" s="494" t="s">
        <v>114</v>
      </c>
      <c r="P16" s="495"/>
    </row>
    <row r="17" spans="1:16" ht="15.75" thickBot="1" x14ac:dyDescent="0.3">
      <c r="B17" s="35">
        <v>3</v>
      </c>
      <c r="C17" s="6" t="s">
        <v>162</v>
      </c>
      <c r="D17" s="268" t="s">
        <v>2</v>
      </c>
      <c r="E17" s="6" t="s">
        <v>166</v>
      </c>
      <c r="F17" s="6">
        <v>5</v>
      </c>
      <c r="G17" s="463" t="str">
        <f t="shared" ref="G17:G26" si="0">VLOOKUP(E17,K$18:M$21,3,FALSE)</f>
        <v>Henrique</v>
      </c>
      <c r="H17" s="463" t="str">
        <f t="shared" ref="H17:H26" si="1">VLOOKUP(E17,K$18:M$21,2,FALSE)</f>
        <v>Informax</v>
      </c>
      <c r="I17" s="464" t="str">
        <f t="shared" ref="I17:I26" si="2">VLOOKUP(F17,O$18:P$21,2,TRUE)</f>
        <v>Encomenda</v>
      </c>
      <c r="K17" s="305" t="s">
        <v>183</v>
      </c>
      <c r="L17" s="306" t="s">
        <v>172</v>
      </c>
      <c r="M17" s="307" t="s">
        <v>171</v>
      </c>
      <c r="O17" s="83" t="s">
        <v>170</v>
      </c>
      <c r="P17" s="8" t="s">
        <v>16</v>
      </c>
    </row>
    <row r="18" spans="1:16" ht="15.75" thickTop="1" x14ac:dyDescent="0.25">
      <c r="B18" s="35">
        <v>10</v>
      </c>
      <c r="C18" s="6" t="s">
        <v>163</v>
      </c>
      <c r="D18" s="268" t="s">
        <v>164</v>
      </c>
      <c r="E18" s="6" t="s">
        <v>176</v>
      </c>
      <c r="F18" s="6">
        <v>1</v>
      </c>
      <c r="G18" s="463" t="str">
        <f t="shared" si="0"/>
        <v>Sr. João</v>
      </c>
      <c r="H18" s="463" t="str">
        <f t="shared" si="1"/>
        <v>Maxinfor</v>
      </c>
      <c r="I18" s="464" t="str">
        <f t="shared" si="2"/>
        <v>Reserva</v>
      </c>
      <c r="K18" s="308" t="s">
        <v>161</v>
      </c>
      <c r="L18" s="5" t="s">
        <v>185</v>
      </c>
      <c r="M18" s="309" t="s">
        <v>186</v>
      </c>
      <c r="O18" s="84">
        <v>0</v>
      </c>
      <c r="P18" s="7" t="s">
        <v>175</v>
      </c>
    </row>
    <row r="19" spans="1:16" ht="15" x14ac:dyDescent="0.25">
      <c r="B19" s="35">
        <v>8</v>
      </c>
      <c r="C19" s="6" t="s">
        <v>165</v>
      </c>
      <c r="D19" s="268" t="s">
        <v>164</v>
      </c>
      <c r="E19" s="6" t="s">
        <v>166</v>
      </c>
      <c r="F19" s="6">
        <v>3</v>
      </c>
      <c r="G19" s="463" t="str">
        <f t="shared" si="0"/>
        <v>Henrique</v>
      </c>
      <c r="H19" s="463" t="str">
        <f t="shared" si="1"/>
        <v>Informax</v>
      </c>
      <c r="I19" s="464" t="str">
        <f t="shared" si="2"/>
        <v>Reserva</v>
      </c>
      <c r="K19" s="310" t="s">
        <v>166</v>
      </c>
      <c r="L19" s="6" t="s">
        <v>189</v>
      </c>
      <c r="M19" s="311" t="s">
        <v>190</v>
      </c>
      <c r="O19" s="84">
        <v>1</v>
      </c>
      <c r="P19" s="7" t="s">
        <v>177</v>
      </c>
    </row>
    <row r="20" spans="1:16" ht="15" x14ac:dyDescent="0.25">
      <c r="B20" s="35">
        <v>9</v>
      </c>
      <c r="C20" s="6" t="s">
        <v>167</v>
      </c>
      <c r="D20" s="268" t="s">
        <v>2</v>
      </c>
      <c r="E20" s="6" t="s">
        <v>176</v>
      </c>
      <c r="F20" s="6">
        <v>10</v>
      </c>
      <c r="G20" s="463" t="str">
        <f t="shared" si="0"/>
        <v>Sr. João</v>
      </c>
      <c r="H20" s="463" t="str">
        <f t="shared" si="1"/>
        <v>Maxinfor</v>
      </c>
      <c r="I20" s="464" t="str">
        <f t="shared" si="2"/>
        <v>Ok</v>
      </c>
      <c r="K20" s="310" t="s">
        <v>176</v>
      </c>
      <c r="L20" s="6" t="s">
        <v>192</v>
      </c>
      <c r="M20" s="311" t="s">
        <v>193</v>
      </c>
      <c r="O20" s="84">
        <v>5</v>
      </c>
      <c r="P20" s="7" t="s">
        <v>178</v>
      </c>
    </row>
    <row r="21" spans="1:16" ht="15.75" thickBot="1" x14ac:dyDescent="0.3">
      <c r="B21" s="35">
        <v>6</v>
      </c>
      <c r="C21" s="6" t="s">
        <v>180</v>
      </c>
      <c r="D21" s="268" t="s">
        <v>164</v>
      </c>
      <c r="E21" s="6" t="s">
        <v>161</v>
      </c>
      <c r="F21" s="6">
        <v>0</v>
      </c>
      <c r="G21" s="463" t="str">
        <f t="shared" si="0"/>
        <v>Manuel</v>
      </c>
      <c r="H21" s="463" t="str">
        <f t="shared" si="1"/>
        <v>Infomedia</v>
      </c>
      <c r="I21" s="464" t="str">
        <f t="shared" si="2"/>
        <v>Ruptura</v>
      </c>
      <c r="K21" s="312" t="s">
        <v>188</v>
      </c>
      <c r="L21" s="313" t="s">
        <v>194</v>
      </c>
      <c r="M21" s="314" t="s">
        <v>195</v>
      </c>
      <c r="O21" s="85">
        <v>10</v>
      </c>
      <c r="P21" s="25" t="s">
        <v>179</v>
      </c>
    </row>
    <row r="22" spans="1:16" ht="15" x14ac:dyDescent="0.25">
      <c r="B22" s="35">
        <v>4</v>
      </c>
      <c r="C22" s="6" t="s">
        <v>181</v>
      </c>
      <c r="D22" s="268" t="s">
        <v>164</v>
      </c>
      <c r="E22" s="6" t="s">
        <v>166</v>
      </c>
      <c r="F22" s="6">
        <v>6</v>
      </c>
      <c r="G22" s="463" t="str">
        <f t="shared" si="0"/>
        <v>Henrique</v>
      </c>
      <c r="H22" s="463" t="str">
        <f t="shared" si="1"/>
        <v>Informax</v>
      </c>
      <c r="I22" s="464" t="str">
        <f t="shared" si="2"/>
        <v>Encomenda</v>
      </c>
    </row>
    <row r="23" spans="1:16" ht="15" x14ac:dyDescent="0.25">
      <c r="B23" s="35">
        <v>1</v>
      </c>
      <c r="C23" s="6" t="s">
        <v>182</v>
      </c>
      <c r="D23" s="268" t="s">
        <v>164</v>
      </c>
      <c r="E23" s="6" t="s">
        <v>161</v>
      </c>
      <c r="F23" s="6">
        <v>2</v>
      </c>
      <c r="G23" s="463" t="str">
        <f t="shared" si="0"/>
        <v>Manuel</v>
      </c>
      <c r="H23" s="463" t="str">
        <f t="shared" si="1"/>
        <v>Infomedia</v>
      </c>
      <c r="I23" s="464" t="str">
        <f t="shared" si="2"/>
        <v>Reserva</v>
      </c>
    </row>
    <row r="24" spans="1:16" ht="15" x14ac:dyDescent="0.25">
      <c r="B24" s="35">
        <v>11</v>
      </c>
      <c r="C24" s="6" t="s">
        <v>184</v>
      </c>
      <c r="D24" s="268" t="s">
        <v>2</v>
      </c>
      <c r="E24" s="6" t="s">
        <v>166</v>
      </c>
      <c r="F24" s="6">
        <v>12</v>
      </c>
      <c r="G24" s="463" t="str">
        <f t="shared" si="0"/>
        <v>Henrique</v>
      </c>
      <c r="H24" s="463" t="str">
        <f t="shared" si="1"/>
        <v>Informax</v>
      </c>
      <c r="I24" s="464" t="str">
        <f t="shared" si="2"/>
        <v>Ok</v>
      </c>
    </row>
    <row r="25" spans="1:16" ht="15" x14ac:dyDescent="0.25">
      <c r="B25" s="35">
        <v>2</v>
      </c>
      <c r="C25" s="6" t="s">
        <v>187</v>
      </c>
      <c r="D25" s="268" t="s">
        <v>164</v>
      </c>
      <c r="E25" s="6" t="s">
        <v>188</v>
      </c>
      <c r="F25" s="6">
        <v>1</v>
      </c>
      <c r="G25" s="463" t="str">
        <f t="shared" si="0"/>
        <v>Pedro</v>
      </c>
      <c r="H25" s="463" t="str">
        <f t="shared" si="1"/>
        <v>Superinfor</v>
      </c>
      <c r="I25" s="464" t="str">
        <f t="shared" si="2"/>
        <v>Reserva</v>
      </c>
    </row>
    <row r="26" spans="1:16" ht="15.75" thickBot="1" x14ac:dyDescent="0.3">
      <c r="B26" s="36">
        <v>7</v>
      </c>
      <c r="C26" s="37" t="s">
        <v>191</v>
      </c>
      <c r="D26" s="270" t="s">
        <v>2</v>
      </c>
      <c r="E26" s="37" t="s">
        <v>161</v>
      </c>
      <c r="F26" s="37">
        <v>6</v>
      </c>
      <c r="G26" s="463" t="str">
        <f t="shared" si="0"/>
        <v>Manuel</v>
      </c>
      <c r="H26" s="463" t="str">
        <f t="shared" si="1"/>
        <v>Infomedia</v>
      </c>
      <c r="I26" s="464" t="str">
        <f t="shared" si="2"/>
        <v>Encomenda</v>
      </c>
    </row>
    <row r="28" spans="1:16" ht="15" x14ac:dyDescent="0.25">
      <c r="A28" s="301" t="s">
        <v>3</v>
      </c>
    </row>
    <row r="29" spans="1:16" ht="15" x14ac:dyDescent="0.25">
      <c r="A29" s="302" t="s">
        <v>549</v>
      </c>
    </row>
    <row r="30" spans="1:16" ht="15" x14ac:dyDescent="0.25">
      <c r="A30" s="302" t="s">
        <v>550</v>
      </c>
    </row>
    <row r="31" spans="1:16" x14ac:dyDescent="0.2">
      <c r="C31" s="496" t="s">
        <v>551</v>
      </c>
      <c r="D31" s="496"/>
      <c r="E31" s="496"/>
      <c r="F31" s="496"/>
      <c r="G31" s="496"/>
      <c r="H31" s="496"/>
      <c r="I31" s="496"/>
    </row>
    <row r="32" spans="1:16" ht="13.5" thickBot="1" x14ac:dyDescent="0.25">
      <c r="B32" s="37" t="s">
        <v>552</v>
      </c>
      <c r="C32" s="37" t="s">
        <v>553</v>
      </c>
      <c r="D32" s="37" t="s">
        <v>554</v>
      </c>
      <c r="E32" s="37" t="s">
        <v>555</v>
      </c>
      <c r="F32" s="37" t="s">
        <v>556</v>
      </c>
      <c r="G32" s="37" t="s">
        <v>557</v>
      </c>
      <c r="H32" s="37" t="s">
        <v>558</v>
      </c>
      <c r="I32" s="37" t="s">
        <v>559</v>
      </c>
    </row>
    <row r="33" spans="1:9" x14ac:dyDescent="0.2">
      <c r="B33" s="5" t="s">
        <v>560</v>
      </c>
      <c r="C33" s="5">
        <v>14</v>
      </c>
      <c r="D33" s="5">
        <v>18</v>
      </c>
      <c r="E33" s="5">
        <v>19</v>
      </c>
      <c r="F33" s="5">
        <v>22</v>
      </c>
      <c r="G33" s="5">
        <v>27</v>
      </c>
      <c r="H33" s="5">
        <v>28</v>
      </c>
      <c r="I33" s="5">
        <v>31</v>
      </c>
    </row>
    <row r="34" spans="1:9" x14ac:dyDescent="0.2">
      <c r="B34" s="6" t="s">
        <v>561</v>
      </c>
      <c r="C34" s="6">
        <v>1</v>
      </c>
      <c r="D34" s="6">
        <v>3</v>
      </c>
      <c r="E34" s="6">
        <v>8</v>
      </c>
      <c r="F34" s="6">
        <v>15</v>
      </c>
      <c r="G34" s="6">
        <v>17</v>
      </c>
      <c r="H34" s="6">
        <v>17</v>
      </c>
      <c r="I34" s="6">
        <v>19</v>
      </c>
    </row>
    <row r="36" spans="1:9" ht="15" x14ac:dyDescent="0.25">
      <c r="B36" s="315" t="s">
        <v>556</v>
      </c>
    </row>
    <row r="37" spans="1:9" ht="15" x14ac:dyDescent="0.25">
      <c r="B37" s="316" t="s">
        <v>560</v>
      </c>
      <c r="C37" s="465">
        <f>HLOOKUP(B36,C32:I34,2,)</f>
        <v>22</v>
      </c>
    </row>
    <row r="39" spans="1:9" ht="15" x14ac:dyDescent="0.25">
      <c r="A39" s="302" t="s">
        <v>562</v>
      </c>
    </row>
    <row r="41" spans="1:9" ht="15" x14ac:dyDescent="0.25">
      <c r="B41" s="315" t="s">
        <v>556</v>
      </c>
    </row>
    <row r="42" spans="1:9" ht="15" x14ac:dyDescent="0.25">
      <c r="B42" s="316" t="s">
        <v>560</v>
      </c>
      <c r="C42" s="465">
        <f>HLOOKUP(B41,C32:I34,MATCH(B37,B32:B34,0),FALSE)</f>
        <v>22</v>
      </c>
    </row>
    <row r="46" spans="1:9" ht="15" x14ac:dyDescent="0.25">
      <c r="A46" s="301" t="s">
        <v>843</v>
      </c>
    </row>
    <row r="47" spans="1:9" ht="15" x14ac:dyDescent="0.25">
      <c r="A47" s="302" t="s">
        <v>209</v>
      </c>
    </row>
    <row r="49" spans="1:13" ht="13.5" thickBot="1" x14ac:dyDescent="0.25">
      <c r="B49" s="110"/>
      <c r="C49" s="8" t="s">
        <v>210</v>
      </c>
      <c r="D49" s="78" t="s">
        <v>211</v>
      </c>
      <c r="E49" s="78" t="s">
        <v>212</v>
      </c>
      <c r="F49" s="78" t="s">
        <v>213</v>
      </c>
      <c r="G49" s="78" t="s">
        <v>214</v>
      </c>
    </row>
    <row r="50" spans="1:13" ht="13.5" thickTop="1" x14ac:dyDescent="0.2">
      <c r="B50" s="111" t="s">
        <v>210</v>
      </c>
      <c r="C50" s="25">
        <v>0</v>
      </c>
      <c r="D50" s="5">
        <v>317</v>
      </c>
      <c r="E50" s="5">
        <v>202</v>
      </c>
      <c r="F50" s="5">
        <v>256</v>
      </c>
      <c r="G50" s="5">
        <v>296</v>
      </c>
    </row>
    <row r="51" spans="1:13" x14ac:dyDescent="0.2">
      <c r="B51" s="112" t="s">
        <v>211</v>
      </c>
      <c r="C51" s="22">
        <v>317</v>
      </c>
      <c r="D51" s="6">
        <v>0</v>
      </c>
      <c r="E51" s="6">
        <v>123</v>
      </c>
      <c r="F51" s="6">
        <v>71</v>
      </c>
      <c r="G51" s="6">
        <v>585</v>
      </c>
    </row>
    <row r="52" spans="1:13" x14ac:dyDescent="0.2">
      <c r="B52" s="112" t="s">
        <v>212</v>
      </c>
      <c r="C52" s="22">
        <v>202</v>
      </c>
      <c r="D52" s="6">
        <v>123</v>
      </c>
      <c r="E52" s="6">
        <v>0</v>
      </c>
      <c r="F52" s="6">
        <v>60</v>
      </c>
      <c r="G52" s="6">
        <v>468</v>
      </c>
    </row>
    <row r="53" spans="1:13" x14ac:dyDescent="0.2">
      <c r="B53" s="112" t="s">
        <v>213</v>
      </c>
      <c r="C53" s="22">
        <v>256</v>
      </c>
      <c r="D53" s="6">
        <v>71</v>
      </c>
      <c r="E53" s="6">
        <v>60</v>
      </c>
      <c r="F53" s="6">
        <v>0</v>
      </c>
      <c r="G53" s="6">
        <v>522</v>
      </c>
    </row>
    <row r="54" spans="1:13" x14ac:dyDescent="0.2">
      <c r="B54" s="112" t="s">
        <v>214</v>
      </c>
      <c r="C54" s="22">
        <v>296</v>
      </c>
      <c r="D54" s="6">
        <v>585</v>
      </c>
      <c r="E54" s="6">
        <v>468</v>
      </c>
      <c r="F54" s="6">
        <v>522</v>
      </c>
      <c r="G54" s="6">
        <v>0</v>
      </c>
    </row>
    <row r="56" spans="1:13" x14ac:dyDescent="0.2">
      <c r="B56" t="s">
        <v>215</v>
      </c>
      <c r="C56" t="s">
        <v>210</v>
      </c>
    </row>
    <row r="57" spans="1:13" x14ac:dyDescent="0.2">
      <c r="B57" t="s">
        <v>216</v>
      </c>
      <c r="C57" t="s">
        <v>214</v>
      </c>
    </row>
    <row r="58" spans="1:13" ht="15" x14ac:dyDescent="0.25">
      <c r="B58" t="s">
        <v>217</v>
      </c>
      <c r="C58" s="468">
        <f>VLOOKUP(C56,B49:G54,MATCH(C57,B49:B54,0),FALSE)</f>
        <v>296</v>
      </c>
    </row>
    <row r="60" spans="1:13" x14ac:dyDescent="0.2">
      <c r="L60" s="494" t="s">
        <v>114</v>
      </c>
      <c r="M60" s="495"/>
    </row>
    <row r="61" spans="1:13" ht="15" x14ac:dyDescent="0.25">
      <c r="A61" s="301" t="s">
        <v>5</v>
      </c>
      <c r="K61" s="445">
        <v>0</v>
      </c>
      <c r="L61" s="74" t="s">
        <v>115</v>
      </c>
      <c r="M61" s="74" t="s">
        <v>116</v>
      </c>
    </row>
    <row r="62" spans="1:13" x14ac:dyDescent="0.2">
      <c r="D62" s="469">
        <v>0.4</v>
      </c>
      <c r="E62" s="469">
        <v>0.6</v>
      </c>
      <c r="K62" s="445">
        <v>7.5</v>
      </c>
      <c r="L62" s="74" t="s">
        <v>123</v>
      </c>
      <c r="M62" s="74" t="s">
        <v>124</v>
      </c>
    </row>
    <row r="63" spans="1:13" ht="13.5" thickBot="1" x14ac:dyDescent="0.25">
      <c r="B63" s="13" t="s">
        <v>117</v>
      </c>
      <c r="C63" s="13" t="s">
        <v>118</v>
      </c>
      <c r="D63" s="13" t="s">
        <v>119</v>
      </c>
      <c r="E63" s="13" t="s">
        <v>120</v>
      </c>
      <c r="F63" s="13" t="s">
        <v>121</v>
      </c>
      <c r="G63" s="13" t="s">
        <v>122</v>
      </c>
      <c r="H63" s="13" t="s">
        <v>15</v>
      </c>
      <c r="K63" s="445">
        <v>9.5</v>
      </c>
      <c r="L63" s="74" t="s">
        <v>127</v>
      </c>
      <c r="M63" s="74" t="s">
        <v>128</v>
      </c>
    </row>
    <row r="64" spans="1:13" ht="15.75" thickTop="1" x14ac:dyDescent="0.25">
      <c r="B64" s="5" t="s">
        <v>125</v>
      </c>
      <c r="C64" s="5" t="s">
        <v>126</v>
      </c>
      <c r="D64" s="5">
        <v>13</v>
      </c>
      <c r="E64" s="5">
        <v>12</v>
      </c>
      <c r="F64" s="470">
        <f>ROUND(SUMPRODUCT(D$62:E$62,D64:E64),0)</f>
        <v>12</v>
      </c>
      <c r="G64" s="454" t="str">
        <f>VLOOKUP(F64,K$61:M$63,3,TRUE)</f>
        <v>aprov</v>
      </c>
      <c r="H64" s="454" t="str">
        <f>VLOOKUP(F64,K$67:M$71,3,TRUE)</f>
        <v>suf</v>
      </c>
    </row>
    <row r="65" spans="1:13" x14ac:dyDescent="0.2">
      <c r="B65" s="6" t="s">
        <v>129</v>
      </c>
      <c r="C65" s="6" t="s">
        <v>130</v>
      </c>
      <c r="D65" s="6">
        <v>16</v>
      </c>
      <c r="E65" s="6">
        <v>8</v>
      </c>
      <c r="F65" s="75">
        <f t="shared" ref="F65:F70" si="3">ROUND(SUMPRODUCT(D$62:E$62,D65:E65),0)</f>
        <v>11</v>
      </c>
      <c r="G65" s="26" t="str">
        <f t="shared" ref="G65:G70" si="4">VLOOKUP(F65,K$61:M$63,3,TRUE)</f>
        <v>aprov</v>
      </c>
      <c r="H65" s="76" t="str">
        <f t="shared" ref="H65:H70" si="5">VLOOKUP(F65,K$67:M$71,3,TRUE)</f>
        <v>suf</v>
      </c>
      <c r="J65" s="504" t="s">
        <v>836</v>
      </c>
      <c r="K65" s="500" t="s">
        <v>837</v>
      </c>
      <c r="L65" s="501"/>
      <c r="M65" s="502" t="s">
        <v>50</v>
      </c>
    </row>
    <row r="66" spans="1:13" x14ac:dyDescent="0.2">
      <c r="B66" s="6" t="s">
        <v>125</v>
      </c>
      <c r="C66" s="6" t="s">
        <v>10</v>
      </c>
      <c r="D66" s="6">
        <v>8</v>
      </c>
      <c r="E66" s="6">
        <v>5</v>
      </c>
      <c r="F66" s="75">
        <f t="shared" si="3"/>
        <v>6</v>
      </c>
      <c r="G66" s="26" t="str">
        <f t="shared" si="4"/>
        <v>rep</v>
      </c>
      <c r="H66" s="76" t="str">
        <f t="shared" si="5"/>
        <v>med</v>
      </c>
      <c r="J66" s="505"/>
      <c r="K66" s="466" t="s">
        <v>829</v>
      </c>
      <c r="L66" s="467" t="s">
        <v>830</v>
      </c>
      <c r="M66" s="503"/>
    </row>
    <row r="67" spans="1:13" x14ac:dyDescent="0.2">
      <c r="B67" s="6" t="s">
        <v>125</v>
      </c>
      <c r="C67" s="6" t="s">
        <v>132</v>
      </c>
      <c r="D67" s="6">
        <v>12</v>
      </c>
      <c r="E67" s="6">
        <v>16</v>
      </c>
      <c r="F67" s="75">
        <f t="shared" si="3"/>
        <v>14</v>
      </c>
      <c r="G67" s="26" t="str">
        <f t="shared" si="4"/>
        <v>aprov</v>
      </c>
      <c r="H67" s="76" t="str">
        <f t="shared" si="5"/>
        <v>bom</v>
      </c>
      <c r="J67" s="394" t="s">
        <v>831</v>
      </c>
      <c r="K67" s="6">
        <v>0</v>
      </c>
      <c r="L67" s="74">
        <v>4</v>
      </c>
      <c r="M67" s="74" t="s">
        <v>133</v>
      </c>
    </row>
    <row r="68" spans="1:13" x14ac:dyDescent="0.2">
      <c r="B68" s="6" t="s">
        <v>125</v>
      </c>
      <c r="C68" s="6" t="s">
        <v>134</v>
      </c>
      <c r="D68" s="6">
        <v>10</v>
      </c>
      <c r="E68" s="6">
        <v>19</v>
      </c>
      <c r="F68" s="75">
        <f t="shared" si="3"/>
        <v>15</v>
      </c>
      <c r="G68" s="26" t="str">
        <f t="shared" si="4"/>
        <v>aprov</v>
      </c>
      <c r="H68" s="76" t="str">
        <f t="shared" si="5"/>
        <v>bom</v>
      </c>
      <c r="J68" s="394" t="s">
        <v>832</v>
      </c>
      <c r="K68" s="6">
        <v>5</v>
      </c>
      <c r="L68" s="77">
        <v>9</v>
      </c>
      <c r="M68" s="74" t="s">
        <v>135</v>
      </c>
    </row>
    <row r="69" spans="1:13" x14ac:dyDescent="0.2">
      <c r="B69" s="6" t="s">
        <v>125</v>
      </c>
      <c r="C69" s="6" t="s">
        <v>136</v>
      </c>
      <c r="D69" s="6">
        <v>11</v>
      </c>
      <c r="E69" s="6">
        <v>20</v>
      </c>
      <c r="F69" s="75">
        <f t="shared" si="3"/>
        <v>16</v>
      </c>
      <c r="G69" s="26" t="str">
        <f t="shared" si="4"/>
        <v>aprov</v>
      </c>
      <c r="H69" s="76" t="str">
        <f t="shared" si="5"/>
        <v>bom</v>
      </c>
      <c r="J69" s="394" t="s">
        <v>833</v>
      </c>
      <c r="K69" s="6">
        <v>10</v>
      </c>
      <c r="L69" s="77">
        <v>13</v>
      </c>
      <c r="M69" s="74" t="s">
        <v>137</v>
      </c>
    </row>
    <row r="70" spans="1:13" x14ac:dyDescent="0.2">
      <c r="B70" s="6" t="s">
        <v>129</v>
      </c>
      <c r="C70" s="6" t="s">
        <v>138</v>
      </c>
      <c r="D70" s="6">
        <v>14</v>
      </c>
      <c r="E70" s="6">
        <v>5</v>
      </c>
      <c r="F70" s="75">
        <f t="shared" si="3"/>
        <v>9</v>
      </c>
      <c r="G70" s="26" t="str">
        <f t="shared" si="4"/>
        <v>oral</v>
      </c>
      <c r="H70" s="76" t="str">
        <f t="shared" si="5"/>
        <v>med</v>
      </c>
      <c r="J70" s="394" t="s">
        <v>834</v>
      </c>
      <c r="K70" s="6">
        <v>14</v>
      </c>
      <c r="L70" s="77">
        <v>17</v>
      </c>
      <c r="M70" s="74" t="s">
        <v>139</v>
      </c>
    </row>
    <row r="71" spans="1:13" x14ac:dyDescent="0.2">
      <c r="J71" s="394" t="s">
        <v>835</v>
      </c>
      <c r="K71" s="6">
        <v>18</v>
      </c>
      <c r="L71" s="77">
        <v>20</v>
      </c>
      <c r="M71" s="74" t="s">
        <v>140</v>
      </c>
    </row>
    <row r="73" spans="1:13" x14ac:dyDescent="0.2">
      <c r="C73" t="s">
        <v>563</v>
      </c>
    </row>
    <row r="74" spans="1:13" x14ac:dyDescent="0.2">
      <c r="C74" t="s">
        <v>141</v>
      </c>
    </row>
    <row r="75" spans="1:13" x14ac:dyDescent="0.2">
      <c r="C75" t="s">
        <v>142</v>
      </c>
    </row>
    <row r="77" spans="1:13" ht="15" x14ac:dyDescent="0.25">
      <c r="A77" s="301" t="s">
        <v>842</v>
      </c>
    </row>
    <row r="78" spans="1:13" ht="15" x14ac:dyDescent="0.25">
      <c r="A78" s="302" t="s">
        <v>143</v>
      </c>
    </row>
    <row r="81" spans="1:10" ht="13.5" thickBot="1" x14ac:dyDescent="0.25">
      <c r="C81" s="78" t="s">
        <v>13</v>
      </c>
      <c r="D81" s="78" t="s">
        <v>19</v>
      </c>
      <c r="E81" s="78" t="s">
        <v>144</v>
      </c>
    </row>
    <row r="82" spans="1:10" ht="15.75" thickTop="1" x14ac:dyDescent="0.25">
      <c r="C82" s="5" t="s">
        <v>147</v>
      </c>
      <c r="D82" s="5">
        <v>5</v>
      </c>
      <c r="E82" s="454" t="str">
        <f>VLOOKUP(D82,H$82:J$86,3,TRUE)</f>
        <v>criança</v>
      </c>
      <c r="H82" s="445">
        <v>0</v>
      </c>
      <c r="I82" s="79" t="s">
        <v>145</v>
      </c>
      <c r="J82" s="6" t="s">
        <v>146</v>
      </c>
    </row>
    <row r="83" spans="1:10" x14ac:dyDescent="0.2">
      <c r="C83" s="6" t="s">
        <v>150</v>
      </c>
      <c r="D83" s="6">
        <v>65</v>
      </c>
      <c r="E83" s="26" t="str">
        <f t="shared" ref="E83:E86" si="6">VLOOKUP(D83,H$82:J$86,3,TRUE)</f>
        <v>Idoso</v>
      </c>
      <c r="H83" s="445">
        <v>8</v>
      </c>
      <c r="I83" s="80" t="s">
        <v>148</v>
      </c>
      <c r="J83" s="6" t="s">
        <v>149</v>
      </c>
    </row>
    <row r="84" spans="1:10" x14ac:dyDescent="0.2">
      <c r="C84" s="6" t="s">
        <v>153</v>
      </c>
      <c r="D84" s="6">
        <v>18</v>
      </c>
      <c r="E84" s="26" t="str">
        <f t="shared" si="6"/>
        <v>Adolescente</v>
      </c>
      <c r="H84" s="445">
        <v>15</v>
      </c>
      <c r="I84" s="79" t="s">
        <v>151</v>
      </c>
      <c r="J84" s="6" t="s">
        <v>152</v>
      </c>
    </row>
    <row r="85" spans="1:10" x14ac:dyDescent="0.2">
      <c r="C85" s="6" t="s">
        <v>4</v>
      </c>
      <c r="D85" s="6">
        <v>16</v>
      </c>
      <c r="E85" s="26" t="str">
        <f t="shared" si="6"/>
        <v>Adolescente</v>
      </c>
      <c r="H85" s="445">
        <v>19</v>
      </c>
      <c r="I85" s="79" t="s">
        <v>154</v>
      </c>
      <c r="J85" s="6" t="s">
        <v>155</v>
      </c>
    </row>
    <row r="86" spans="1:10" x14ac:dyDescent="0.2">
      <c r="C86" s="17" t="s">
        <v>14</v>
      </c>
      <c r="D86" s="17">
        <v>25</v>
      </c>
      <c r="E86" s="26" t="str">
        <f t="shared" si="6"/>
        <v>Adulto</v>
      </c>
      <c r="H86" s="445">
        <v>61</v>
      </c>
      <c r="I86" s="6" t="s">
        <v>156</v>
      </c>
      <c r="J86" s="6" t="s">
        <v>157</v>
      </c>
    </row>
    <row r="88" spans="1:10" x14ac:dyDescent="0.2">
      <c r="B88" s="86"/>
      <c r="D88" s="90"/>
      <c r="E88" s="69"/>
      <c r="F88" s="69"/>
      <c r="G88" s="69"/>
    </row>
    <row r="89" spans="1:10" ht="15.75" x14ac:dyDescent="0.25">
      <c r="A89" s="301" t="s">
        <v>8</v>
      </c>
      <c r="B89" s="68"/>
      <c r="D89" s="90"/>
      <c r="E89" s="69"/>
      <c r="F89" s="69"/>
      <c r="G89" s="69"/>
    </row>
    <row r="90" spans="1:10" ht="15" x14ac:dyDescent="0.25">
      <c r="A90" s="302" t="s">
        <v>197</v>
      </c>
      <c r="B90" s="86"/>
      <c r="D90" s="90"/>
      <c r="E90" s="69"/>
      <c r="F90" s="69"/>
      <c r="G90" s="69"/>
    </row>
    <row r="91" spans="1:10" x14ac:dyDescent="0.2">
      <c r="B91" s="86"/>
      <c r="D91" s="90"/>
      <c r="E91" s="69"/>
      <c r="F91" s="69"/>
      <c r="G91" s="69"/>
    </row>
    <row r="92" spans="1:10" x14ac:dyDescent="0.2">
      <c r="B92" s="86"/>
      <c r="D92" s="90"/>
      <c r="E92" s="69"/>
      <c r="F92" s="69"/>
      <c r="G92" s="69"/>
    </row>
    <row r="93" spans="1:10" ht="13.5" thickBot="1" x14ac:dyDescent="0.25">
      <c r="B93" s="86"/>
      <c r="C93" s="91" t="s">
        <v>32</v>
      </c>
      <c r="D93" s="92" t="s">
        <v>198</v>
      </c>
      <c r="E93" s="92" t="s">
        <v>199</v>
      </c>
      <c r="F93" s="92" t="s">
        <v>200</v>
      </c>
      <c r="G93" s="93" t="s">
        <v>201</v>
      </c>
      <c r="H93" s="87" t="s">
        <v>12</v>
      </c>
    </row>
    <row r="94" spans="1:10" ht="13.5" thickTop="1" x14ac:dyDescent="0.2">
      <c r="B94" s="86"/>
      <c r="C94" s="94" t="s">
        <v>202</v>
      </c>
      <c r="D94" s="95">
        <v>1</v>
      </c>
      <c r="E94" s="96">
        <v>8</v>
      </c>
      <c r="F94" s="97">
        <v>15</v>
      </c>
      <c r="G94" s="98">
        <v>22</v>
      </c>
      <c r="H94" s="25">
        <v>46</v>
      </c>
    </row>
    <row r="95" spans="1:10" x14ac:dyDescent="0.2">
      <c r="B95" s="86"/>
      <c r="C95" s="94" t="s">
        <v>203</v>
      </c>
      <c r="D95" s="99">
        <v>2</v>
      </c>
      <c r="E95" s="100">
        <v>9</v>
      </c>
      <c r="F95" s="101">
        <v>16</v>
      </c>
      <c r="G95" s="102">
        <v>23</v>
      </c>
      <c r="H95" s="25">
        <v>50</v>
      </c>
    </row>
    <row r="96" spans="1:10" x14ac:dyDescent="0.2">
      <c r="B96" s="86"/>
      <c r="C96" s="94" t="s">
        <v>204</v>
      </c>
      <c r="D96" s="95">
        <v>3</v>
      </c>
      <c r="E96" s="96">
        <v>10</v>
      </c>
      <c r="F96" s="97">
        <v>17</v>
      </c>
      <c r="G96" s="98">
        <v>24</v>
      </c>
      <c r="H96" s="25">
        <v>54</v>
      </c>
    </row>
    <row r="97" spans="2:8" x14ac:dyDescent="0.2">
      <c r="B97" s="86"/>
      <c r="C97" s="94" t="s">
        <v>205</v>
      </c>
      <c r="D97" s="99">
        <v>4</v>
      </c>
      <c r="E97" s="100">
        <v>11</v>
      </c>
      <c r="F97" s="101">
        <v>18</v>
      </c>
      <c r="G97" s="102">
        <v>25</v>
      </c>
      <c r="H97" s="25">
        <v>58</v>
      </c>
    </row>
    <row r="98" spans="2:8" x14ac:dyDescent="0.2">
      <c r="B98" s="86"/>
      <c r="C98" s="94" t="s">
        <v>206</v>
      </c>
      <c r="D98" s="95">
        <v>5</v>
      </c>
      <c r="E98" s="96">
        <v>12</v>
      </c>
      <c r="F98" s="97">
        <v>19</v>
      </c>
      <c r="G98" s="98">
        <v>26</v>
      </c>
      <c r="H98" s="25">
        <v>62</v>
      </c>
    </row>
    <row r="99" spans="2:8" x14ac:dyDescent="0.2">
      <c r="B99" s="86"/>
      <c r="C99" s="94" t="s">
        <v>207</v>
      </c>
      <c r="D99" s="99">
        <v>6</v>
      </c>
      <c r="E99" s="100">
        <v>13</v>
      </c>
      <c r="F99" s="101">
        <v>20</v>
      </c>
      <c r="G99" s="102">
        <v>27</v>
      </c>
      <c r="H99" s="25">
        <v>66</v>
      </c>
    </row>
    <row r="100" spans="2:8" ht="13.5" thickBot="1" x14ac:dyDescent="0.25">
      <c r="B100" s="86"/>
      <c r="C100" s="103" t="s">
        <v>208</v>
      </c>
      <c r="D100" s="104">
        <v>7</v>
      </c>
      <c r="E100" s="105">
        <v>14</v>
      </c>
      <c r="F100" s="106">
        <v>21</v>
      </c>
      <c r="G100" s="107">
        <v>28</v>
      </c>
      <c r="H100" s="108">
        <v>70</v>
      </c>
    </row>
    <row r="101" spans="2:8" x14ac:dyDescent="0.2">
      <c r="B101" s="86"/>
      <c r="C101" s="94" t="s">
        <v>12</v>
      </c>
      <c r="D101" s="90">
        <v>28</v>
      </c>
      <c r="E101" s="90">
        <v>77</v>
      </c>
      <c r="F101" s="90">
        <v>126</v>
      </c>
      <c r="G101" s="109">
        <v>175</v>
      </c>
      <c r="H101" s="90"/>
    </row>
    <row r="103" spans="2:8" x14ac:dyDescent="0.2">
      <c r="B103" t="s">
        <v>564</v>
      </c>
      <c r="D103" s="69"/>
      <c r="E103" s="69"/>
      <c r="F103" s="69"/>
      <c r="G103" s="69"/>
    </row>
    <row r="104" spans="2:8" x14ac:dyDescent="0.2">
      <c r="B104" t="s">
        <v>565</v>
      </c>
      <c r="D104" s="69"/>
      <c r="E104" s="69"/>
      <c r="F104" s="69"/>
      <c r="G104" s="69"/>
    </row>
    <row r="105" spans="2:8" x14ac:dyDescent="0.2">
      <c r="B105" s="69"/>
      <c r="C105" s="69"/>
      <c r="D105" s="69"/>
      <c r="E105" s="69"/>
      <c r="F105" s="69"/>
      <c r="G105" s="69"/>
    </row>
    <row r="106" spans="2:8" x14ac:dyDescent="0.2">
      <c r="B106" s="69"/>
      <c r="C106" s="17" t="s">
        <v>566</v>
      </c>
      <c r="D106" s="317" t="s">
        <v>205</v>
      </c>
      <c r="E106" s="69"/>
      <c r="F106" s="69"/>
      <c r="G106" s="69"/>
    </row>
    <row r="107" spans="2:8" x14ac:dyDescent="0.2">
      <c r="C107" s="17" t="s">
        <v>567</v>
      </c>
      <c r="D107" s="317" t="s">
        <v>199</v>
      </c>
      <c r="F107" s="318">
        <f>VLOOKUP(D106,C93:G100,MATCH(D107,C93:G93,0),FALSE)</f>
        <v>11</v>
      </c>
    </row>
    <row r="108" spans="2:8" x14ac:dyDescent="0.2">
      <c r="D108" s="69"/>
    </row>
    <row r="109" spans="2:8" x14ac:dyDescent="0.2">
      <c r="B109" t="s">
        <v>564</v>
      </c>
      <c r="D109" s="69"/>
    </row>
    <row r="110" spans="2:8" x14ac:dyDescent="0.2">
      <c r="B110" t="s">
        <v>565</v>
      </c>
    </row>
    <row r="112" spans="2:8" x14ac:dyDescent="0.2">
      <c r="C112" s="17" t="s">
        <v>566</v>
      </c>
      <c r="D112" s="317" t="s">
        <v>205</v>
      </c>
      <c r="E112" s="69"/>
      <c r="F112" s="69"/>
    </row>
    <row r="113" spans="3:9" x14ac:dyDescent="0.2">
      <c r="C113" s="17" t="s">
        <v>567</v>
      </c>
      <c r="D113" s="317" t="s">
        <v>199</v>
      </c>
      <c r="F113" s="318">
        <f>INDEX(C93:G100,MATCH(D112,C93:C100,0),MATCH(D113,C93:G93,0))</f>
        <v>11</v>
      </c>
    </row>
    <row r="116" spans="3:9" x14ac:dyDescent="0.2">
      <c r="C116" s="471" t="s">
        <v>568</v>
      </c>
    </row>
    <row r="118" spans="3:9" x14ac:dyDescent="0.2">
      <c r="I118">
        <f>INDEX(C93:G100,MATCH(D112,C93:C100,0),MATCH(D113,C93:G93,0))</f>
        <v>11</v>
      </c>
    </row>
  </sheetData>
  <mergeCells count="7">
    <mergeCell ref="O16:P16"/>
    <mergeCell ref="C31:I31"/>
    <mergeCell ref="K16:M16"/>
    <mergeCell ref="K65:L65"/>
    <mergeCell ref="M65:M66"/>
    <mergeCell ref="J65:J66"/>
    <mergeCell ref="L60:M60"/>
  </mergeCells>
  <dataValidations count="1">
    <dataValidation type="list" allowBlank="1" showInputMessage="1" showErrorMessage="1" sqref="D198:D199 IZ198:IZ199 SV198:SV199 ACR198:ACR199 AMN198:AMN199 AWJ198:AWJ199 BGF198:BGF199 BQB198:BQB199 BZX198:BZX199 CJT198:CJT199 CTP198:CTP199 DDL198:DDL199 DNH198:DNH199 DXD198:DXD199 EGZ198:EGZ199 EQV198:EQV199 FAR198:FAR199 FKN198:FKN199 FUJ198:FUJ199 GEF198:GEF199 GOB198:GOB199 GXX198:GXX199 HHT198:HHT199 HRP198:HRP199 IBL198:IBL199 ILH198:ILH199 IVD198:IVD199 JEZ198:JEZ199 JOV198:JOV199 JYR198:JYR199 KIN198:KIN199 KSJ198:KSJ199 LCF198:LCF199 LMB198:LMB199 LVX198:LVX199 MFT198:MFT199 MPP198:MPP199 MZL198:MZL199 NJH198:NJH199 NTD198:NTD199 OCZ198:OCZ199 OMV198:OMV199 OWR198:OWR199 PGN198:PGN199 PQJ198:PQJ199 QAF198:QAF199 QKB198:QKB199 QTX198:QTX199 RDT198:RDT199 RNP198:RNP199 RXL198:RXL199 SHH198:SHH199 SRD198:SRD199 TAZ198:TAZ199 TKV198:TKV199 TUR198:TUR199 UEN198:UEN199 UOJ198:UOJ199 UYF198:UYF199 VIB198:VIB199 VRX198:VRX199 WBT198:WBT199 WLP198:WLP199 WVL198:WVL199 D65734:D65735 IZ65734:IZ65735 SV65734:SV65735 ACR65734:ACR65735 AMN65734:AMN65735 AWJ65734:AWJ65735 BGF65734:BGF65735 BQB65734:BQB65735 BZX65734:BZX65735 CJT65734:CJT65735 CTP65734:CTP65735 DDL65734:DDL65735 DNH65734:DNH65735 DXD65734:DXD65735 EGZ65734:EGZ65735 EQV65734:EQV65735 FAR65734:FAR65735 FKN65734:FKN65735 FUJ65734:FUJ65735 GEF65734:GEF65735 GOB65734:GOB65735 GXX65734:GXX65735 HHT65734:HHT65735 HRP65734:HRP65735 IBL65734:IBL65735 ILH65734:ILH65735 IVD65734:IVD65735 JEZ65734:JEZ65735 JOV65734:JOV65735 JYR65734:JYR65735 KIN65734:KIN65735 KSJ65734:KSJ65735 LCF65734:LCF65735 LMB65734:LMB65735 LVX65734:LVX65735 MFT65734:MFT65735 MPP65734:MPP65735 MZL65734:MZL65735 NJH65734:NJH65735 NTD65734:NTD65735 OCZ65734:OCZ65735 OMV65734:OMV65735 OWR65734:OWR65735 PGN65734:PGN65735 PQJ65734:PQJ65735 QAF65734:QAF65735 QKB65734:QKB65735 QTX65734:QTX65735 RDT65734:RDT65735 RNP65734:RNP65735 RXL65734:RXL65735 SHH65734:SHH65735 SRD65734:SRD65735 TAZ65734:TAZ65735 TKV65734:TKV65735 TUR65734:TUR65735 UEN65734:UEN65735 UOJ65734:UOJ65735 UYF65734:UYF65735 VIB65734:VIB65735 VRX65734:VRX65735 WBT65734:WBT65735 WLP65734:WLP65735 WVL65734:WVL65735 D131270:D131271 IZ131270:IZ131271 SV131270:SV131271 ACR131270:ACR131271 AMN131270:AMN131271 AWJ131270:AWJ131271 BGF131270:BGF131271 BQB131270:BQB131271 BZX131270:BZX131271 CJT131270:CJT131271 CTP131270:CTP131271 DDL131270:DDL131271 DNH131270:DNH131271 DXD131270:DXD131271 EGZ131270:EGZ131271 EQV131270:EQV131271 FAR131270:FAR131271 FKN131270:FKN131271 FUJ131270:FUJ131271 GEF131270:GEF131271 GOB131270:GOB131271 GXX131270:GXX131271 HHT131270:HHT131271 HRP131270:HRP131271 IBL131270:IBL131271 ILH131270:ILH131271 IVD131270:IVD131271 JEZ131270:JEZ131271 JOV131270:JOV131271 JYR131270:JYR131271 KIN131270:KIN131271 KSJ131270:KSJ131271 LCF131270:LCF131271 LMB131270:LMB131271 LVX131270:LVX131271 MFT131270:MFT131271 MPP131270:MPP131271 MZL131270:MZL131271 NJH131270:NJH131271 NTD131270:NTD131271 OCZ131270:OCZ131271 OMV131270:OMV131271 OWR131270:OWR131271 PGN131270:PGN131271 PQJ131270:PQJ131271 QAF131270:QAF131271 QKB131270:QKB131271 QTX131270:QTX131271 RDT131270:RDT131271 RNP131270:RNP131271 RXL131270:RXL131271 SHH131270:SHH131271 SRD131270:SRD131271 TAZ131270:TAZ131271 TKV131270:TKV131271 TUR131270:TUR131271 UEN131270:UEN131271 UOJ131270:UOJ131271 UYF131270:UYF131271 VIB131270:VIB131271 VRX131270:VRX131271 WBT131270:WBT131271 WLP131270:WLP131271 WVL131270:WVL131271 D196806:D196807 IZ196806:IZ196807 SV196806:SV196807 ACR196806:ACR196807 AMN196806:AMN196807 AWJ196806:AWJ196807 BGF196806:BGF196807 BQB196806:BQB196807 BZX196806:BZX196807 CJT196806:CJT196807 CTP196806:CTP196807 DDL196806:DDL196807 DNH196806:DNH196807 DXD196806:DXD196807 EGZ196806:EGZ196807 EQV196806:EQV196807 FAR196806:FAR196807 FKN196806:FKN196807 FUJ196806:FUJ196807 GEF196806:GEF196807 GOB196806:GOB196807 GXX196806:GXX196807 HHT196806:HHT196807 HRP196806:HRP196807 IBL196806:IBL196807 ILH196806:ILH196807 IVD196806:IVD196807 JEZ196806:JEZ196807 JOV196806:JOV196807 JYR196806:JYR196807 KIN196806:KIN196807 KSJ196806:KSJ196807 LCF196806:LCF196807 LMB196806:LMB196807 LVX196806:LVX196807 MFT196806:MFT196807 MPP196806:MPP196807 MZL196806:MZL196807 NJH196806:NJH196807 NTD196806:NTD196807 OCZ196806:OCZ196807 OMV196806:OMV196807 OWR196806:OWR196807 PGN196806:PGN196807 PQJ196806:PQJ196807 QAF196806:QAF196807 QKB196806:QKB196807 QTX196806:QTX196807 RDT196806:RDT196807 RNP196806:RNP196807 RXL196806:RXL196807 SHH196806:SHH196807 SRD196806:SRD196807 TAZ196806:TAZ196807 TKV196806:TKV196807 TUR196806:TUR196807 UEN196806:UEN196807 UOJ196806:UOJ196807 UYF196806:UYF196807 VIB196806:VIB196807 VRX196806:VRX196807 WBT196806:WBT196807 WLP196806:WLP196807 WVL196806:WVL196807 D262342:D262343 IZ262342:IZ262343 SV262342:SV262343 ACR262342:ACR262343 AMN262342:AMN262343 AWJ262342:AWJ262343 BGF262342:BGF262343 BQB262342:BQB262343 BZX262342:BZX262343 CJT262342:CJT262343 CTP262342:CTP262343 DDL262342:DDL262343 DNH262342:DNH262343 DXD262342:DXD262343 EGZ262342:EGZ262343 EQV262342:EQV262343 FAR262342:FAR262343 FKN262342:FKN262343 FUJ262342:FUJ262343 GEF262342:GEF262343 GOB262342:GOB262343 GXX262342:GXX262343 HHT262342:HHT262343 HRP262342:HRP262343 IBL262342:IBL262343 ILH262342:ILH262343 IVD262342:IVD262343 JEZ262342:JEZ262343 JOV262342:JOV262343 JYR262342:JYR262343 KIN262342:KIN262343 KSJ262342:KSJ262343 LCF262342:LCF262343 LMB262342:LMB262343 LVX262342:LVX262343 MFT262342:MFT262343 MPP262342:MPP262343 MZL262342:MZL262343 NJH262342:NJH262343 NTD262342:NTD262343 OCZ262342:OCZ262343 OMV262342:OMV262343 OWR262342:OWR262343 PGN262342:PGN262343 PQJ262342:PQJ262343 QAF262342:QAF262343 QKB262342:QKB262343 QTX262342:QTX262343 RDT262342:RDT262343 RNP262342:RNP262343 RXL262342:RXL262343 SHH262342:SHH262343 SRD262342:SRD262343 TAZ262342:TAZ262343 TKV262342:TKV262343 TUR262342:TUR262343 UEN262342:UEN262343 UOJ262342:UOJ262343 UYF262342:UYF262343 VIB262342:VIB262343 VRX262342:VRX262343 WBT262342:WBT262343 WLP262342:WLP262343 WVL262342:WVL262343 D327878:D327879 IZ327878:IZ327879 SV327878:SV327879 ACR327878:ACR327879 AMN327878:AMN327879 AWJ327878:AWJ327879 BGF327878:BGF327879 BQB327878:BQB327879 BZX327878:BZX327879 CJT327878:CJT327879 CTP327878:CTP327879 DDL327878:DDL327879 DNH327878:DNH327879 DXD327878:DXD327879 EGZ327878:EGZ327879 EQV327878:EQV327879 FAR327878:FAR327879 FKN327878:FKN327879 FUJ327878:FUJ327879 GEF327878:GEF327879 GOB327878:GOB327879 GXX327878:GXX327879 HHT327878:HHT327879 HRP327878:HRP327879 IBL327878:IBL327879 ILH327878:ILH327879 IVD327878:IVD327879 JEZ327878:JEZ327879 JOV327878:JOV327879 JYR327878:JYR327879 KIN327878:KIN327879 KSJ327878:KSJ327879 LCF327878:LCF327879 LMB327878:LMB327879 LVX327878:LVX327879 MFT327878:MFT327879 MPP327878:MPP327879 MZL327878:MZL327879 NJH327878:NJH327879 NTD327878:NTD327879 OCZ327878:OCZ327879 OMV327878:OMV327879 OWR327878:OWR327879 PGN327878:PGN327879 PQJ327878:PQJ327879 QAF327878:QAF327879 QKB327878:QKB327879 QTX327878:QTX327879 RDT327878:RDT327879 RNP327878:RNP327879 RXL327878:RXL327879 SHH327878:SHH327879 SRD327878:SRD327879 TAZ327878:TAZ327879 TKV327878:TKV327879 TUR327878:TUR327879 UEN327878:UEN327879 UOJ327878:UOJ327879 UYF327878:UYF327879 VIB327878:VIB327879 VRX327878:VRX327879 WBT327878:WBT327879 WLP327878:WLP327879 WVL327878:WVL327879 D393414:D393415 IZ393414:IZ393415 SV393414:SV393415 ACR393414:ACR393415 AMN393414:AMN393415 AWJ393414:AWJ393415 BGF393414:BGF393415 BQB393414:BQB393415 BZX393414:BZX393415 CJT393414:CJT393415 CTP393414:CTP393415 DDL393414:DDL393415 DNH393414:DNH393415 DXD393414:DXD393415 EGZ393414:EGZ393415 EQV393414:EQV393415 FAR393414:FAR393415 FKN393414:FKN393415 FUJ393414:FUJ393415 GEF393414:GEF393415 GOB393414:GOB393415 GXX393414:GXX393415 HHT393414:HHT393415 HRP393414:HRP393415 IBL393414:IBL393415 ILH393414:ILH393415 IVD393414:IVD393415 JEZ393414:JEZ393415 JOV393414:JOV393415 JYR393414:JYR393415 KIN393414:KIN393415 KSJ393414:KSJ393415 LCF393414:LCF393415 LMB393414:LMB393415 LVX393414:LVX393415 MFT393414:MFT393415 MPP393414:MPP393415 MZL393414:MZL393415 NJH393414:NJH393415 NTD393414:NTD393415 OCZ393414:OCZ393415 OMV393414:OMV393415 OWR393414:OWR393415 PGN393414:PGN393415 PQJ393414:PQJ393415 QAF393414:QAF393415 QKB393414:QKB393415 QTX393414:QTX393415 RDT393414:RDT393415 RNP393414:RNP393415 RXL393414:RXL393415 SHH393414:SHH393415 SRD393414:SRD393415 TAZ393414:TAZ393415 TKV393414:TKV393415 TUR393414:TUR393415 UEN393414:UEN393415 UOJ393414:UOJ393415 UYF393414:UYF393415 VIB393414:VIB393415 VRX393414:VRX393415 WBT393414:WBT393415 WLP393414:WLP393415 WVL393414:WVL393415 D458950:D458951 IZ458950:IZ458951 SV458950:SV458951 ACR458950:ACR458951 AMN458950:AMN458951 AWJ458950:AWJ458951 BGF458950:BGF458951 BQB458950:BQB458951 BZX458950:BZX458951 CJT458950:CJT458951 CTP458950:CTP458951 DDL458950:DDL458951 DNH458950:DNH458951 DXD458950:DXD458951 EGZ458950:EGZ458951 EQV458950:EQV458951 FAR458950:FAR458951 FKN458950:FKN458951 FUJ458950:FUJ458951 GEF458950:GEF458951 GOB458950:GOB458951 GXX458950:GXX458951 HHT458950:HHT458951 HRP458950:HRP458951 IBL458950:IBL458951 ILH458950:ILH458951 IVD458950:IVD458951 JEZ458950:JEZ458951 JOV458950:JOV458951 JYR458950:JYR458951 KIN458950:KIN458951 KSJ458950:KSJ458951 LCF458950:LCF458951 LMB458950:LMB458951 LVX458950:LVX458951 MFT458950:MFT458951 MPP458950:MPP458951 MZL458950:MZL458951 NJH458950:NJH458951 NTD458950:NTD458951 OCZ458950:OCZ458951 OMV458950:OMV458951 OWR458950:OWR458951 PGN458950:PGN458951 PQJ458950:PQJ458951 QAF458950:QAF458951 QKB458950:QKB458951 QTX458950:QTX458951 RDT458950:RDT458951 RNP458950:RNP458951 RXL458950:RXL458951 SHH458950:SHH458951 SRD458950:SRD458951 TAZ458950:TAZ458951 TKV458950:TKV458951 TUR458950:TUR458951 UEN458950:UEN458951 UOJ458950:UOJ458951 UYF458950:UYF458951 VIB458950:VIB458951 VRX458950:VRX458951 WBT458950:WBT458951 WLP458950:WLP458951 WVL458950:WVL458951 D524486:D524487 IZ524486:IZ524487 SV524486:SV524487 ACR524486:ACR524487 AMN524486:AMN524487 AWJ524486:AWJ524487 BGF524486:BGF524487 BQB524486:BQB524487 BZX524486:BZX524487 CJT524486:CJT524487 CTP524486:CTP524487 DDL524486:DDL524487 DNH524486:DNH524487 DXD524486:DXD524487 EGZ524486:EGZ524487 EQV524486:EQV524487 FAR524486:FAR524487 FKN524486:FKN524487 FUJ524486:FUJ524487 GEF524486:GEF524487 GOB524486:GOB524487 GXX524486:GXX524487 HHT524486:HHT524487 HRP524486:HRP524487 IBL524486:IBL524487 ILH524486:ILH524487 IVD524486:IVD524487 JEZ524486:JEZ524487 JOV524486:JOV524487 JYR524486:JYR524487 KIN524486:KIN524487 KSJ524486:KSJ524487 LCF524486:LCF524487 LMB524486:LMB524487 LVX524486:LVX524487 MFT524486:MFT524487 MPP524486:MPP524487 MZL524486:MZL524487 NJH524486:NJH524487 NTD524486:NTD524487 OCZ524486:OCZ524487 OMV524486:OMV524487 OWR524486:OWR524487 PGN524486:PGN524487 PQJ524486:PQJ524487 QAF524486:QAF524487 QKB524486:QKB524487 QTX524486:QTX524487 RDT524486:RDT524487 RNP524486:RNP524487 RXL524486:RXL524487 SHH524486:SHH524487 SRD524486:SRD524487 TAZ524486:TAZ524487 TKV524486:TKV524487 TUR524486:TUR524487 UEN524486:UEN524487 UOJ524486:UOJ524487 UYF524486:UYF524487 VIB524486:VIB524487 VRX524486:VRX524487 WBT524486:WBT524487 WLP524486:WLP524487 WVL524486:WVL524487 D590022:D590023 IZ590022:IZ590023 SV590022:SV590023 ACR590022:ACR590023 AMN590022:AMN590023 AWJ590022:AWJ590023 BGF590022:BGF590023 BQB590022:BQB590023 BZX590022:BZX590023 CJT590022:CJT590023 CTP590022:CTP590023 DDL590022:DDL590023 DNH590022:DNH590023 DXD590022:DXD590023 EGZ590022:EGZ590023 EQV590022:EQV590023 FAR590022:FAR590023 FKN590022:FKN590023 FUJ590022:FUJ590023 GEF590022:GEF590023 GOB590022:GOB590023 GXX590022:GXX590023 HHT590022:HHT590023 HRP590022:HRP590023 IBL590022:IBL590023 ILH590022:ILH590023 IVD590022:IVD590023 JEZ590022:JEZ590023 JOV590022:JOV590023 JYR590022:JYR590023 KIN590022:KIN590023 KSJ590022:KSJ590023 LCF590022:LCF590023 LMB590022:LMB590023 LVX590022:LVX590023 MFT590022:MFT590023 MPP590022:MPP590023 MZL590022:MZL590023 NJH590022:NJH590023 NTD590022:NTD590023 OCZ590022:OCZ590023 OMV590022:OMV590023 OWR590022:OWR590023 PGN590022:PGN590023 PQJ590022:PQJ590023 QAF590022:QAF590023 QKB590022:QKB590023 QTX590022:QTX590023 RDT590022:RDT590023 RNP590022:RNP590023 RXL590022:RXL590023 SHH590022:SHH590023 SRD590022:SRD590023 TAZ590022:TAZ590023 TKV590022:TKV590023 TUR590022:TUR590023 UEN590022:UEN590023 UOJ590022:UOJ590023 UYF590022:UYF590023 VIB590022:VIB590023 VRX590022:VRX590023 WBT590022:WBT590023 WLP590022:WLP590023 WVL590022:WVL590023 D655558:D655559 IZ655558:IZ655559 SV655558:SV655559 ACR655558:ACR655559 AMN655558:AMN655559 AWJ655558:AWJ655559 BGF655558:BGF655559 BQB655558:BQB655559 BZX655558:BZX655559 CJT655558:CJT655559 CTP655558:CTP655559 DDL655558:DDL655559 DNH655558:DNH655559 DXD655558:DXD655559 EGZ655558:EGZ655559 EQV655558:EQV655559 FAR655558:FAR655559 FKN655558:FKN655559 FUJ655558:FUJ655559 GEF655558:GEF655559 GOB655558:GOB655559 GXX655558:GXX655559 HHT655558:HHT655559 HRP655558:HRP655559 IBL655558:IBL655559 ILH655558:ILH655559 IVD655558:IVD655559 JEZ655558:JEZ655559 JOV655558:JOV655559 JYR655558:JYR655559 KIN655558:KIN655559 KSJ655558:KSJ655559 LCF655558:LCF655559 LMB655558:LMB655559 LVX655558:LVX655559 MFT655558:MFT655559 MPP655558:MPP655559 MZL655558:MZL655559 NJH655558:NJH655559 NTD655558:NTD655559 OCZ655558:OCZ655559 OMV655558:OMV655559 OWR655558:OWR655559 PGN655558:PGN655559 PQJ655558:PQJ655559 QAF655558:QAF655559 QKB655558:QKB655559 QTX655558:QTX655559 RDT655558:RDT655559 RNP655558:RNP655559 RXL655558:RXL655559 SHH655558:SHH655559 SRD655558:SRD655559 TAZ655558:TAZ655559 TKV655558:TKV655559 TUR655558:TUR655559 UEN655558:UEN655559 UOJ655558:UOJ655559 UYF655558:UYF655559 VIB655558:VIB655559 VRX655558:VRX655559 WBT655558:WBT655559 WLP655558:WLP655559 WVL655558:WVL655559 D721094:D721095 IZ721094:IZ721095 SV721094:SV721095 ACR721094:ACR721095 AMN721094:AMN721095 AWJ721094:AWJ721095 BGF721094:BGF721095 BQB721094:BQB721095 BZX721094:BZX721095 CJT721094:CJT721095 CTP721094:CTP721095 DDL721094:DDL721095 DNH721094:DNH721095 DXD721094:DXD721095 EGZ721094:EGZ721095 EQV721094:EQV721095 FAR721094:FAR721095 FKN721094:FKN721095 FUJ721094:FUJ721095 GEF721094:GEF721095 GOB721094:GOB721095 GXX721094:GXX721095 HHT721094:HHT721095 HRP721094:HRP721095 IBL721094:IBL721095 ILH721094:ILH721095 IVD721094:IVD721095 JEZ721094:JEZ721095 JOV721094:JOV721095 JYR721094:JYR721095 KIN721094:KIN721095 KSJ721094:KSJ721095 LCF721094:LCF721095 LMB721094:LMB721095 LVX721094:LVX721095 MFT721094:MFT721095 MPP721094:MPP721095 MZL721094:MZL721095 NJH721094:NJH721095 NTD721094:NTD721095 OCZ721094:OCZ721095 OMV721094:OMV721095 OWR721094:OWR721095 PGN721094:PGN721095 PQJ721094:PQJ721095 QAF721094:QAF721095 QKB721094:QKB721095 QTX721094:QTX721095 RDT721094:RDT721095 RNP721094:RNP721095 RXL721094:RXL721095 SHH721094:SHH721095 SRD721094:SRD721095 TAZ721094:TAZ721095 TKV721094:TKV721095 TUR721094:TUR721095 UEN721094:UEN721095 UOJ721094:UOJ721095 UYF721094:UYF721095 VIB721094:VIB721095 VRX721094:VRX721095 WBT721094:WBT721095 WLP721094:WLP721095 WVL721094:WVL721095 D786630:D786631 IZ786630:IZ786631 SV786630:SV786631 ACR786630:ACR786631 AMN786630:AMN786631 AWJ786630:AWJ786631 BGF786630:BGF786631 BQB786630:BQB786631 BZX786630:BZX786631 CJT786630:CJT786631 CTP786630:CTP786631 DDL786630:DDL786631 DNH786630:DNH786631 DXD786630:DXD786631 EGZ786630:EGZ786631 EQV786630:EQV786631 FAR786630:FAR786631 FKN786630:FKN786631 FUJ786630:FUJ786631 GEF786630:GEF786631 GOB786630:GOB786631 GXX786630:GXX786631 HHT786630:HHT786631 HRP786630:HRP786631 IBL786630:IBL786631 ILH786630:ILH786631 IVD786630:IVD786631 JEZ786630:JEZ786631 JOV786630:JOV786631 JYR786630:JYR786631 KIN786630:KIN786631 KSJ786630:KSJ786631 LCF786630:LCF786631 LMB786630:LMB786631 LVX786630:LVX786631 MFT786630:MFT786631 MPP786630:MPP786631 MZL786630:MZL786631 NJH786630:NJH786631 NTD786630:NTD786631 OCZ786630:OCZ786631 OMV786630:OMV786631 OWR786630:OWR786631 PGN786630:PGN786631 PQJ786630:PQJ786631 QAF786630:QAF786631 QKB786630:QKB786631 QTX786630:QTX786631 RDT786630:RDT786631 RNP786630:RNP786631 RXL786630:RXL786631 SHH786630:SHH786631 SRD786630:SRD786631 TAZ786630:TAZ786631 TKV786630:TKV786631 TUR786630:TUR786631 UEN786630:UEN786631 UOJ786630:UOJ786631 UYF786630:UYF786631 VIB786630:VIB786631 VRX786630:VRX786631 WBT786630:WBT786631 WLP786630:WLP786631 WVL786630:WVL786631 D852166:D852167 IZ852166:IZ852167 SV852166:SV852167 ACR852166:ACR852167 AMN852166:AMN852167 AWJ852166:AWJ852167 BGF852166:BGF852167 BQB852166:BQB852167 BZX852166:BZX852167 CJT852166:CJT852167 CTP852166:CTP852167 DDL852166:DDL852167 DNH852166:DNH852167 DXD852166:DXD852167 EGZ852166:EGZ852167 EQV852166:EQV852167 FAR852166:FAR852167 FKN852166:FKN852167 FUJ852166:FUJ852167 GEF852166:GEF852167 GOB852166:GOB852167 GXX852166:GXX852167 HHT852166:HHT852167 HRP852166:HRP852167 IBL852166:IBL852167 ILH852166:ILH852167 IVD852166:IVD852167 JEZ852166:JEZ852167 JOV852166:JOV852167 JYR852166:JYR852167 KIN852166:KIN852167 KSJ852166:KSJ852167 LCF852166:LCF852167 LMB852166:LMB852167 LVX852166:LVX852167 MFT852166:MFT852167 MPP852166:MPP852167 MZL852166:MZL852167 NJH852166:NJH852167 NTD852166:NTD852167 OCZ852166:OCZ852167 OMV852166:OMV852167 OWR852166:OWR852167 PGN852166:PGN852167 PQJ852166:PQJ852167 QAF852166:QAF852167 QKB852166:QKB852167 QTX852166:QTX852167 RDT852166:RDT852167 RNP852166:RNP852167 RXL852166:RXL852167 SHH852166:SHH852167 SRD852166:SRD852167 TAZ852166:TAZ852167 TKV852166:TKV852167 TUR852166:TUR852167 UEN852166:UEN852167 UOJ852166:UOJ852167 UYF852166:UYF852167 VIB852166:VIB852167 VRX852166:VRX852167 WBT852166:WBT852167 WLP852166:WLP852167 WVL852166:WVL852167 D917702:D917703 IZ917702:IZ917703 SV917702:SV917703 ACR917702:ACR917703 AMN917702:AMN917703 AWJ917702:AWJ917703 BGF917702:BGF917703 BQB917702:BQB917703 BZX917702:BZX917703 CJT917702:CJT917703 CTP917702:CTP917703 DDL917702:DDL917703 DNH917702:DNH917703 DXD917702:DXD917703 EGZ917702:EGZ917703 EQV917702:EQV917703 FAR917702:FAR917703 FKN917702:FKN917703 FUJ917702:FUJ917703 GEF917702:GEF917703 GOB917702:GOB917703 GXX917702:GXX917703 HHT917702:HHT917703 HRP917702:HRP917703 IBL917702:IBL917703 ILH917702:ILH917703 IVD917702:IVD917703 JEZ917702:JEZ917703 JOV917702:JOV917703 JYR917702:JYR917703 KIN917702:KIN917703 KSJ917702:KSJ917703 LCF917702:LCF917703 LMB917702:LMB917703 LVX917702:LVX917703 MFT917702:MFT917703 MPP917702:MPP917703 MZL917702:MZL917703 NJH917702:NJH917703 NTD917702:NTD917703 OCZ917702:OCZ917703 OMV917702:OMV917703 OWR917702:OWR917703 PGN917702:PGN917703 PQJ917702:PQJ917703 QAF917702:QAF917703 QKB917702:QKB917703 QTX917702:QTX917703 RDT917702:RDT917703 RNP917702:RNP917703 RXL917702:RXL917703 SHH917702:SHH917703 SRD917702:SRD917703 TAZ917702:TAZ917703 TKV917702:TKV917703 TUR917702:TUR917703 UEN917702:UEN917703 UOJ917702:UOJ917703 UYF917702:UYF917703 VIB917702:VIB917703 VRX917702:VRX917703 WBT917702:WBT917703 WLP917702:WLP917703 WVL917702:WVL917703 D983238:D983239 IZ983238:IZ983239 SV983238:SV983239 ACR983238:ACR983239 AMN983238:AMN983239 AWJ983238:AWJ983239 BGF983238:BGF983239 BQB983238:BQB983239 BZX983238:BZX983239 CJT983238:CJT983239 CTP983238:CTP983239 DDL983238:DDL983239 DNH983238:DNH983239 DXD983238:DXD983239 EGZ983238:EGZ983239 EQV983238:EQV983239 FAR983238:FAR983239 FKN983238:FKN983239 FUJ983238:FUJ983239 GEF983238:GEF983239 GOB983238:GOB983239 GXX983238:GXX983239 HHT983238:HHT983239 HRP983238:HRP983239 IBL983238:IBL983239 ILH983238:ILH983239 IVD983238:IVD983239 JEZ983238:JEZ983239 JOV983238:JOV983239 JYR983238:JYR983239 KIN983238:KIN983239 KSJ983238:KSJ983239 LCF983238:LCF983239 LMB983238:LMB983239 LVX983238:LVX983239 MFT983238:MFT983239 MPP983238:MPP983239 MZL983238:MZL983239 NJH983238:NJH983239 NTD983238:NTD983239 OCZ983238:OCZ983239 OMV983238:OMV983239 OWR983238:OWR983239 PGN983238:PGN983239 PQJ983238:PQJ983239 QAF983238:QAF983239 QKB983238:QKB983239 QTX983238:QTX983239 RDT983238:RDT983239 RNP983238:RNP983239 RXL983238:RXL983239 SHH983238:SHH983239 SRD983238:SRD983239 TAZ983238:TAZ983239 TKV983238:TKV983239 TUR983238:TUR983239 UEN983238:UEN983239 UOJ983238:UOJ983239 UYF983238:UYF983239 VIB983238:VIB983239 VRX983238:VRX983239 WBT983238:WBT983239 WLP983238:WLP983239 WVL983238:WVL983239">
      <formula1>$A$2:$A$6</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27"/>
  <sheetViews>
    <sheetView workbookViewId="0">
      <selection activeCell="N33" sqref="N33"/>
    </sheetView>
  </sheetViews>
  <sheetFormatPr defaultRowHeight="12.75" x14ac:dyDescent="0.2"/>
  <cols>
    <col min="4" max="8" width="4.85546875" customWidth="1"/>
    <col min="9" max="9" width="5.140625" customWidth="1"/>
    <col min="10" max="11" width="4.28515625" customWidth="1"/>
  </cols>
  <sheetData>
    <row r="1" spans="1:13" ht="20.25" x14ac:dyDescent="0.3">
      <c r="A1" s="484" t="s">
        <v>26</v>
      </c>
      <c r="B1" s="484"/>
      <c r="C1" s="484"/>
      <c r="D1" s="484"/>
      <c r="E1" s="484"/>
      <c r="F1" s="484"/>
    </row>
    <row r="3" spans="1:13" x14ac:dyDescent="0.2">
      <c r="A3" s="1" t="s">
        <v>0</v>
      </c>
      <c r="B3" t="s">
        <v>23</v>
      </c>
    </row>
    <row r="5" spans="1:13" x14ac:dyDescent="0.2">
      <c r="D5" s="506" t="s">
        <v>24</v>
      </c>
      <c r="E5" s="506"/>
      <c r="F5" s="506"/>
      <c r="G5" s="506"/>
      <c r="H5" s="506"/>
      <c r="J5" s="506" t="s">
        <v>25</v>
      </c>
      <c r="K5" s="506"/>
    </row>
    <row r="6" spans="1:13" x14ac:dyDescent="0.2">
      <c r="B6" s="9"/>
      <c r="C6" s="9"/>
      <c r="D6" s="6">
        <f t="shared" ref="D6:H11" ca="1" si="0">RANDBETWEEN(1,51)</f>
        <v>28</v>
      </c>
      <c r="E6" s="6">
        <f t="shared" ca="1" si="0"/>
        <v>48</v>
      </c>
      <c r="F6" s="6">
        <f t="shared" ca="1" si="0"/>
        <v>50</v>
      </c>
      <c r="G6" s="6">
        <f t="shared" ca="1" si="0"/>
        <v>45</v>
      </c>
      <c r="H6" s="6">
        <f t="shared" ca="1" si="0"/>
        <v>24</v>
      </c>
      <c r="J6" s="6">
        <f ca="1">RANDBETWEEN(1,9)</f>
        <v>1</v>
      </c>
      <c r="K6" s="6">
        <f ca="1">RANDBETWEEN(1,9)</f>
        <v>7</v>
      </c>
      <c r="M6" s="48" t="s">
        <v>844</v>
      </c>
    </row>
    <row r="7" spans="1:13" x14ac:dyDescent="0.2">
      <c r="B7" s="9"/>
      <c r="C7" s="9"/>
      <c r="D7" s="6">
        <f t="shared" ca="1" si="0"/>
        <v>50</v>
      </c>
      <c r="E7" s="6">
        <f t="shared" ca="1" si="0"/>
        <v>44</v>
      </c>
      <c r="F7" s="6">
        <f t="shared" ca="1" si="0"/>
        <v>7</v>
      </c>
      <c r="G7" s="6">
        <f t="shared" ca="1" si="0"/>
        <v>49</v>
      </c>
      <c r="H7" s="6">
        <f t="shared" ca="1" si="0"/>
        <v>27</v>
      </c>
      <c r="J7" s="6">
        <f t="shared" ref="J7:K11" ca="1" si="1">RANDBETWEEN(1,9)</f>
        <v>1</v>
      </c>
      <c r="K7" s="6">
        <f t="shared" ca="1" si="1"/>
        <v>1</v>
      </c>
    </row>
    <row r="8" spans="1:13" x14ac:dyDescent="0.2">
      <c r="D8" s="6">
        <f t="shared" ca="1" si="0"/>
        <v>20</v>
      </c>
      <c r="E8" s="6">
        <f t="shared" ca="1" si="0"/>
        <v>19</v>
      </c>
      <c r="F8" s="6">
        <f t="shared" ca="1" si="0"/>
        <v>49</v>
      </c>
      <c r="G8" s="6">
        <f t="shared" ca="1" si="0"/>
        <v>29</v>
      </c>
      <c r="H8" s="6">
        <f t="shared" ca="1" si="0"/>
        <v>26</v>
      </c>
      <c r="J8" s="6">
        <f t="shared" ca="1" si="1"/>
        <v>3</v>
      </c>
      <c r="K8" s="6">
        <f t="shared" ca="1" si="1"/>
        <v>2</v>
      </c>
    </row>
    <row r="9" spans="1:13" x14ac:dyDescent="0.2">
      <c r="D9" s="6">
        <f t="shared" ca="1" si="0"/>
        <v>44</v>
      </c>
      <c r="E9" s="6">
        <f t="shared" ca="1" si="0"/>
        <v>39</v>
      </c>
      <c r="F9" s="6">
        <f t="shared" ca="1" si="0"/>
        <v>15</v>
      </c>
      <c r="G9" s="6">
        <f t="shared" ca="1" si="0"/>
        <v>23</v>
      </c>
      <c r="H9" s="6">
        <f t="shared" ca="1" si="0"/>
        <v>1</v>
      </c>
      <c r="J9" s="6">
        <f t="shared" ca="1" si="1"/>
        <v>3</v>
      </c>
      <c r="K9" s="6">
        <f t="shared" ca="1" si="1"/>
        <v>2</v>
      </c>
    </row>
    <row r="10" spans="1:13" x14ac:dyDescent="0.2">
      <c r="D10" s="6">
        <f t="shared" ca="1" si="0"/>
        <v>18</v>
      </c>
      <c r="E10" s="6">
        <f t="shared" ca="1" si="0"/>
        <v>32</v>
      </c>
      <c r="F10" s="6">
        <f t="shared" ca="1" si="0"/>
        <v>3</v>
      </c>
      <c r="G10" s="6">
        <f t="shared" ca="1" si="0"/>
        <v>34</v>
      </c>
      <c r="H10" s="6">
        <f t="shared" ca="1" si="0"/>
        <v>13</v>
      </c>
      <c r="J10" s="6">
        <f t="shared" ca="1" si="1"/>
        <v>1</v>
      </c>
      <c r="K10" s="6">
        <f t="shared" ca="1" si="1"/>
        <v>2</v>
      </c>
    </row>
    <row r="11" spans="1:13" x14ac:dyDescent="0.2">
      <c r="D11" s="6">
        <f t="shared" ca="1" si="0"/>
        <v>3</v>
      </c>
      <c r="E11" s="6">
        <f t="shared" ca="1" si="0"/>
        <v>17</v>
      </c>
      <c r="F11" s="6">
        <f t="shared" ca="1" si="0"/>
        <v>17</v>
      </c>
      <c r="G11" s="6">
        <f t="shared" ca="1" si="0"/>
        <v>42</v>
      </c>
      <c r="H11" s="6">
        <f t="shared" ca="1" si="0"/>
        <v>16</v>
      </c>
      <c r="J11" s="6">
        <f t="shared" ca="1" si="1"/>
        <v>6</v>
      </c>
      <c r="K11" s="6">
        <f t="shared" ca="1" si="1"/>
        <v>8</v>
      </c>
    </row>
    <row r="13" spans="1:13" x14ac:dyDescent="0.2">
      <c r="A13" s="18" t="s">
        <v>3</v>
      </c>
      <c r="C13" t="s">
        <v>22</v>
      </c>
    </row>
    <row r="15" spans="1:13" x14ac:dyDescent="0.2">
      <c r="E15" s="19">
        <f ca="1">RANDBETWEEN(1,3)</f>
        <v>3</v>
      </c>
      <c r="F15" s="19">
        <f ca="1">RANDBETWEEN(1,3)</f>
        <v>3</v>
      </c>
      <c r="G15" s="19">
        <f ca="1">RANDBETWEEN(1,3)</f>
        <v>2</v>
      </c>
      <c r="I15" s="19" t="str">
        <f ca="1">IF(AND(E15=F15,E15=G15)=TRUE,"Acertou","Errou")</f>
        <v>Errou</v>
      </c>
      <c r="L15" s="48" t="s">
        <v>845</v>
      </c>
    </row>
    <row r="17" spans="1:12" x14ac:dyDescent="0.2">
      <c r="C17" t="s">
        <v>20</v>
      </c>
    </row>
    <row r="18" spans="1:12" x14ac:dyDescent="0.2">
      <c r="C18" t="s">
        <v>21</v>
      </c>
    </row>
    <row r="21" spans="1:12" x14ac:dyDescent="0.2">
      <c r="A21" s="18" t="s">
        <v>5</v>
      </c>
    </row>
    <row r="23" spans="1:12" x14ac:dyDescent="0.2">
      <c r="C23" s="19">
        <f ca="1">RANDBETWEEN(1,7)</f>
        <v>3</v>
      </c>
      <c r="E23" s="6">
        <v>1</v>
      </c>
      <c r="F23" s="6">
        <v>2</v>
      </c>
      <c r="G23" s="6">
        <v>3</v>
      </c>
      <c r="H23" s="6">
        <v>4</v>
      </c>
      <c r="I23" s="6">
        <v>5</v>
      </c>
      <c r="J23" s="6">
        <v>6</v>
      </c>
      <c r="K23" s="6">
        <v>7</v>
      </c>
    </row>
    <row r="24" spans="1:12" x14ac:dyDescent="0.2">
      <c r="E24" s="115" t="str">
        <f ca="1">IF($C23=E23,"X"," ")</f>
        <v xml:space="preserve"> </v>
      </c>
      <c r="F24" s="115" t="str">
        <f t="shared" ref="F24:K24" ca="1" si="2">IF($C23=F23,"X"," ")</f>
        <v xml:space="preserve"> </v>
      </c>
      <c r="G24" s="115" t="str">
        <f t="shared" ca="1" si="2"/>
        <v>X</v>
      </c>
      <c r="H24" s="115" t="str">
        <f t="shared" ca="1" si="2"/>
        <v xml:space="preserve"> </v>
      </c>
      <c r="I24" s="115" t="str">
        <f t="shared" ca="1" si="2"/>
        <v xml:space="preserve"> </v>
      </c>
      <c r="J24" s="115" t="str">
        <f t="shared" ca="1" si="2"/>
        <v xml:space="preserve"> </v>
      </c>
      <c r="K24" s="115" t="str">
        <f t="shared" ca="1" si="2"/>
        <v xml:space="preserve"> </v>
      </c>
      <c r="L24" s="48" t="s">
        <v>846</v>
      </c>
    </row>
    <row r="26" spans="1:12" x14ac:dyDescent="0.2">
      <c r="C26" s="48" t="s">
        <v>847</v>
      </c>
    </row>
    <row r="27" spans="1:12" x14ac:dyDescent="0.2">
      <c r="C27" s="48" t="s">
        <v>848</v>
      </c>
    </row>
  </sheetData>
  <mergeCells count="3">
    <mergeCell ref="J5:K5"/>
    <mergeCell ref="D5:H5"/>
    <mergeCell ref="A1:F1"/>
  </mergeCells>
  <phoneticPr fontId="2" type="noConversion"/>
  <pageMargins left="0.75" right="0.75" top="1" bottom="1" header="0" footer="0"/>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N214"/>
  <sheetViews>
    <sheetView workbookViewId="0">
      <selection activeCell="H27" sqref="H27"/>
    </sheetView>
  </sheetViews>
  <sheetFormatPr defaultRowHeight="12.75" x14ac:dyDescent="0.2"/>
  <cols>
    <col min="1" max="1" width="22" bestFit="1" customWidth="1"/>
    <col min="2" max="2" width="7" customWidth="1"/>
    <col min="3" max="3" width="9.28515625" bestFit="1" customWidth="1"/>
    <col min="4" max="4" width="5.7109375" customWidth="1"/>
    <col min="6" max="7" width="6" customWidth="1"/>
    <col min="8" max="8" width="17.28515625" bestFit="1" customWidth="1"/>
    <col min="9" max="9" width="18" bestFit="1" customWidth="1"/>
    <col min="10" max="10" width="10.42578125" bestFit="1" customWidth="1"/>
    <col min="19" max="19" width="23" customWidth="1"/>
  </cols>
  <sheetData>
    <row r="1" spans="1:12 16325:16368" ht="20.25" x14ac:dyDescent="0.3">
      <c r="A1" s="319" t="s">
        <v>789</v>
      </c>
      <c r="XCW1" s="389"/>
      <c r="XCX1" s="389"/>
      <c r="XCY1" s="389"/>
      <c r="XCZ1" s="389"/>
      <c r="XDA1" s="389"/>
      <c r="XDB1" s="389"/>
      <c r="XDC1" s="389"/>
      <c r="XDD1" s="389"/>
      <c r="XDE1" s="389"/>
      <c r="XDF1" s="389"/>
      <c r="XDG1" s="389"/>
      <c r="XDH1" s="389"/>
      <c r="XDI1" s="389"/>
      <c r="XDJ1" s="389"/>
      <c r="XDK1" s="389"/>
      <c r="XDL1" s="389"/>
      <c r="XDM1" s="389"/>
      <c r="XDN1" s="389"/>
      <c r="XDO1" s="389"/>
      <c r="XDP1" s="389"/>
      <c r="XDQ1" s="389"/>
      <c r="XDR1" s="389"/>
      <c r="XDS1" s="389"/>
      <c r="XDT1" s="389"/>
      <c r="XDU1" s="389"/>
      <c r="XDV1" s="389"/>
      <c r="XDW1" s="389"/>
      <c r="XDX1" s="389"/>
      <c r="XDY1" s="389"/>
      <c r="XDZ1" s="389"/>
      <c r="XEA1" s="389"/>
      <c r="XEB1" s="389"/>
      <c r="XEC1" s="389"/>
      <c r="XED1" s="389"/>
      <c r="XEE1" s="389"/>
      <c r="XEF1" s="389"/>
      <c r="XEG1" s="389"/>
      <c r="XEH1" s="389"/>
      <c r="XEI1" s="389"/>
      <c r="XEJ1" s="389"/>
      <c r="XEK1" s="389"/>
      <c r="XEL1" s="389"/>
      <c r="XEM1" s="389"/>
      <c r="XEN1" s="389"/>
    </row>
    <row r="2" spans="1:12 16325:16368" x14ac:dyDescent="0.2">
      <c r="A2" t="s">
        <v>13</v>
      </c>
      <c r="B2" t="s">
        <v>743</v>
      </c>
      <c r="C2" t="s">
        <v>744</v>
      </c>
      <c r="F2" t="s">
        <v>745</v>
      </c>
      <c r="G2" t="s">
        <v>746</v>
      </c>
      <c r="H2" t="s">
        <v>747</v>
      </c>
      <c r="I2" t="s">
        <v>748</v>
      </c>
      <c r="J2" t="s">
        <v>344</v>
      </c>
      <c r="XCW2" s="389"/>
      <c r="XCX2" s="389"/>
      <c r="XCY2" s="389"/>
      <c r="XCZ2" s="389"/>
      <c r="XDA2" s="389"/>
      <c r="XDB2" s="389"/>
      <c r="XDC2" s="389"/>
      <c r="XDD2" s="389"/>
      <c r="XDE2" s="389"/>
      <c r="XDF2" s="389"/>
      <c r="XDG2" s="389"/>
      <c r="XDH2" s="389"/>
      <c r="XDI2" s="389"/>
      <c r="XDJ2" s="389"/>
      <c r="XDK2" s="389"/>
      <c r="XDL2" s="389"/>
      <c r="XDM2" s="389"/>
      <c r="XDN2" s="389"/>
      <c r="XDO2" s="389"/>
      <c r="XDP2" s="389"/>
      <c r="XDQ2" s="389"/>
      <c r="XDR2" s="389"/>
      <c r="XDS2" s="389"/>
      <c r="XDT2" s="389"/>
      <c r="XDU2" s="389"/>
      <c r="XDV2" s="389"/>
      <c r="XDW2" s="389"/>
      <c r="XDX2" s="389"/>
      <c r="XDY2" s="389"/>
      <c r="XDZ2" s="389"/>
      <c r="XEA2" s="389"/>
      <c r="XEB2" s="389"/>
      <c r="XEC2" s="389"/>
      <c r="XED2" s="389"/>
      <c r="XEE2" s="389"/>
      <c r="XEF2" s="389"/>
      <c r="XEG2" s="389"/>
      <c r="XEH2" s="389"/>
      <c r="XEI2" s="389"/>
      <c r="XEJ2" s="389"/>
      <c r="XEK2" s="389"/>
      <c r="XEL2" s="389"/>
      <c r="XEM2" s="389"/>
      <c r="XEN2" s="389"/>
    </row>
    <row r="3" spans="1:12 16325:16368" x14ac:dyDescent="0.2">
      <c r="C3" t="s">
        <v>749</v>
      </c>
      <c r="XCW3" s="389"/>
      <c r="XCX3" s="389"/>
      <c r="XCY3" s="389"/>
      <c r="XCZ3" s="389"/>
      <c r="XDA3" s="389"/>
      <c r="XDB3" s="389"/>
      <c r="XDC3" s="389"/>
      <c r="XDD3" s="389"/>
      <c r="XDE3" s="389"/>
      <c r="XDF3" s="389"/>
      <c r="XDG3" s="389"/>
      <c r="XDH3" s="389"/>
      <c r="XDI3" s="389"/>
      <c r="XDJ3" s="389"/>
      <c r="XDK3" s="389"/>
      <c r="XDL3" s="389"/>
      <c r="XDM3" s="389"/>
      <c r="XDN3" s="389"/>
      <c r="XDO3" s="389"/>
      <c r="XDP3" s="389"/>
      <c r="XDQ3" s="389"/>
      <c r="XDR3" s="389"/>
      <c r="XDS3" s="389"/>
      <c r="XDT3" s="389"/>
      <c r="XDU3" s="389"/>
      <c r="XDV3" s="389"/>
      <c r="XDW3" s="389"/>
      <c r="XDX3" s="389"/>
      <c r="XDY3" s="389"/>
      <c r="XDZ3" s="389"/>
      <c r="XEA3" s="389"/>
      <c r="XEB3" s="389"/>
      <c r="XEC3" s="389"/>
      <c r="XED3" s="389"/>
      <c r="XEE3" s="389"/>
      <c r="XEF3" s="389"/>
      <c r="XEG3" s="389"/>
      <c r="XEH3" s="389"/>
      <c r="XEI3" s="389"/>
      <c r="XEJ3" s="389"/>
      <c r="XEK3" s="389"/>
      <c r="XEL3" s="389"/>
      <c r="XEM3" s="389"/>
      <c r="XEN3" s="389"/>
    </row>
    <row r="4" spans="1:12 16325:16368" x14ac:dyDescent="0.2">
      <c r="A4" t="s">
        <v>750</v>
      </c>
      <c r="B4">
        <v>1.1719999999999999</v>
      </c>
      <c r="C4" s="390">
        <v>-1.43E-2</v>
      </c>
      <c r="D4">
        <v>-0.02</v>
      </c>
      <c r="F4">
        <v>1.19</v>
      </c>
      <c r="G4">
        <v>1.1719999999999999</v>
      </c>
      <c r="H4" s="113">
        <v>113895</v>
      </c>
      <c r="I4" s="113">
        <v>134135</v>
      </c>
      <c r="J4" s="40">
        <v>40886</v>
      </c>
      <c r="XCW4" s="389"/>
      <c r="XCX4" s="389"/>
      <c r="XCY4" s="389"/>
      <c r="XCZ4" s="389"/>
      <c r="XDA4" s="389"/>
      <c r="XDB4" s="389"/>
      <c r="XDC4" s="389"/>
      <c r="XDD4" s="389"/>
      <c r="XDE4" s="389"/>
      <c r="XDF4" s="389"/>
      <c r="XDG4" s="389"/>
      <c r="XDH4" s="389"/>
      <c r="XDI4" s="389"/>
      <c r="XDJ4" s="389"/>
      <c r="XDK4" s="389"/>
      <c r="XDL4" s="389"/>
      <c r="XDM4" s="389"/>
      <c r="XDN4" s="389"/>
      <c r="XDO4" s="389"/>
      <c r="XDP4" s="389"/>
      <c r="XDQ4" s="389"/>
      <c r="XDR4" s="389"/>
      <c r="XDS4" s="389"/>
      <c r="XDT4" s="389"/>
      <c r="XDU4" s="389"/>
      <c r="XDV4" s="389"/>
      <c r="XDW4" s="389"/>
      <c r="XDX4" s="389"/>
      <c r="XDY4" s="389"/>
      <c r="XDZ4" s="389"/>
      <c r="XEA4" s="389"/>
      <c r="XEB4" s="389"/>
      <c r="XEC4" s="389"/>
      <c r="XED4" s="389"/>
      <c r="XEE4" s="389"/>
      <c r="XEF4" s="389"/>
      <c r="XEG4" s="389"/>
      <c r="XEH4" s="389"/>
      <c r="XEI4" s="389"/>
      <c r="XEJ4" s="389"/>
      <c r="XEK4" s="389"/>
      <c r="XEL4" s="389"/>
      <c r="XEM4" s="389"/>
      <c r="XEN4" s="389"/>
    </row>
    <row r="5" spans="1:12 16325:16368" x14ac:dyDescent="0.2">
      <c r="A5" t="s">
        <v>751</v>
      </c>
      <c r="B5">
        <v>0.54200000000000004</v>
      </c>
      <c r="C5" s="390">
        <v>5.2400000000000002E-2</v>
      </c>
      <c r="D5">
        <v>0.03</v>
      </c>
      <c r="F5">
        <v>0.54300000000000004</v>
      </c>
      <c r="G5">
        <v>0.5</v>
      </c>
      <c r="H5" s="113">
        <v>505435</v>
      </c>
      <c r="I5" s="113">
        <v>268054</v>
      </c>
      <c r="J5" s="40">
        <v>40886</v>
      </c>
      <c r="XCW5" s="389"/>
      <c r="XCX5" s="389"/>
      <c r="XCY5" s="389"/>
      <c r="XCZ5" s="389"/>
      <c r="XDA5" s="389"/>
      <c r="XDB5" s="389"/>
      <c r="XDC5" s="389"/>
      <c r="XDD5" s="389"/>
      <c r="XDE5" s="389"/>
      <c r="XDF5" s="389"/>
      <c r="XDG5" s="389"/>
      <c r="XDH5" s="389"/>
      <c r="XDI5" s="389"/>
      <c r="XDJ5" s="389"/>
      <c r="XDK5" s="389"/>
      <c r="XDL5" s="389"/>
      <c r="XDM5" s="389"/>
      <c r="XDN5" s="389"/>
      <c r="XDO5" s="389"/>
      <c r="XDP5" s="389"/>
      <c r="XDQ5" s="389"/>
      <c r="XDR5" s="389"/>
      <c r="XDS5" s="389"/>
      <c r="XDT5" s="389"/>
      <c r="XDU5" s="389"/>
      <c r="XDV5" s="389"/>
      <c r="XDW5" s="389"/>
      <c r="XDX5" s="389"/>
      <c r="XDY5" s="389"/>
      <c r="XDZ5" s="389"/>
      <c r="XEA5" s="389"/>
      <c r="XEB5" s="389"/>
      <c r="XEC5" s="389"/>
      <c r="XED5" s="389"/>
      <c r="XEE5" s="389"/>
      <c r="XEF5" s="389"/>
      <c r="XEG5" s="389"/>
      <c r="XEH5" s="389"/>
      <c r="XEI5" s="389"/>
      <c r="XEJ5" s="389"/>
      <c r="XEK5" s="389"/>
      <c r="XEL5" s="389"/>
      <c r="XEM5" s="389"/>
      <c r="XEN5" s="389"/>
    </row>
    <row r="6" spans="1:12 16325:16368" x14ac:dyDescent="0.2">
      <c r="A6" t="s">
        <v>752</v>
      </c>
      <c r="B6">
        <v>0.38800000000000001</v>
      </c>
      <c r="C6" s="390">
        <v>0.1086</v>
      </c>
      <c r="D6">
        <v>0.04</v>
      </c>
      <c r="F6">
        <v>0.41</v>
      </c>
      <c r="G6">
        <v>0.35499999999999998</v>
      </c>
      <c r="H6" s="113">
        <v>1903616</v>
      </c>
      <c r="I6" s="113">
        <v>739126</v>
      </c>
      <c r="J6" s="40">
        <v>40886</v>
      </c>
      <c r="XCW6" s="389"/>
      <c r="XCX6" s="389"/>
      <c r="XCY6" s="389"/>
      <c r="XCZ6" s="389"/>
      <c r="XDA6" s="389"/>
      <c r="XDB6" s="389"/>
      <c r="XDC6" s="389"/>
      <c r="XDD6" s="389"/>
      <c r="XDE6" s="389"/>
      <c r="XDF6" s="389"/>
      <c r="XDG6" s="389"/>
      <c r="XDH6" s="389"/>
      <c r="XDI6" s="389"/>
      <c r="XDJ6" s="389"/>
      <c r="XDK6" s="389"/>
      <c r="XDL6" s="389"/>
      <c r="XDM6" s="389"/>
      <c r="XDN6" s="389"/>
      <c r="XDO6" s="389"/>
      <c r="XDP6" s="389"/>
      <c r="XDQ6" s="389"/>
      <c r="XDR6" s="389"/>
      <c r="XDS6" s="389"/>
      <c r="XDT6" s="389"/>
      <c r="XDU6" s="389"/>
      <c r="XDV6" s="389"/>
      <c r="XDW6" s="389"/>
      <c r="XDX6" s="389"/>
      <c r="XDY6" s="389"/>
      <c r="XDZ6" s="389"/>
      <c r="XEA6" s="389"/>
      <c r="XEB6" s="389"/>
      <c r="XEC6" s="389"/>
      <c r="XED6" s="389"/>
      <c r="XEE6" s="389"/>
      <c r="XEF6" s="389"/>
      <c r="XEG6" s="389"/>
      <c r="XEH6" s="389"/>
      <c r="XEI6" s="389"/>
      <c r="XEJ6" s="389"/>
      <c r="XEK6" s="389"/>
      <c r="XEL6" s="389"/>
      <c r="XEM6" s="389"/>
      <c r="XEN6" s="389"/>
    </row>
    <row r="7" spans="1:12 16325:16368" x14ac:dyDescent="0.2">
      <c r="A7" t="s">
        <v>753</v>
      </c>
      <c r="B7">
        <v>0.125</v>
      </c>
      <c r="C7" s="390">
        <v>8.0999999999999996E-3</v>
      </c>
      <c r="D7">
        <v>0</v>
      </c>
      <c r="F7">
        <v>0.127</v>
      </c>
      <c r="G7">
        <v>0.121</v>
      </c>
      <c r="H7" s="113">
        <v>100116752</v>
      </c>
      <c r="I7" s="113">
        <v>12408753</v>
      </c>
      <c r="J7" s="40">
        <v>40886</v>
      </c>
      <c r="XCW7" s="389"/>
      <c r="XCX7" s="389"/>
      <c r="XCY7" s="389"/>
      <c r="XCZ7" s="389"/>
      <c r="XDA7" s="389"/>
      <c r="XDB7" s="389"/>
      <c r="XDC7" s="389"/>
      <c r="XDD7" s="389"/>
      <c r="XDE7" s="389"/>
      <c r="XDF7" s="389"/>
      <c r="XDG7" s="389"/>
      <c r="XDH7" s="389"/>
      <c r="XDI7" s="389"/>
      <c r="XDJ7" s="389"/>
      <c r="XDK7" s="389"/>
      <c r="XDL7" s="389"/>
      <c r="XDM7" s="389"/>
      <c r="XDN7" s="389"/>
      <c r="XDO7" s="389"/>
      <c r="XDP7" s="389"/>
      <c r="XDQ7" s="389"/>
      <c r="XDR7" s="389"/>
      <c r="XDS7" s="389"/>
      <c r="XDT7" s="389"/>
      <c r="XDU7" s="389"/>
      <c r="XDV7" s="389"/>
      <c r="XDW7" s="389"/>
      <c r="XDX7" s="389"/>
      <c r="XDY7" s="389"/>
      <c r="XDZ7" s="389"/>
      <c r="XEA7" s="389"/>
      <c r="XEB7" s="389"/>
      <c r="XEC7" s="389"/>
      <c r="XED7" s="389"/>
      <c r="XEE7" s="389"/>
      <c r="XEF7" s="389"/>
      <c r="XEG7" s="389"/>
      <c r="XEH7" s="389"/>
      <c r="XEI7" s="389"/>
      <c r="XEJ7" s="389"/>
      <c r="XEK7" s="389"/>
      <c r="XEL7" s="389"/>
      <c r="XEM7" s="389"/>
      <c r="XEN7" s="389"/>
    </row>
    <row r="8" spans="1:12 16325:16368" x14ac:dyDescent="0.2">
      <c r="A8" t="s">
        <v>754</v>
      </c>
      <c r="B8">
        <v>1.173</v>
      </c>
      <c r="C8" s="390">
        <v>-3.7699999999999997E-2</v>
      </c>
      <c r="D8">
        <v>-0.05</v>
      </c>
      <c r="F8">
        <v>1.216</v>
      </c>
      <c r="G8">
        <v>1.1659999999999999</v>
      </c>
      <c r="H8" s="113">
        <v>8491888</v>
      </c>
      <c r="I8" s="113">
        <v>10048981</v>
      </c>
      <c r="J8" s="40">
        <v>40886</v>
      </c>
      <c r="XCW8" s="389"/>
      <c r="XCX8" s="389"/>
      <c r="XCY8" s="389"/>
      <c r="XCZ8" s="389"/>
      <c r="XDA8" s="389"/>
      <c r="XDB8" s="389"/>
      <c r="XDC8" s="389"/>
      <c r="XDD8" s="389"/>
      <c r="XDE8" s="389"/>
      <c r="XDF8" s="389"/>
      <c r="XDG8" s="389"/>
      <c r="XDH8" s="389"/>
      <c r="XDI8" s="389"/>
      <c r="XDJ8" s="389"/>
      <c r="XDK8" s="389"/>
      <c r="XDL8" s="389"/>
      <c r="XDM8" s="389"/>
      <c r="XDN8" s="389"/>
      <c r="XDO8" s="389"/>
      <c r="XDP8" s="389"/>
      <c r="XDQ8" s="389"/>
      <c r="XDR8" s="389"/>
      <c r="XDS8" s="389"/>
      <c r="XDT8" s="389"/>
      <c r="XDU8" s="389"/>
      <c r="XDV8" s="389"/>
      <c r="XDW8" s="389"/>
      <c r="XDX8" s="389"/>
      <c r="XDY8" s="389"/>
      <c r="XDZ8" s="389"/>
      <c r="XEA8" s="389"/>
      <c r="XEB8" s="389"/>
      <c r="XEC8" s="389"/>
      <c r="XED8" s="389"/>
      <c r="XEE8" s="389"/>
      <c r="XEF8" s="389"/>
      <c r="XEG8" s="389"/>
      <c r="XEH8" s="389"/>
      <c r="XEI8" s="389"/>
      <c r="XEJ8" s="389"/>
      <c r="XEK8" s="389"/>
      <c r="XEL8" s="389"/>
      <c r="XEM8" s="389"/>
      <c r="XEN8" s="389"/>
    </row>
    <row r="9" spans="1:12 16325:16368" x14ac:dyDescent="0.2">
      <c r="A9" t="s">
        <v>755</v>
      </c>
      <c r="B9">
        <v>2.5310000000000001</v>
      </c>
      <c r="C9" s="390">
        <v>1.9699999999999999E-2</v>
      </c>
      <c r="D9">
        <v>0.05</v>
      </c>
      <c r="F9">
        <v>2.5550000000000002</v>
      </c>
      <c r="G9">
        <v>2.44</v>
      </c>
      <c r="H9" s="113">
        <v>800907</v>
      </c>
      <c r="I9" s="113">
        <v>2027655</v>
      </c>
      <c r="J9" s="40">
        <v>40886</v>
      </c>
      <c r="XCW9" s="389"/>
      <c r="XCX9" s="389"/>
      <c r="XCY9" s="389"/>
      <c r="XCZ9" s="389"/>
      <c r="XDA9" s="389"/>
      <c r="XDB9" s="389"/>
      <c r="XDC9" s="389"/>
      <c r="XDD9" s="389"/>
      <c r="XDE9" s="389"/>
      <c r="XDF9" s="389"/>
      <c r="XDG9" s="389"/>
      <c r="XDH9" s="389"/>
      <c r="XDI9" s="389"/>
      <c r="XDJ9" s="389"/>
      <c r="XDK9" s="389"/>
      <c r="XDL9" s="389"/>
      <c r="XDM9" s="389"/>
      <c r="XDN9" s="389"/>
      <c r="XDO9" s="389"/>
      <c r="XDP9" s="389"/>
      <c r="XDQ9" s="389"/>
      <c r="XDR9" s="389"/>
      <c r="XDS9" s="389"/>
      <c r="XDT9" s="389"/>
      <c r="XDU9" s="389"/>
      <c r="XDV9" s="389"/>
      <c r="XDW9" s="389"/>
      <c r="XDX9" s="389"/>
      <c r="XDY9" s="389"/>
      <c r="XDZ9" s="389"/>
      <c r="XEA9" s="389"/>
      <c r="XEB9" s="389"/>
      <c r="XEC9" s="389"/>
      <c r="XED9" s="389"/>
      <c r="XEE9" s="389"/>
      <c r="XEF9" s="389"/>
      <c r="XEG9" s="389"/>
      <c r="XEH9" s="389"/>
      <c r="XEI9" s="389"/>
      <c r="XEJ9" s="389"/>
      <c r="XEK9" s="389"/>
      <c r="XEL9" s="389"/>
      <c r="XEM9" s="389"/>
      <c r="XEN9" s="389"/>
    </row>
    <row r="10" spans="1:12 16325:16368" x14ac:dyDescent="0.2">
      <c r="A10" t="s">
        <v>756</v>
      </c>
      <c r="B10">
        <v>5.1550000000000002</v>
      </c>
      <c r="C10" s="390">
        <v>1.0800000000000001E-2</v>
      </c>
      <c r="D10">
        <v>0.05</v>
      </c>
      <c r="F10">
        <v>5.2249999999999996</v>
      </c>
      <c r="G10">
        <v>5.0519999999999996</v>
      </c>
      <c r="H10" s="113">
        <v>245247</v>
      </c>
      <c r="I10" s="113">
        <v>1269318</v>
      </c>
      <c r="J10" s="40">
        <v>40886</v>
      </c>
      <c r="L10" s="391" t="s">
        <v>757</v>
      </c>
      <c r="XCW10" s="389"/>
      <c r="XCX10" s="389"/>
      <c r="XCY10" s="389"/>
      <c r="XCZ10" s="389"/>
      <c r="XDA10" s="389"/>
      <c r="XDB10" s="507" t="s">
        <v>758</v>
      </c>
      <c r="XDC10" s="507"/>
      <c r="XDD10" s="507"/>
      <c r="XDE10" s="507"/>
      <c r="XDF10" s="507"/>
      <c r="XDG10" s="507"/>
      <c r="XDH10" s="507"/>
      <c r="XDI10" s="389"/>
      <c r="XDJ10" s="389"/>
      <c r="XDK10" s="389"/>
      <c r="XDL10" s="389"/>
      <c r="XDM10" s="389"/>
      <c r="XDN10" s="389"/>
      <c r="XDO10" s="389"/>
      <c r="XDP10" s="389"/>
      <c r="XDQ10" s="389"/>
      <c r="XDR10" s="389"/>
      <c r="XDS10" s="389"/>
      <c r="XDT10" s="389"/>
      <c r="XDU10" s="389"/>
      <c r="XDV10" s="389"/>
      <c r="XDW10" s="389"/>
      <c r="XDX10" s="389"/>
      <c r="XDY10" s="389"/>
      <c r="XDZ10" s="389"/>
      <c r="XEA10" s="389"/>
      <c r="XEB10" s="389"/>
      <c r="XEC10" s="389"/>
      <c r="XED10" s="389"/>
      <c r="XEE10" s="389"/>
      <c r="XEF10" s="389"/>
      <c r="XEG10" s="389"/>
      <c r="XEH10" s="389"/>
      <c r="XEI10" s="389"/>
      <c r="XEJ10" s="389"/>
      <c r="XEK10" s="389"/>
      <c r="XEL10" s="389"/>
      <c r="XEM10" s="389"/>
      <c r="XEN10" s="389"/>
    </row>
    <row r="11" spans="1:12 16325:16368" x14ac:dyDescent="0.2">
      <c r="A11" t="s">
        <v>759</v>
      </c>
      <c r="B11">
        <v>2.4489999999999998</v>
      </c>
      <c r="C11" s="390">
        <v>1.2E-2</v>
      </c>
      <c r="D11">
        <v>0.03</v>
      </c>
      <c r="F11">
        <v>2.4740000000000002</v>
      </c>
      <c r="G11">
        <v>2.3639999999999999</v>
      </c>
      <c r="H11" s="113">
        <v>4465091</v>
      </c>
      <c r="I11" s="113">
        <v>10902740</v>
      </c>
      <c r="J11" s="40">
        <v>40886</v>
      </c>
      <c r="XCW11" s="389"/>
      <c r="XCX11" s="389"/>
      <c r="XCY11" s="389"/>
      <c r="XCZ11" s="389"/>
      <c r="XDA11" s="389"/>
      <c r="XDB11" s="507"/>
      <c r="XDC11" s="507"/>
      <c r="XDD11" s="507"/>
      <c r="XDE11" s="507"/>
      <c r="XDF11" s="507"/>
      <c r="XDG11" s="507"/>
      <c r="XDH11" s="507"/>
      <c r="XDI11" s="389"/>
      <c r="XDJ11" s="389"/>
      <c r="XDK11" s="389"/>
      <c r="XDL11" s="389"/>
      <c r="XDM11" s="389"/>
      <c r="XDN11" s="389"/>
      <c r="XDO11" s="389"/>
      <c r="XDP11" s="389"/>
      <c r="XDQ11" s="389"/>
      <c r="XDR11" s="389"/>
      <c r="XDS11" s="389"/>
      <c r="XDT11" s="389"/>
      <c r="XDU11" s="389"/>
      <c r="XDV11" s="389"/>
      <c r="XDW11" s="389"/>
      <c r="XDX11" s="389"/>
      <c r="XDY11" s="389"/>
      <c r="XDZ11" s="389"/>
      <c r="XEA11" s="389"/>
      <c r="XEB11" s="389"/>
      <c r="XEC11" s="389"/>
      <c r="XED11" s="389"/>
      <c r="XEE11" s="389"/>
      <c r="XEF11" s="389"/>
      <c r="XEG11" s="389"/>
      <c r="XEH11" s="389"/>
      <c r="XEI11" s="389"/>
      <c r="XEJ11" s="389"/>
      <c r="XEK11" s="389"/>
      <c r="XEL11" s="389"/>
      <c r="XEM11" s="389"/>
      <c r="XEN11" s="389"/>
    </row>
    <row r="12" spans="1:12 16325:16368" x14ac:dyDescent="0.2">
      <c r="A12" t="s">
        <v>760</v>
      </c>
      <c r="B12">
        <v>4.3550000000000004</v>
      </c>
      <c r="C12" s="390">
        <v>1.2800000000000001E-2</v>
      </c>
      <c r="D12">
        <v>0.05</v>
      </c>
      <c r="F12">
        <v>4.399</v>
      </c>
      <c r="G12">
        <v>4.2709999999999999</v>
      </c>
      <c r="H12" s="113">
        <v>450295</v>
      </c>
      <c r="I12" s="113">
        <v>1957132</v>
      </c>
      <c r="J12" s="40">
        <v>40886</v>
      </c>
      <c r="XCW12" s="389"/>
      <c r="XCX12" s="389"/>
      <c r="XCY12" s="389"/>
      <c r="XCZ12" s="389"/>
      <c r="XDA12" s="389"/>
      <c r="XDB12" s="507"/>
      <c r="XDC12" s="507"/>
      <c r="XDD12" s="507"/>
      <c r="XDE12" s="507"/>
      <c r="XDF12" s="507"/>
      <c r="XDG12" s="507"/>
      <c r="XDH12" s="507"/>
      <c r="XDI12" s="389"/>
      <c r="XDJ12" s="389"/>
      <c r="XDK12" s="389"/>
      <c r="XDL12" s="389"/>
      <c r="XDM12" s="389"/>
      <c r="XDN12" s="389"/>
      <c r="XDO12" s="389"/>
      <c r="XDP12" s="389"/>
      <c r="XDQ12" s="389"/>
      <c r="XDR12" s="389"/>
      <c r="XDS12" s="389"/>
      <c r="XDT12" s="389"/>
      <c r="XDU12" s="389"/>
      <c r="XDV12" s="389"/>
      <c r="XDW12" s="389"/>
      <c r="XDX12" s="389"/>
      <c r="XDY12" s="389"/>
      <c r="XDZ12" s="389"/>
      <c r="XEA12" s="389"/>
      <c r="XEB12" s="389"/>
      <c r="XEC12" s="389"/>
      <c r="XED12" s="389"/>
      <c r="XEE12" s="389"/>
      <c r="XEF12" s="389"/>
      <c r="XEG12" s="389"/>
      <c r="XEH12" s="389"/>
      <c r="XEI12" s="389"/>
      <c r="XEJ12" s="389"/>
      <c r="XEK12" s="389"/>
      <c r="XEL12" s="389"/>
      <c r="XEM12" s="389"/>
      <c r="XEN12" s="389"/>
    </row>
    <row r="13" spans="1:12 16325:16368" x14ac:dyDescent="0.2">
      <c r="A13" t="s">
        <v>761</v>
      </c>
      <c r="B13">
        <v>11.76</v>
      </c>
      <c r="C13" s="390">
        <v>2.8000000000000001E-2</v>
      </c>
      <c r="D13">
        <v>0.32</v>
      </c>
      <c r="F13">
        <v>11.83</v>
      </c>
      <c r="G13">
        <v>11.38</v>
      </c>
      <c r="H13" s="113">
        <v>1134907</v>
      </c>
      <c r="I13" s="113">
        <v>13280522</v>
      </c>
      <c r="J13" s="40">
        <v>40886</v>
      </c>
      <c r="XCW13" s="389"/>
      <c r="XCX13" s="389"/>
      <c r="XCY13" s="389"/>
      <c r="XCZ13" s="389"/>
      <c r="XDA13" s="389"/>
      <c r="XDB13" s="507"/>
      <c r="XDC13" s="507"/>
      <c r="XDD13" s="507"/>
      <c r="XDE13" s="507"/>
      <c r="XDF13" s="507"/>
      <c r="XDG13" s="507"/>
      <c r="XDH13" s="507"/>
      <c r="XDI13" s="389"/>
      <c r="XDJ13" s="389"/>
      <c r="XDK13" s="389"/>
      <c r="XDL13" s="389"/>
      <c r="XDM13" s="389"/>
      <c r="XDN13" s="389"/>
      <c r="XDO13" s="389"/>
      <c r="XDP13" s="389"/>
      <c r="XDQ13" s="389"/>
      <c r="XDR13" s="389"/>
      <c r="XDS13" s="389"/>
      <c r="XDT13" s="389"/>
      <c r="XDU13" s="389"/>
      <c r="XDV13" s="389"/>
      <c r="XDW13" s="389"/>
      <c r="XDX13" s="389"/>
      <c r="XDY13" s="389"/>
      <c r="XDZ13" s="389"/>
      <c r="XEA13" s="389"/>
      <c r="XEB13" s="389"/>
      <c r="XEC13" s="389"/>
      <c r="XED13" s="389"/>
      <c r="XEE13" s="389"/>
      <c r="XEF13" s="389"/>
      <c r="XEG13" s="389"/>
      <c r="XEH13" s="389"/>
      <c r="XEI13" s="389"/>
      <c r="XEJ13" s="389"/>
      <c r="XEK13" s="389"/>
      <c r="XEL13" s="389"/>
      <c r="XEM13" s="389"/>
      <c r="XEN13" s="389"/>
    </row>
    <row r="14" spans="1:12 16325:16368" x14ac:dyDescent="0.2">
      <c r="A14" t="s">
        <v>762</v>
      </c>
      <c r="B14">
        <v>13.105</v>
      </c>
      <c r="C14" s="390">
        <v>8.0999999999999996E-3</v>
      </c>
      <c r="D14">
        <v>0.1</v>
      </c>
      <c r="F14">
        <v>13.15</v>
      </c>
      <c r="G14">
        <v>12.95</v>
      </c>
      <c r="H14" s="113">
        <v>645257</v>
      </c>
      <c r="I14" s="113">
        <v>8418268</v>
      </c>
      <c r="J14" s="40">
        <v>40886</v>
      </c>
      <c r="XCW14" s="389"/>
      <c r="XCX14" s="389"/>
      <c r="XCY14" s="389"/>
      <c r="XCZ14" s="389"/>
      <c r="XDA14" s="389"/>
      <c r="XDB14" s="507"/>
      <c r="XDC14" s="507"/>
      <c r="XDD14" s="507"/>
      <c r="XDE14" s="507"/>
      <c r="XDF14" s="507"/>
      <c r="XDG14" s="507"/>
      <c r="XDH14" s="507"/>
      <c r="XDI14" s="389"/>
      <c r="XDJ14" s="389"/>
      <c r="XDK14" s="389"/>
      <c r="XDL14" s="389"/>
      <c r="XDM14" s="389"/>
      <c r="XDN14" s="389"/>
      <c r="XDO14" s="389"/>
      <c r="XDP14" s="389"/>
      <c r="XDQ14" s="389"/>
      <c r="XDR14" s="389"/>
      <c r="XDS14" s="389"/>
      <c r="XDT14" s="389"/>
      <c r="XDU14" s="389"/>
      <c r="XDV14" s="389"/>
      <c r="XDW14" s="389"/>
      <c r="XDX14" s="389"/>
      <c r="XDY14" s="389"/>
      <c r="XDZ14" s="389"/>
      <c r="XEA14" s="389"/>
      <c r="XEB14" s="389"/>
      <c r="XEC14" s="389"/>
      <c r="XED14" s="389"/>
      <c r="XEE14" s="389"/>
      <c r="XEF14" s="389"/>
      <c r="XEG14" s="389"/>
      <c r="XEH14" s="389"/>
      <c r="XEI14" s="389"/>
      <c r="XEJ14" s="389"/>
      <c r="XEK14" s="389"/>
      <c r="XEL14" s="389"/>
      <c r="XEM14" s="389"/>
      <c r="XEN14" s="389"/>
    </row>
    <row r="15" spans="1:12 16325:16368" x14ac:dyDescent="0.2">
      <c r="A15" t="s">
        <v>763</v>
      </c>
      <c r="B15">
        <v>1.075</v>
      </c>
      <c r="C15" s="390">
        <v>4.7000000000000002E-3</v>
      </c>
      <c r="D15">
        <v>0</v>
      </c>
      <c r="F15">
        <v>1.0760000000000001</v>
      </c>
      <c r="G15">
        <v>1.0660000000000001</v>
      </c>
      <c r="H15" s="113">
        <v>56774</v>
      </c>
      <c r="I15" s="113">
        <v>61007</v>
      </c>
      <c r="J15" s="40">
        <v>40886</v>
      </c>
      <c r="XCW15" s="389"/>
      <c r="XCX15" s="389"/>
      <c r="XCY15" s="389"/>
      <c r="XCZ15" s="389"/>
      <c r="XDA15" s="389"/>
      <c r="XDB15" s="507"/>
      <c r="XDC15" s="507"/>
      <c r="XDD15" s="507"/>
      <c r="XDE15" s="507"/>
      <c r="XDF15" s="507"/>
      <c r="XDG15" s="507"/>
      <c r="XDH15" s="507"/>
      <c r="XDI15" s="389"/>
      <c r="XDJ15" s="389"/>
      <c r="XDK15" s="389"/>
      <c r="XDL15" s="389"/>
      <c r="XDM15" s="389"/>
      <c r="XDN15" s="389"/>
      <c r="XDO15" s="389"/>
      <c r="XDP15" s="389"/>
      <c r="XDQ15" s="389"/>
      <c r="XDR15" s="389"/>
      <c r="XDS15" s="389"/>
      <c r="XDT15" s="389"/>
      <c r="XDU15" s="389"/>
      <c r="XDV15" s="389"/>
      <c r="XDW15" s="389"/>
      <c r="XDX15" s="389"/>
      <c r="XDY15" s="389"/>
      <c r="XDZ15" s="389"/>
      <c r="XEA15" s="389"/>
      <c r="XEB15" s="389"/>
      <c r="XEC15" s="389"/>
      <c r="XED15" s="389"/>
      <c r="XEE15" s="389"/>
      <c r="XEF15" s="389"/>
      <c r="XEG15" s="389"/>
      <c r="XEH15" s="389"/>
      <c r="XEI15" s="389"/>
      <c r="XEJ15" s="389"/>
      <c r="XEK15" s="389"/>
      <c r="XEL15" s="389"/>
      <c r="XEM15" s="389"/>
      <c r="XEN15" s="389"/>
    </row>
    <row r="16" spans="1:12 16325:16368" x14ac:dyDescent="0.2">
      <c r="A16" t="s">
        <v>764</v>
      </c>
      <c r="B16">
        <v>1.7969999999999999</v>
      </c>
      <c r="C16" s="390">
        <v>5.5999999999999999E-3</v>
      </c>
      <c r="D16">
        <v>0.01</v>
      </c>
      <c r="F16">
        <v>1.8089999999999999</v>
      </c>
      <c r="G16">
        <v>1.77</v>
      </c>
      <c r="H16" s="113">
        <v>79230</v>
      </c>
      <c r="I16" s="113">
        <v>142220</v>
      </c>
      <c r="J16" s="40">
        <v>40886</v>
      </c>
      <c r="XCW16" s="389"/>
      <c r="XCX16" s="389"/>
      <c r="XCY16" s="389"/>
      <c r="XCZ16" s="389"/>
      <c r="XDA16" s="389"/>
      <c r="XDB16" s="507"/>
      <c r="XDC16" s="507"/>
      <c r="XDD16" s="507"/>
      <c r="XDE16" s="507"/>
      <c r="XDF16" s="507"/>
      <c r="XDG16" s="507"/>
      <c r="XDH16" s="507"/>
      <c r="XDI16" s="389"/>
      <c r="XDJ16" s="389"/>
      <c r="XDK16" s="389"/>
      <c r="XDL16" s="389"/>
      <c r="XDM16" s="389"/>
      <c r="XDN16" s="389"/>
      <c r="XDO16" s="389"/>
      <c r="XDP16" s="389"/>
      <c r="XDQ16" s="389"/>
      <c r="XDR16" s="389"/>
      <c r="XDS16" s="389"/>
      <c r="XDT16" s="389"/>
      <c r="XDU16" s="389"/>
      <c r="XDV16" s="389"/>
      <c r="XDW16" s="389"/>
      <c r="XDX16" s="389"/>
      <c r="XDY16" s="389"/>
      <c r="XDZ16" s="389"/>
      <c r="XEA16" s="389"/>
      <c r="XEB16" s="389"/>
      <c r="XEC16" s="389"/>
      <c r="XED16" s="389"/>
      <c r="XEE16" s="389"/>
      <c r="XEF16" s="389"/>
      <c r="XEG16" s="389"/>
      <c r="XEH16" s="389"/>
      <c r="XEI16" s="389"/>
      <c r="XEJ16" s="389"/>
      <c r="XEK16" s="389"/>
      <c r="XEL16" s="389"/>
      <c r="XEM16" s="389"/>
      <c r="XEN16" s="389"/>
    </row>
    <row r="17" spans="1:10 16325:16368" x14ac:dyDescent="0.2">
      <c r="A17" t="s">
        <v>765</v>
      </c>
      <c r="B17">
        <v>4.798</v>
      </c>
      <c r="C17" s="390">
        <v>2.35E-2</v>
      </c>
      <c r="D17">
        <v>0.11</v>
      </c>
      <c r="F17">
        <v>4.82</v>
      </c>
      <c r="G17">
        <v>4.68</v>
      </c>
      <c r="H17" s="113">
        <v>1459430</v>
      </c>
      <c r="I17" s="113">
        <v>6973951</v>
      </c>
      <c r="J17" s="40">
        <v>40886</v>
      </c>
      <c r="XCW17" s="389"/>
      <c r="XCX17" s="389"/>
      <c r="XCY17" s="389"/>
      <c r="XCZ17" s="389"/>
      <c r="XDA17" s="389"/>
      <c r="XDB17" s="389"/>
      <c r="XDC17" s="389"/>
      <c r="XDD17" s="389"/>
      <c r="XDE17" s="389"/>
      <c r="XDF17" s="389"/>
      <c r="XDG17" s="389"/>
      <c r="XDH17" s="389"/>
      <c r="XDI17" s="389"/>
      <c r="XDJ17" s="389"/>
      <c r="XDK17" s="389"/>
      <c r="XDL17" s="389"/>
      <c r="XDM17" s="389"/>
      <c r="XDN17" s="389"/>
      <c r="XDO17" s="389"/>
      <c r="XDP17" s="389"/>
      <c r="XDQ17" s="389"/>
      <c r="XDR17" s="389"/>
      <c r="XDS17" s="389"/>
      <c r="XDT17" s="389"/>
      <c r="XDU17" s="389"/>
      <c r="XDV17" s="389"/>
      <c r="XDW17" s="389"/>
      <c r="XDX17" s="389"/>
      <c r="XDY17" s="389"/>
      <c r="XDZ17" s="389"/>
      <c r="XEA17" s="389"/>
      <c r="XEB17" s="389"/>
      <c r="XEC17" s="389"/>
      <c r="XED17" s="389"/>
      <c r="XEE17" s="389"/>
      <c r="XEF17" s="389"/>
      <c r="XEG17" s="389"/>
      <c r="XEH17" s="389"/>
      <c r="XEI17" s="389"/>
      <c r="XEJ17" s="389"/>
      <c r="XEK17" s="389"/>
      <c r="XEL17" s="389"/>
      <c r="XEM17" s="389"/>
      <c r="XEN17" s="389"/>
    </row>
    <row r="18" spans="1:10 16325:16368" x14ac:dyDescent="0.2">
      <c r="A18" t="s">
        <v>766</v>
      </c>
      <c r="B18">
        <v>1.98</v>
      </c>
      <c r="C18" s="390">
        <v>1.2800000000000001E-2</v>
      </c>
      <c r="D18">
        <v>0.03</v>
      </c>
      <c r="F18">
        <v>1.98</v>
      </c>
      <c r="G18">
        <v>1.9450000000000001</v>
      </c>
      <c r="H18" s="113">
        <v>155296</v>
      </c>
      <c r="I18" s="113">
        <v>303963</v>
      </c>
      <c r="J18" s="40">
        <v>40886</v>
      </c>
      <c r="XCW18" s="389"/>
      <c r="XCX18" s="389"/>
      <c r="XCY18" s="389"/>
      <c r="XCZ18" s="389"/>
      <c r="XDA18" s="389"/>
      <c r="XDB18" s="389"/>
      <c r="XDC18" s="389"/>
      <c r="XDD18" s="389"/>
      <c r="XDE18" s="389"/>
      <c r="XDF18" s="389"/>
      <c r="XDG18" s="389"/>
      <c r="XDH18" s="389"/>
      <c r="XDI18" s="389"/>
      <c r="XDJ18" s="389"/>
      <c r="XDK18" s="389"/>
      <c r="XDL18" s="389"/>
      <c r="XDM18" s="389"/>
      <c r="XDN18" s="389"/>
      <c r="XDO18" s="389"/>
      <c r="XDP18" s="389"/>
      <c r="XDQ18" s="389"/>
      <c r="XDR18" s="389"/>
      <c r="XDS18" s="389"/>
      <c r="XDT18" s="389"/>
      <c r="XDU18" s="389"/>
      <c r="XDV18" s="389"/>
      <c r="XDW18" s="389"/>
      <c r="XDX18" s="389"/>
      <c r="XDY18" s="389"/>
      <c r="XDZ18" s="389"/>
      <c r="XEA18" s="389"/>
      <c r="XEB18" s="389"/>
      <c r="XEC18" s="389"/>
      <c r="XED18" s="389"/>
      <c r="XEE18" s="389"/>
      <c r="XEF18" s="389"/>
      <c r="XEG18" s="389"/>
      <c r="XEH18" s="389"/>
      <c r="XEI18" s="389"/>
      <c r="XEJ18" s="389"/>
      <c r="XEK18" s="389"/>
      <c r="XEL18" s="389"/>
      <c r="XEM18" s="389"/>
      <c r="XEN18" s="389"/>
    </row>
    <row r="19" spans="1:10 16325:16368" x14ac:dyDescent="0.2">
      <c r="A19" t="s">
        <v>767</v>
      </c>
      <c r="B19">
        <v>5.5659999999999998</v>
      </c>
      <c r="C19" s="390">
        <v>2.4299999999999999E-2</v>
      </c>
      <c r="D19">
        <v>0.13</v>
      </c>
      <c r="F19">
        <v>5.5750000000000002</v>
      </c>
      <c r="G19">
        <v>5.46</v>
      </c>
      <c r="H19" s="113">
        <v>20414</v>
      </c>
      <c r="I19" s="113">
        <v>112733</v>
      </c>
      <c r="J19" s="40">
        <v>40886</v>
      </c>
      <c r="XCW19" s="389"/>
      <c r="XCX19" s="389"/>
      <c r="XCY19" s="389"/>
      <c r="XCZ19" s="389"/>
      <c r="XDA19" s="389"/>
      <c r="XDB19" s="389"/>
      <c r="XDC19" s="389"/>
      <c r="XDD19" s="389"/>
      <c r="XDE19" s="389"/>
      <c r="XDF19" s="389"/>
      <c r="XDG19" s="389"/>
      <c r="XDH19" s="389"/>
      <c r="XDI19" s="389"/>
      <c r="XDJ19" s="389"/>
      <c r="XDK19" s="389"/>
      <c r="XDL19" s="389"/>
      <c r="XDM19" s="389"/>
      <c r="XDN19" s="389"/>
      <c r="XDO19" s="389"/>
      <c r="XDP19" s="389"/>
      <c r="XDQ19" s="389"/>
      <c r="XDR19" s="389"/>
      <c r="XDS19" s="389"/>
      <c r="XDT19" s="389"/>
      <c r="XDU19" s="389"/>
      <c r="XDV19" s="389"/>
      <c r="XDW19" s="389"/>
      <c r="XDX19" s="389"/>
      <c r="XDY19" s="389"/>
      <c r="XDZ19" s="389"/>
      <c r="XEA19" s="389"/>
      <c r="XEB19" s="389"/>
      <c r="XEC19" s="389"/>
      <c r="XED19" s="389"/>
      <c r="XEE19" s="389"/>
      <c r="XEF19" s="389"/>
      <c r="XEG19" s="389"/>
      <c r="XEH19" s="389"/>
      <c r="XEI19" s="389"/>
      <c r="XEJ19" s="389"/>
      <c r="XEK19" s="389"/>
      <c r="XEL19" s="389"/>
      <c r="XEM19" s="389"/>
      <c r="XEN19" s="389"/>
    </row>
    <row r="20" spans="1:10 16325:16368" x14ac:dyDescent="0.2">
      <c r="A20" t="s">
        <v>768</v>
      </c>
      <c r="B20">
        <v>0.69899999999999995</v>
      </c>
      <c r="C20" s="390">
        <v>-8.5000000000000006E-3</v>
      </c>
      <c r="D20">
        <v>-0.01</v>
      </c>
      <c r="F20">
        <v>0.70799999999999996</v>
      </c>
      <c r="G20">
        <v>0.67900000000000005</v>
      </c>
      <c r="H20" s="113">
        <v>139962</v>
      </c>
      <c r="I20" s="113">
        <v>97160</v>
      </c>
      <c r="J20" s="40">
        <v>40886</v>
      </c>
      <c r="XCW20" s="389"/>
      <c r="XCX20" s="389"/>
      <c r="XCY20" s="389"/>
      <c r="XCZ20" s="389"/>
      <c r="XDA20" s="389"/>
      <c r="XDB20" s="389"/>
      <c r="XDC20" s="389"/>
      <c r="XDD20" s="389"/>
      <c r="XDE20" s="389"/>
      <c r="XDF20" s="389"/>
      <c r="XDG20" s="389"/>
      <c r="XDH20" s="389"/>
      <c r="XDI20" s="389"/>
      <c r="XDJ20" s="389"/>
      <c r="XDK20" s="389"/>
      <c r="XDL20" s="389"/>
      <c r="XDM20" s="389"/>
      <c r="XDN20" s="389"/>
      <c r="XDO20" s="389"/>
      <c r="XDP20" s="389"/>
      <c r="XDQ20" s="389"/>
      <c r="XDR20" s="389"/>
      <c r="XDS20" s="389"/>
      <c r="XDT20" s="389"/>
      <c r="XDU20" s="389"/>
      <c r="XDV20" s="389"/>
      <c r="XDW20" s="389"/>
      <c r="XDX20" s="389"/>
      <c r="XDY20" s="389"/>
      <c r="XDZ20" s="389"/>
      <c r="XEA20" s="389"/>
      <c r="XEB20" s="389"/>
      <c r="XEC20" s="389"/>
      <c r="XED20" s="389"/>
      <c r="XEE20" s="389"/>
      <c r="XEF20" s="389"/>
      <c r="XEG20" s="389"/>
      <c r="XEH20" s="389"/>
      <c r="XEI20" s="389"/>
      <c r="XEJ20" s="389"/>
      <c r="XEK20" s="389"/>
      <c r="XEL20" s="389"/>
      <c r="XEM20" s="389"/>
      <c r="XEN20" s="389"/>
    </row>
    <row r="21" spans="1:10 16325:16368" x14ac:dyDescent="0.2">
      <c r="A21" t="s">
        <v>769</v>
      </c>
      <c r="B21">
        <v>0.46300000000000002</v>
      </c>
      <c r="C21" s="390">
        <v>-1.0699999999999999E-2</v>
      </c>
      <c r="D21">
        <v>0</v>
      </c>
      <c r="F21">
        <v>0.47699999999999998</v>
      </c>
      <c r="G21">
        <v>0.46</v>
      </c>
      <c r="H21" s="113">
        <v>1031175</v>
      </c>
      <c r="I21" s="113">
        <v>481239</v>
      </c>
      <c r="J21" s="40">
        <v>40886</v>
      </c>
      <c r="XCW21" s="389"/>
      <c r="XCX21" s="389"/>
      <c r="XCY21" s="389"/>
      <c r="XCZ21" s="389"/>
      <c r="XDA21" s="389"/>
      <c r="XDB21" s="389"/>
      <c r="XDC21" s="389"/>
      <c r="XDD21" s="389"/>
      <c r="XDE21" s="389"/>
      <c r="XDF21" s="389"/>
      <c r="XDG21" s="389"/>
      <c r="XDH21" s="389"/>
      <c r="XDI21" s="389"/>
      <c r="XDJ21" s="389"/>
      <c r="XDK21" s="389"/>
      <c r="XDL21" s="389"/>
      <c r="XDM21" s="389"/>
      <c r="XDN21" s="389"/>
      <c r="XDO21" s="389"/>
      <c r="XDP21" s="389"/>
      <c r="XDQ21" s="389"/>
      <c r="XDR21" s="389"/>
      <c r="XDS21" s="389"/>
      <c r="XDT21" s="389"/>
      <c r="XDU21" s="389"/>
      <c r="XDV21" s="389"/>
      <c r="XDW21" s="389"/>
      <c r="XDX21" s="389"/>
      <c r="XDY21" s="389"/>
      <c r="XDZ21" s="389"/>
      <c r="XEA21" s="389"/>
      <c r="XEB21" s="389"/>
      <c r="XEC21" s="389"/>
      <c r="XED21" s="389"/>
      <c r="XEE21" s="389"/>
      <c r="XEF21" s="389"/>
      <c r="XEG21" s="389"/>
      <c r="XEH21" s="389"/>
      <c r="XEI21" s="389"/>
      <c r="XEJ21" s="389"/>
      <c r="XEK21" s="389"/>
      <c r="XEL21" s="389"/>
      <c r="XEM21" s="389"/>
      <c r="XEN21" s="389"/>
    </row>
    <row r="22" spans="1:10 16325:16368" x14ac:dyDescent="0.2">
      <c r="A22" t="s">
        <v>770</v>
      </c>
      <c r="B22">
        <v>1.25</v>
      </c>
      <c r="C22" s="390">
        <v>1.7100000000000001E-2</v>
      </c>
      <c r="D22">
        <v>0.02</v>
      </c>
      <c r="F22">
        <v>1.2589999999999999</v>
      </c>
      <c r="G22">
        <v>1.2030000000000001</v>
      </c>
      <c r="H22" s="113">
        <v>108545</v>
      </c>
      <c r="I22" s="113">
        <v>134767</v>
      </c>
      <c r="J22" s="40">
        <v>40886</v>
      </c>
      <c r="XCW22" s="389"/>
      <c r="XCX22" s="389"/>
      <c r="XCY22" s="389"/>
      <c r="XCZ22" s="389"/>
      <c r="XDA22" s="389"/>
      <c r="XDB22" s="389"/>
      <c r="XDC22" s="389"/>
      <c r="XDD22" s="389"/>
      <c r="XDE22" s="389"/>
      <c r="XDF22" s="389"/>
      <c r="XDG22" s="389"/>
      <c r="XDH22" s="389"/>
      <c r="XDI22" s="389"/>
      <c r="XDJ22" s="389"/>
      <c r="XDK22" s="389"/>
      <c r="XDL22" s="389"/>
      <c r="XDM22" s="389"/>
      <c r="XDN22" s="389"/>
      <c r="XDO22" s="389"/>
      <c r="XDP22" s="389"/>
      <c r="XDQ22" s="389"/>
      <c r="XDR22" s="389"/>
      <c r="XDS22" s="389"/>
      <c r="XDT22" s="389"/>
      <c r="XDU22" s="389"/>
      <c r="XDV22" s="389"/>
      <c r="XDW22" s="389"/>
      <c r="XDX22" s="389"/>
      <c r="XDY22" s="389"/>
      <c r="XDZ22" s="389"/>
      <c r="XEA22" s="389"/>
      <c r="XEB22" s="389"/>
      <c r="XEC22" s="389"/>
      <c r="XED22" s="389"/>
      <c r="XEE22" s="389"/>
      <c r="XEF22" s="389"/>
      <c r="XEG22" s="389"/>
      <c r="XEH22" s="389"/>
      <c r="XEI22" s="389"/>
      <c r="XEJ22" s="389"/>
      <c r="XEK22" s="389"/>
      <c r="XEL22" s="389"/>
      <c r="XEM22" s="389"/>
      <c r="XEN22" s="389"/>
    </row>
    <row r="23" spans="1:10 16325:16368" x14ac:dyDescent="0.2">
      <c r="A23" t="s">
        <v>771</v>
      </c>
      <c r="B23">
        <v>2.2000000000000002</v>
      </c>
      <c r="C23" s="390">
        <v>6.2300000000000001E-2</v>
      </c>
      <c r="D23">
        <v>0.13</v>
      </c>
      <c r="F23">
        <v>2.2000000000000002</v>
      </c>
      <c r="G23">
        <v>2.0640000000000001</v>
      </c>
      <c r="H23" s="113">
        <v>191399</v>
      </c>
      <c r="I23" s="113">
        <v>412153</v>
      </c>
      <c r="J23" s="40">
        <v>40886</v>
      </c>
      <c r="XCW23" s="389"/>
      <c r="XCX23" s="389"/>
      <c r="XCY23" s="389"/>
      <c r="XCZ23" s="389"/>
      <c r="XDA23" s="389"/>
      <c r="XDB23" s="389"/>
      <c r="XDC23" s="389"/>
      <c r="XDD23" s="389"/>
      <c r="XDE23" s="389"/>
      <c r="XDF23" s="389"/>
      <c r="XDG23" s="389"/>
      <c r="XDH23" s="389"/>
      <c r="XDI23" s="389"/>
      <c r="XDJ23" s="389"/>
      <c r="XDK23" s="389"/>
      <c r="XDL23" s="389"/>
      <c r="XDM23" s="389"/>
      <c r="XDN23" s="389"/>
      <c r="XDO23" s="389"/>
      <c r="XDP23" s="389"/>
      <c r="XDQ23" s="389"/>
      <c r="XDR23" s="389"/>
      <c r="XDS23" s="389"/>
      <c r="XDT23" s="389"/>
      <c r="XDU23" s="389"/>
      <c r="XDV23" s="389"/>
      <c r="XDW23" s="389"/>
      <c r="XDX23" s="389"/>
      <c r="XDY23" s="389"/>
      <c r="XDZ23" s="389"/>
      <c r="XEA23" s="389"/>
      <c r="XEB23" s="389"/>
      <c r="XEC23" s="389"/>
      <c r="XED23" s="389"/>
      <c r="XEE23" s="389"/>
      <c r="XEF23" s="389"/>
      <c r="XEG23" s="389"/>
      <c r="XEH23" s="389"/>
      <c r="XEI23" s="389"/>
      <c r="XEJ23" s="389"/>
      <c r="XEK23" s="389"/>
      <c r="XEL23" s="389"/>
      <c r="XEM23" s="389"/>
      <c r="XEN23" s="389"/>
    </row>
    <row r="24" spans="1:10 16325:16368" x14ac:dyDescent="0.2">
      <c r="XCW24" s="389"/>
      <c r="XCX24" s="389"/>
      <c r="XCY24" s="389"/>
      <c r="XCZ24" s="389"/>
      <c r="XDA24" s="389"/>
      <c r="XDB24" s="389"/>
      <c r="XDC24" s="389"/>
      <c r="XDD24" s="389"/>
      <c r="XDE24" s="389"/>
      <c r="XDF24" s="389"/>
      <c r="XDG24" s="389"/>
      <c r="XDH24" s="389"/>
      <c r="XDI24" s="389"/>
      <c r="XDJ24" s="389"/>
      <c r="XDK24" s="389"/>
      <c r="XDL24" s="389"/>
      <c r="XDM24" s="389"/>
      <c r="XDN24" s="389"/>
      <c r="XDO24" s="389"/>
      <c r="XDP24" s="389"/>
      <c r="XDQ24" s="389"/>
      <c r="XDR24" s="389"/>
      <c r="XDS24" s="389"/>
      <c r="XDT24" s="389"/>
      <c r="XDU24" s="389"/>
      <c r="XDV24" s="389"/>
      <c r="XDW24" s="389"/>
      <c r="XDX24" s="389"/>
      <c r="XDY24" s="389"/>
      <c r="XDZ24" s="389"/>
      <c r="XEA24" s="389"/>
      <c r="XEB24" s="389"/>
      <c r="XEC24" s="389"/>
      <c r="XED24" s="389"/>
      <c r="XEE24" s="389"/>
      <c r="XEF24" s="389"/>
      <c r="XEG24" s="389"/>
      <c r="XEH24" s="389"/>
      <c r="XEI24" s="389"/>
      <c r="XEJ24" s="389"/>
      <c r="XEK24" s="389"/>
      <c r="XEL24" s="389"/>
      <c r="XEM24" s="389"/>
      <c r="XEN24" s="389"/>
    </row>
    <row r="25" spans="1:10 16325:16368" x14ac:dyDescent="0.2">
      <c r="XCW25" s="389"/>
      <c r="XCX25" s="389"/>
      <c r="XCY25" s="389"/>
      <c r="XCZ25" s="389"/>
      <c r="XDA25" s="389"/>
      <c r="XDB25" s="389"/>
      <c r="XDC25" s="389"/>
      <c r="XDD25" s="389"/>
      <c r="XDE25" s="389"/>
      <c r="XDF25" s="389"/>
      <c r="XDG25" s="389"/>
      <c r="XDH25" s="389"/>
      <c r="XDI25" s="389"/>
      <c r="XDJ25" s="389"/>
      <c r="XDK25" s="389"/>
      <c r="XDL25" s="389"/>
      <c r="XDM25" s="389"/>
      <c r="XDN25" s="389"/>
      <c r="XDO25" s="389"/>
      <c r="XDP25" s="389"/>
      <c r="XDQ25" s="389"/>
      <c r="XDR25" s="389"/>
      <c r="XDS25" s="389"/>
      <c r="XDT25" s="389"/>
      <c r="XDU25" s="389"/>
      <c r="XDV25" s="389"/>
      <c r="XDW25" s="389"/>
      <c r="XDX25" s="389"/>
      <c r="XDY25" s="389"/>
      <c r="XDZ25" s="389"/>
      <c r="XEA25" s="389"/>
      <c r="XEB25" s="389"/>
      <c r="XEC25" s="389"/>
      <c r="XED25" s="389"/>
      <c r="XEE25" s="389"/>
      <c r="XEF25" s="389"/>
      <c r="XEG25" s="389"/>
      <c r="XEH25" s="389"/>
      <c r="XEI25" s="389"/>
      <c r="XEJ25" s="389"/>
      <c r="XEK25" s="389"/>
      <c r="XEL25" s="389"/>
      <c r="XEM25" s="389"/>
      <c r="XEN25" s="389"/>
    </row>
    <row r="26" spans="1:10 16325:16368" x14ac:dyDescent="0.2">
      <c r="XCW26" s="389"/>
      <c r="XCX26" s="389"/>
      <c r="XCY26" s="389"/>
      <c r="XCZ26" s="389"/>
      <c r="XDA26" s="389"/>
      <c r="XDB26" s="389"/>
      <c r="XDC26" s="389"/>
      <c r="XDD26" s="389"/>
      <c r="XDE26" s="389"/>
      <c r="XDF26" s="389"/>
      <c r="XDG26" s="389"/>
      <c r="XDH26" s="389"/>
      <c r="XDI26" s="389"/>
      <c r="XDJ26" s="389"/>
      <c r="XDK26" s="389"/>
      <c r="XDL26" s="389"/>
      <c r="XDM26" s="389"/>
      <c r="XDN26" s="389"/>
      <c r="XDO26" s="389"/>
      <c r="XDP26" s="389"/>
      <c r="XDQ26" s="389"/>
      <c r="XDR26" s="389"/>
      <c r="XDS26" s="389"/>
      <c r="XDT26" s="389"/>
      <c r="XDU26" s="389"/>
      <c r="XDV26" s="389"/>
      <c r="XDW26" s="389"/>
      <c r="XDX26" s="389"/>
      <c r="XDY26" s="389"/>
      <c r="XDZ26" s="389"/>
      <c r="XEA26" s="389"/>
      <c r="XEB26" s="389"/>
      <c r="XEC26" s="389"/>
      <c r="XED26" s="389"/>
      <c r="XEE26" s="389"/>
      <c r="XEF26" s="389"/>
      <c r="XEG26" s="389"/>
      <c r="XEH26" s="389"/>
      <c r="XEI26" s="389"/>
      <c r="XEJ26" s="389"/>
      <c r="XEK26" s="389"/>
      <c r="XEL26" s="389"/>
      <c r="XEM26" s="389"/>
      <c r="XEN26" s="389"/>
    </row>
    <row r="27" spans="1:10 16325:16368" x14ac:dyDescent="0.2">
      <c r="XCW27" s="389"/>
      <c r="XCX27" s="389"/>
      <c r="XCY27" s="389"/>
      <c r="XCZ27" s="389"/>
      <c r="XDA27" s="389"/>
      <c r="XDB27" s="389"/>
      <c r="XDC27" s="389"/>
      <c r="XDD27" s="389"/>
      <c r="XDE27" s="389"/>
      <c r="XDF27" s="389"/>
      <c r="XDG27" s="389"/>
      <c r="XDH27" s="389"/>
      <c r="XDI27" s="389"/>
      <c r="XDJ27" s="389"/>
      <c r="XDK27" s="389"/>
      <c r="XDL27" s="389"/>
      <c r="XDM27" s="389"/>
      <c r="XDN27" s="389"/>
      <c r="XDO27" s="389"/>
      <c r="XDP27" s="389"/>
      <c r="XDQ27" s="389"/>
      <c r="XDR27" s="389"/>
      <c r="XDS27" s="389"/>
      <c r="XDT27" s="389"/>
      <c r="XDU27" s="389"/>
      <c r="XDV27" s="389"/>
      <c r="XDW27" s="389"/>
      <c r="XDX27" s="389"/>
      <c r="XDY27" s="389"/>
      <c r="XDZ27" s="389"/>
      <c r="XEA27" s="389"/>
      <c r="XEB27" s="389"/>
      <c r="XEC27" s="389"/>
      <c r="XED27" s="389"/>
      <c r="XEE27" s="389"/>
      <c r="XEF27" s="389"/>
      <c r="XEG27" s="389"/>
      <c r="XEH27" s="389"/>
      <c r="XEI27" s="389"/>
      <c r="XEJ27" s="389"/>
      <c r="XEK27" s="389"/>
      <c r="XEL27" s="389"/>
      <c r="XEM27" s="389"/>
      <c r="XEN27" s="389"/>
    </row>
    <row r="28" spans="1:10 16325:16368" x14ac:dyDescent="0.2">
      <c r="XCW28" s="389"/>
      <c r="XCX28" s="389"/>
      <c r="XCY28" s="389"/>
      <c r="XCZ28" s="389"/>
      <c r="XDA28" s="389"/>
      <c r="XDB28" s="389"/>
      <c r="XDC28" s="389"/>
      <c r="XDD28" s="389"/>
      <c r="XDE28" s="389"/>
      <c r="XDF28" s="389"/>
      <c r="XDG28" s="389"/>
      <c r="XDH28" s="389"/>
      <c r="XDI28" s="389"/>
      <c r="XDJ28" s="389"/>
      <c r="XDK28" s="389"/>
      <c r="XDL28" s="389"/>
      <c r="XDM28" s="389"/>
      <c r="XDN28" s="389"/>
      <c r="XDO28" s="389"/>
      <c r="XDP28" s="389"/>
      <c r="XDQ28" s="389"/>
      <c r="XDR28" s="389"/>
      <c r="XDS28" s="389"/>
      <c r="XDT28" s="389"/>
      <c r="XDU28" s="389"/>
      <c r="XDV28" s="389"/>
      <c r="XDW28" s="389"/>
      <c r="XDX28" s="389"/>
      <c r="XDY28" s="389"/>
      <c r="XDZ28" s="389"/>
      <c r="XEA28" s="389"/>
      <c r="XEB28" s="389"/>
      <c r="XEC28" s="389"/>
      <c r="XED28" s="389"/>
      <c r="XEE28" s="389"/>
      <c r="XEF28" s="389"/>
      <c r="XEG28" s="389"/>
      <c r="XEH28" s="389"/>
      <c r="XEI28" s="389"/>
      <c r="XEJ28" s="389"/>
      <c r="XEK28" s="389"/>
      <c r="XEL28" s="389"/>
      <c r="XEM28" s="389"/>
      <c r="XEN28" s="389"/>
    </row>
    <row r="29" spans="1:10 16325:16368" x14ac:dyDescent="0.2">
      <c r="XCW29" s="389"/>
      <c r="XCX29" s="389"/>
      <c r="XCY29" s="389"/>
      <c r="XCZ29" s="389"/>
      <c r="XDA29" s="389"/>
      <c r="XDB29" s="389"/>
      <c r="XDC29" s="389"/>
      <c r="XDD29" s="389"/>
      <c r="XDE29" s="389"/>
      <c r="XDF29" s="389"/>
      <c r="XDG29" s="389"/>
      <c r="XDH29" s="389"/>
      <c r="XDI29" s="389"/>
      <c r="XDJ29" s="389"/>
      <c r="XDK29" s="389"/>
      <c r="XDL29" s="389"/>
      <c r="XDM29" s="389"/>
      <c r="XDN29" s="389"/>
      <c r="XDO29" s="389"/>
      <c r="XDP29" s="389"/>
      <c r="XDQ29" s="389"/>
      <c r="XDR29" s="389"/>
      <c r="XDS29" s="389"/>
      <c r="XDT29" s="389"/>
      <c r="XDU29" s="389"/>
      <c r="XDV29" s="389"/>
      <c r="XDW29" s="389"/>
      <c r="XDX29" s="389"/>
      <c r="XDY29" s="389"/>
      <c r="XDZ29" s="389"/>
      <c r="XEA29" s="389"/>
      <c r="XEB29" s="389"/>
      <c r="XEC29" s="389"/>
      <c r="XED29" s="389"/>
      <c r="XEE29" s="389"/>
      <c r="XEF29" s="389"/>
      <c r="XEG29" s="389"/>
      <c r="XEH29" s="389"/>
      <c r="XEI29" s="389"/>
      <c r="XEJ29" s="389"/>
      <c r="XEK29" s="389"/>
      <c r="XEL29" s="389"/>
      <c r="XEM29" s="389"/>
      <c r="XEN29" s="389"/>
    </row>
    <row r="30" spans="1:10 16325:16368" x14ac:dyDescent="0.2">
      <c r="XCW30" s="389"/>
      <c r="XCX30" s="389"/>
      <c r="XCY30" s="389"/>
      <c r="XCZ30" s="389"/>
      <c r="XDA30" s="389"/>
      <c r="XDB30" s="389"/>
      <c r="XDC30" s="389"/>
      <c r="XDD30" s="389"/>
      <c r="XDE30" s="389"/>
      <c r="XDF30" s="389"/>
      <c r="XDG30" s="389"/>
      <c r="XDH30" s="389"/>
      <c r="XDI30" s="389"/>
      <c r="XDJ30" s="389"/>
      <c r="XDK30" s="389"/>
      <c r="XDL30" s="389"/>
      <c r="XDM30" s="389"/>
      <c r="XDN30" s="389"/>
      <c r="XDO30" s="389"/>
      <c r="XDP30" s="389"/>
      <c r="XDQ30" s="389"/>
      <c r="XDR30" s="389"/>
      <c r="XDS30" s="389"/>
      <c r="XDT30" s="389"/>
      <c r="XDU30" s="389"/>
      <c r="XDV30" s="389"/>
      <c r="XDW30" s="389"/>
      <c r="XDX30" s="389"/>
      <c r="XDY30" s="389"/>
      <c r="XDZ30" s="389"/>
      <c r="XEA30" s="389"/>
      <c r="XEB30" s="389"/>
      <c r="XEC30" s="389"/>
      <c r="XED30" s="389"/>
      <c r="XEE30" s="389"/>
      <c r="XEF30" s="389"/>
      <c r="XEG30" s="389"/>
      <c r="XEH30" s="389"/>
      <c r="XEI30" s="389"/>
      <c r="XEJ30" s="389"/>
      <c r="XEK30" s="389"/>
      <c r="XEL30" s="389"/>
      <c r="XEM30" s="389"/>
      <c r="XEN30" s="389"/>
    </row>
    <row r="31" spans="1:10 16325:16368" x14ac:dyDescent="0.2">
      <c r="XCW31" s="389"/>
      <c r="XCX31" s="389"/>
      <c r="XCY31" s="389"/>
      <c r="XCZ31" s="389"/>
      <c r="XDA31" s="389"/>
      <c r="XDB31" s="389"/>
      <c r="XDC31" s="389"/>
      <c r="XDD31" s="389"/>
      <c r="XDE31" s="389"/>
      <c r="XDF31" s="389"/>
      <c r="XDG31" s="389"/>
      <c r="XDH31" s="389"/>
      <c r="XDI31" s="389"/>
      <c r="XDJ31" s="389"/>
      <c r="XDK31" s="389"/>
      <c r="XDL31" s="389"/>
      <c r="XDM31" s="389"/>
      <c r="XDN31" s="389"/>
      <c r="XDO31" s="389"/>
      <c r="XDP31" s="389"/>
      <c r="XDQ31" s="389"/>
      <c r="XDR31" s="389"/>
      <c r="XDS31" s="389"/>
      <c r="XDT31" s="389"/>
      <c r="XDU31" s="389"/>
      <c r="XDV31" s="389"/>
      <c r="XDW31" s="389"/>
      <c r="XDX31" s="389"/>
      <c r="XDY31" s="389"/>
      <c r="XDZ31" s="389"/>
      <c r="XEA31" s="389"/>
      <c r="XEB31" s="389"/>
      <c r="XEC31" s="389"/>
      <c r="XED31" s="389"/>
      <c r="XEE31" s="389"/>
      <c r="XEF31" s="389"/>
      <c r="XEG31" s="389"/>
      <c r="XEH31" s="389"/>
      <c r="XEI31" s="389"/>
      <c r="XEJ31" s="389"/>
      <c r="XEK31" s="389"/>
      <c r="XEL31" s="389"/>
      <c r="XEM31" s="389"/>
      <c r="XEN31" s="389"/>
    </row>
    <row r="32" spans="1:10 16325:16368" x14ac:dyDescent="0.2">
      <c r="XCW32" s="389"/>
      <c r="XCX32" s="389"/>
      <c r="XCY32" s="389"/>
      <c r="XCZ32" s="389"/>
      <c r="XDA32" s="389"/>
      <c r="XDB32" s="389"/>
      <c r="XDC32" s="389"/>
      <c r="XDD32" s="389"/>
      <c r="XDE32" s="389"/>
      <c r="XDF32" s="389"/>
      <c r="XDG32" s="389"/>
      <c r="XDH32" s="389"/>
      <c r="XDI32" s="389"/>
      <c r="XDJ32" s="389"/>
      <c r="XDK32" s="389"/>
      <c r="XDL32" s="389"/>
      <c r="XDM32" s="389"/>
      <c r="XDN32" s="389"/>
      <c r="XDO32" s="389"/>
      <c r="XDP32" s="389"/>
      <c r="XDQ32" s="389"/>
      <c r="XDR32" s="389"/>
      <c r="XDS32" s="389"/>
      <c r="XDT32" s="389"/>
      <c r="XDU32" s="389"/>
      <c r="XDV32" s="389"/>
      <c r="XDW32" s="389"/>
      <c r="XDX32" s="389"/>
      <c r="XDY32" s="389"/>
      <c r="XDZ32" s="389"/>
      <c r="XEA32" s="389"/>
      <c r="XEB32" s="389"/>
      <c r="XEC32" s="389"/>
      <c r="XED32" s="389"/>
      <c r="XEE32" s="389"/>
      <c r="XEF32" s="389"/>
      <c r="XEG32" s="389"/>
      <c r="XEH32" s="389"/>
      <c r="XEI32" s="389"/>
      <c r="XEJ32" s="389"/>
      <c r="XEK32" s="389"/>
      <c r="XEL32" s="389"/>
      <c r="XEM32" s="389"/>
      <c r="XEN32" s="389"/>
    </row>
    <row r="33" spans="16325:16368" x14ac:dyDescent="0.2">
      <c r="XCW33" s="389"/>
      <c r="XCX33" s="389"/>
      <c r="XCY33" s="389"/>
      <c r="XCZ33" s="389"/>
      <c r="XDA33" s="389"/>
      <c r="XDB33" s="389"/>
      <c r="XDC33" s="389"/>
      <c r="XDD33" s="389"/>
      <c r="XDE33" s="389"/>
      <c r="XDF33" s="389"/>
      <c r="XDG33" s="389"/>
      <c r="XDH33" s="389"/>
      <c r="XDI33" s="389"/>
      <c r="XDJ33" s="389"/>
      <c r="XDK33" s="389"/>
      <c r="XDL33" s="389"/>
      <c r="XDM33" s="389"/>
      <c r="XDN33" s="389"/>
      <c r="XDO33" s="389"/>
      <c r="XDP33" s="389"/>
      <c r="XDQ33" s="389"/>
      <c r="XDR33" s="389"/>
      <c r="XDS33" s="389"/>
      <c r="XDT33" s="389"/>
      <c r="XDU33" s="389"/>
      <c r="XDV33" s="389"/>
      <c r="XDW33" s="389"/>
      <c r="XDX33" s="389"/>
      <c r="XDY33" s="389"/>
      <c r="XDZ33" s="389"/>
      <c r="XEA33" s="389"/>
      <c r="XEB33" s="389"/>
      <c r="XEC33" s="389"/>
      <c r="XED33" s="389"/>
      <c r="XEE33" s="389"/>
      <c r="XEF33" s="389"/>
      <c r="XEG33" s="389"/>
      <c r="XEH33" s="389"/>
      <c r="XEI33" s="389"/>
      <c r="XEJ33" s="389"/>
      <c r="XEK33" s="389"/>
      <c r="XEL33" s="389"/>
      <c r="XEM33" s="389"/>
      <c r="XEN33" s="389"/>
    </row>
    <row r="34" spans="16325:16368" x14ac:dyDescent="0.2">
      <c r="XCW34" s="389"/>
      <c r="XCX34" s="389"/>
      <c r="XCY34" s="389"/>
      <c r="XCZ34" s="389"/>
      <c r="XDA34" s="389"/>
      <c r="XDB34" s="389"/>
      <c r="XDC34" s="389"/>
      <c r="XDD34" s="389"/>
      <c r="XDE34" s="389"/>
      <c r="XDF34" s="389"/>
      <c r="XDG34" s="389"/>
      <c r="XDH34" s="389"/>
      <c r="XDI34" s="389"/>
      <c r="XDJ34" s="389"/>
      <c r="XDK34" s="389"/>
      <c r="XDL34" s="389"/>
      <c r="XDM34" s="389"/>
      <c r="XDN34" s="389"/>
      <c r="XDO34" s="389"/>
      <c r="XDP34" s="389"/>
      <c r="XDQ34" s="389"/>
      <c r="XDR34" s="389"/>
      <c r="XDS34" s="389"/>
      <c r="XDT34" s="389"/>
      <c r="XDU34" s="389"/>
      <c r="XDV34" s="389"/>
      <c r="XDW34" s="389"/>
      <c r="XDX34" s="389"/>
      <c r="XDY34" s="389"/>
      <c r="XDZ34" s="389"/>
      <c r="XEA34" s="389"/>
      <c r="XEB34" s="389"/>
      <c r="XEC34" s="389"/>
      <c r="XED34" s="389"/>
      <c r="XEE34" s="389"/>
      <c r="XEF34" s="389"/>
      <c r="XEG34" s="389"/>
      <c r="XEH34" s="389"/>
      <c r="XEI34" s="389"/>
      <c r="XEJ34" s="389"/>
      <c r="XEK34" s="389"/>
      <c r="XEL34" s="389"/>
      <c r="XEM34" s="389"/>
      <c r="XEN34" s="389"/>
    </row>
    <row r="35" spans="16325:16368" x14ac:dyDescent="0.2">
      <c r="XCW35" s="389"/>
      <c r="XCX35" s="389"/>
      <c r="XCY35" s="389"/>
      <c r="XCZ35" s="389"/>
      <c r="XDA35" s="389"/>
      <c r="XDB35" s="389"/>
      <c r="XDC35" s="389"/>
      <c r="XDD35" s="389"/>
      <c r="XDE35" s="389"/>
      <c r="XDF35" s="389"/>
      <c r="XDG35" s="389"/>
      <c r="XDH35" s="389"/>
      <c r="XDI35" s="389"/>
      <c r="XDJ35" s="389"/>
      <c r="XDK35" s="389"/>
      <c r="XDL35" s="389"/>
      <c r="XDM35" s="389"/>
      <c r="XDN35" s="389"/>
      <c r="XDO35" s="389"/>
      <c r="XDP35" s="389"/>
      <c r="XDQ35" s="389"/>
      <c r="XDR35" s="389"/>
      <c r="XDS35" s="389"/>
      <c r="XDT35" s="389"/>
      <c r="XDU35" s="389"/>
      <c r="XDV35" s="389"/>
      <c r="XDW35" s="389"/>
      <c r="XDX35" s="389"/>
      <c r="XDY35" s="389"/>
      <c r="XDZ35" s="389"/>
      <c r="XEA35" s="389"/>
      <c r="XEB35" s="389"/>
      <c r="XEC35" s="389"/>
      <c r="XED35" s="389"/>
      <c r="XEE35" s="389"/>
      <c r="XEF35" s="389"/>
      <c r="XEG35" s="389"/>
      <c r="XEH35" s="389"/>
      <c r="XEI35" s="389"/>
      <c r="XEJ35" s="389"/>
      <c r="XEK35" s="389"/>
      <c r="XEL35" s="389"/>
      <c r="XEM35" s="389"/>
      <c r="XEN35" s="389"/>
    </row>
    <row r="36" spans="16325:16368" x14ac:dyDescent="0.2">
      <c r="XCW36" s="389"/>
      <c r="XCX36" s="389"/>
      <c r="XCY36" s="389"/>
      <c r="XCZ36" s="389"/>
      <c r="XDA36" s="389"/>
      <c r="XDB36" s="389"/>
      <c r="XDC36" s="389"/>
      <c r="XDD36" s="389"/>
      <c r="XDE36" s="389"/>
      <c r="XDF36" s="389"/>
      <c r="XDG36" s="389"/>
      <c r="XDH36" s="389"/>
      <c r="XDI36" s="389"/>
      <c r="XDJ36" s="389"/>
      <c r="XDK36" s="389"/>
      <c r="XDL36" s="389"/>
      <c r="XDM36" s="389"/>
      <c r="XDN36" s="389"/>
      <c r="XDO36" s="389"/>
      <c r="XDP36" s="389"/>
      <c r="XDQ36" s="389"/>
      <c r="XDR36" s="389"/>
      <c r="XDS36" s="389"/>
      <c r="XDT36" s="389"/>
      <c r="XDU36" s="389"/>
      <c r="XDV36" s="389"/>
      <c r="XDW36" s="389"/>
      <c r="XDX36" s="389"/>
      <c r="XDY36" s="389"/>
      <c r="XDZ36" s="389"/>
      <c r="XEA36" s="389"/>
      <c r="XEB36" s="389"/>
      <c r="XEC36" s="389"/>
      <c r="XED36" s="389"/>
      <c r="XEE36" s="389"/>
      <c r="XEF36" s="389"/>
      <c r="XEG36" s="389"/>
      <c r="XEH36" s="389"/>
      <c r="XEI36" s="389"/>
      <c r="XEJ36" s="389"/>
      <c r="XEK36" s="389"/>
      <c r="XEL36" s="389"/>
      <c r="XEM36" s="389"/>
      <c r="XEN36" s="389"/>
    </row>
    <row r="37" spans="16325:16368" x14ac:dyDescent="0.2">
      <c r="XCW37" s="389"/>
      <c r="XCX37" s="389"/>
      <c r="XCY37" s="389"/>
      <c r="XCZ37" s="389"/>
      <c r="XDA37" s="389"/>
      <c r="XDB37" s="389"/>
      <c r="XDC37" s="389"/>
      <c r="XDD37" s="389"/>
      <c r="XDE37" s="389"/>
      <c r="XDF37" s="389"/>
      <c r="XDG37" s="389"/>
      <c r="XDH37" s="389"/>
      <c r="XDI37" s="389"/>
      <c r="XDJ37" s="389"/>
      <c r="XDK37" s="389"/>
      <c r="XDL37" s="389"/>
      <c r="XDM37" s="389"/>
      <c r="XDN37" s="389"/>
      <c r="XDO37" s="389"/>
      <c r="XDP37" s="389"/>
      <c r="XDQ37" s="389"/>
      <c r="XDR37" s="389"/>
      <c r="XDS37" s="389"/>
      <c r="XDT37" s="389"/>
      <c r="XDU37" s="389"/>
      <c r="XDV37" s="389"/>
      <c r="XDW37" s="389"/>
      <c r="XDX37" s="389"/>
      <c r="XDY37" s="389"/>
      <c r="XDZ37" s="389"/>
      <c r="XEA37" s="389"/>
      <c r="XEB37" s="389"/>
      <c r="XEC37" s="389"/>
      <c r="XED37" s="389"/>
      <c r="XEE37" s="389"/>
      <c r="XEF37" s="389"/>
      <c r="XEG37" s="389"/>
      <c r="XEH37" s="389"/>
      <c r="XEI37" s="389"/>
      <c r="XEJ37" s="389"/>
      <c r="XEK37" s="389"/>
      <c r="XEL37" s="389"/>
      <c r="XEM37" s="389"/>
      <c r="XEN37" s="389"/>
    </row>
    <row r="38" spans="16325:16368" x14ac:dyDescent="0.2">
      <c r="XCW38" s="389"/>
      <c r="XCX38" s="389"/>
      <c r="XCY38" s="389"/>
      <c r="XCZ38" s="389"/>
      <c r="XDA38" s="389"/>
      <c r="XDB38" s="389"/>
      <c r="XDC38" s="389"/>
      <c r="XDD38" s="389"/>
      <c r="XDE38" s="389"/>
      <c r="XDF38" s="389"/>
      <c r="XDG38" s="389"/>
      <c r="XDH38" s="389"/>
      <c r="XDI38" s="389"/>
      <c r="XDJ38" s="389"/>
      <c r="XDK38" s="389"/>
      <c r="XDL38" s="389"/>
      <c r="XDM38" s="389"/>
      <c r="XDN38" s="389"/>
      <c r="XDO38" s="389"/>
      <c r="XDP38" s="389"/>
      <c r="XDQ38" s="389"/>
      <c r="XDR38" s="389"/>
      <c r="XDS38" s="389"/>
      <c r="XDT38" s="389"/>
      <c r="XDU38" s="389"/>
      <c r="XDV38" s="389"/>
      <c r="XDW38" s="389"/>
      <c r="XDX38" s="389"/>
      <c r="XDY38" s="389"/>
      <c r="XDZ38" s="389"/>
      <c r="XEA38" s="389"/>
      <c r="XEB38" s="389"/>
      <c r="XEC38" s="389"/>
      <c r="XED38" s="389"/>
      <c r="XEE38" s="389"/>
      <c r="XEF38" s="389"/>
      <c r="XEG38" s="389"/>
      <c r="XEH38" s="389"/>
      <c r="XEI38" s="389"/>
      <c r="XEJ38" s="389"/>
      <c r="XEK38" s="389"/>
      <c r="XEL38" s="389"/>
      <c r="XEM38" s="389"/>
      <c r="XEN38" s="389"/>
    </row>
    <row r="39" spans="16325:16368" x14ac:dyDescent="0.2">
      <c r="XCW39" s="389"/>
      <c r="XCX39" s="389"/>
      <c r="XCY39" s="389"/>
      <c r="XCZ39" s="389"/>
      <c r="XDA39" s="389"/>
      <c r="XDB39" s="389"/>
      <c r="XDC39" s="389"/>
      <c r="XDD39" s="389"/>
      <c r="XDE39" s="389"/>
      <c r="XDF39" s="389"/>
      <c r="XDG39" s="389"/>
      <c r="XDH39" s="389"/>
      <c r="XDI39" s="389"/>
      <c r="XDJ39" s="389"/>
      <c r="XDK39" s="389"/>
      <c r="XDL39" s="389"/>
      <c r="XDM39" s="389"/>
      <c r="XDN39" s="389"/>
      <c r="XDO39" s="389"/>
      <c r="XDP39" s="389"/>
      <c r="XDQ39" s="389"/>
      <c r="XDR39" s="389"/>
      <c r="XDS39" s="389"/>
      <c r="XDT39" s="389"/>
      <c r="XDU39" s="389"/>
      <c r="XDV39" s="389"/>
      <c r="XDW39" s="389"/>
      <c r="XDX39" s="389"/>
      <c r="XDY39" s="389"/>
      <c r="XDZ39" s="389"/>
      <c r="XEA39" s="389"/>
      <c r="XEB39" s="389"/>
      <c r="XEC39" s="389"/>
      <c r="XED39" s="389"/>
      <c r="XEE39" s="389"/>
      <c r="XEF39" s="389"/>
      <c r="XEG39" s="389"/>
      <c r="XEH39" s="389"/>
      <c r="XEI39" s="389"/>
      <c r="XEJ39" s="389"/>
      <c r="XEK39" s="389"/>
      <c r="XEL39" s="389"/>
      <c r="XEM39" s="389"/>
      <c r="XEN39" s="389"/>
    </row>
    <row r="40" spans="16325:16368" x14ac:dyDescent="0.2">
      <c r="XCW40" s="389"/>
      <c r="XCX40" s="389"/>
      <c r="XCY40" s="389"/>
      <c r="XCZ40" s="389"/>
      <c r="XDA40" s="389"/>
      <c r="XDB40" s="389"/>
      <c r="XDC40" s="389"/>
      <c r="XDD40" s="389"/>
      <c r="XDE40" s="389"/>
      <c r="XDF40" s="389"/>
      <c r="XDG40" s="389"/>
      <c r="XDH40" s="389"/>
      <c r="XDI40" s="389"/>
      <c r="XDJ40" s="389"/>
      <c r="XDK40" s="389"/>
      <c r="XDL40" s="389"/>
      <c r="XDM40" s="389"/>
      <c r="XDN40" s="389"/>
      <c r="XDO40" s="389"/>
      <c r="XDP40" s="389"/>
      <c r="XDQ40" s="389"/>
      <c r="XDR40" s="389"/>
      <c r="XDS40" s="389"/>
      <c r="XDT40" s="389"/>
      <c r="XDU40" s="389"/>
      <c r="XDV40" s="389"/>
      <c r="XDW40" s="389"/>
      <c r="XDX40" s="389"/>
      <c r="XDY40" s="389"/>
      <c r="XDZ40" s="389"/>
      <c r="XEA40" s="389"/>
      <c r="XEB40" s="389"/>
      <c r="XEC40" s="389"/>
      <c r="XED40" s="389"/>
      <c r="XEE40" s="389"/>
      <c r="XEF40" s="389"/>
      <c r="XEG40" s="389"/>
      <c r="XEH40" s="389"/>
      <c r="XEI40" s="389"/>
      <c r="XEJ40" s="389"/>
      <c r="XEK40" s="389"/>
      <c r="XEL40" s="389"/>
      <c r="XEM40" s="389"/>
      <c r="XEN40" s="389"/>
    </row>
    <row r="41" spans="16325:16368" x14ac:dyDescent="0.2">
      <c r="XCW41" s="389"/>
      <c r="XCX41" s="389"/>
      <c r="XCY41" s="389"/>
      <c r="XCZ41" s="389"/>
      <c r="XDA41" s="389"/>
      <c r="XDB41" s="389"/>
      <c r="XDC41" s="389"/>
      <c r="XDD41" s="389"/>
      <c r="XDE41" s="389"/>
      <c r="XDF41" s="389"/>
      <c r="XDG41" s="389"/>
      <c r="XDH41" s="389"/>
      <c r="XDI41" s="389"/>
      <c r="XDJ41" s="389"/>
      <c r="XDK41" s="389"/>
      <c r="XDL41" s="389"/>
      <c r="XDM41" s="389"/>
      <c r="XDN41" s="389"/>
      <c r="XDO41" s="389"/>
      <c r="XDP41" s="389"/>
      <c r="XDQ41" s="389"/>
      <c r="XDR41" s="389"/>
      <c r="XDS41" s="389"/>
      <c r="XDT41" s="389"/>
      <c r="XDU41" s="389"/>
      <c r="XDV41" s="389"/>
      <c r="XDW41" s="389"/>
      <c r="XDX41" s="389"/>
      <c r="XDY41" s="389"/>
      <c r="XDZ41" s="389"/>
      <c r="XEA41" s="389"/>
      <c r="XEB41" s="389"/>
      <c r="XEC41" s="389"/>
      <c r="XED41" s="389"/>
      <c r="XEE41" s="389"/>
      <c r="XEF41" s="389"/>
      <c r="XEG41" s="389"/>
      <c r="XEH41" s="389"/>
      <c r="XEI41" s="389"/>
      <c r="XEJ41" s="389"/>
      <c r="XEK41" s="389"/>
      <c r="XEL41" s="389"/>
      <c r="XEM41" s="389"/>
      <c r="XEN41" s="389"/>
    </row>
    <row r="42" spans="16325:16368" x14ac:dyDescent="0.2">
      <c r="XCW42" s="389"/>
      <c r="XCX42" s="389"/>
      <c r="XCY42" s="389"/>
      <c r="XCZ42" s="389"/>
      <c r="XDA42" s="389"/>
      <c r="XDB42" s="389"/>
      <c r="XDC42" s="389"/>
      <c r="XDD42" s="389"/>
      <c r="XDE42" s="389"/>
      <c r="XDF42" s="389"/>
      <c r="XDG42" s="389"/>
      <c r="XDH42" s="389"/>
      <c r="XDI42" s="389"/>
      <c r="XDJ42" s="389"/>
      <c r="XDK42" s="389"/>
      <c r="XDL42" s="389"/>
      <c r="XDM42" s="389"/>
      <c r="XDN42" s="389"/>
      <c r="XDO42" s="389"/>
      <c r="XDP42" s="389"/>
      <c r="XDQ42" s="389"/>
      <c r="XDR42" s="389"/>
      <c r="XDS42" s="389"/>
      <c r="XDT42" s="389"/>
      <c r="XDU42" s="389"/>
      <c r="XDV42" s="389"/>
      <c r="XDW42" s="389"/>
      <c r="XDX42" s="389"/>
      <c r="XDY42" s="389"/>
      <c r="XDZ42" s="389"/>
      <c r="XEA42" s="389"/>
      <c r="XEB42" s="389"/>
      <c r="XEC42" s="389"/>
      <c r="XED42" s="389"/>
      <c r="XEE42" s="389"/>
      <c r="XEF42" s="389"/>
      <c r="XEG42" s="389"/>
      <c r="XEH42" s="389"/>
      <c r="XEI42" s="389"/>
      <c r="XEJ42" s="389"/>
      <c r="XEK42" s="389"/>
      <c r="XEL42" s="389"/>
      <c r="XEM42" s="389"/>
      <c r="XEN42" s="389"/>
    </row>
    <row r="43" spans="16325:16368" x14ac:dyDescent="0.2">
      <c r="XCW43" s="389"/>
      <c r="XCX43" s="389"/>
      <c r="XCY43" s="389"/>
      <c r="XCZ43" s="389"/>
      <c r="XDA43" s="389"/>
      <c r="XDB43" s="389"/>
      <c r="XDC43" s="389"/>
      <c r="XDD43" s="389"/>
      <c r="XDE43" s="389"/>
      <c r="XDF43" s="389"/>
      <c r="XDG43" s="389"/>
      <c r="XDH43" s="389"/>
      <c r="XDI43" s="389"/>
      <c r="XDJ43" s="389"/>
      <c r="XDK43" s="389"/>
      <c r="XDL43" s="389"/>
      <c r="XDM43" s="389"/>
      <c r="XDN43" s="389"/>
      <c r="XDO43" s="389"/>
      <c r="XDP43" s="389"/>
      <c r="XDQ43" s="389"/>
      <c r="XDR43" s="389"/>
      <c r="XDS43" s="389"/>
      <c r="XDT43" s="389"/>
      <c r="XDU43" s="389"/>
      <c r="XDV43" s="389"/>
      <c r="XDW43" s="389"/>
      <c r="XDX43" s="389"/>
      <c r="XDY43" s="389"/>
      <c r="XDZ43" s="389"/>
      <c r="XEA43" s="389"/>
      <c r="XEB43" s="389"/>
      <c r="XEC43" s="389"/>
      <c r="XED43" s="389"/>
      <c r="XEE43" s="389"/>
      <c r="XEF43" s="389"/>
      <c r="XEG43" s="389"/>
      <c r="XEH43" s="389"/>
      <c r="XEI43" s="389"/>
      <c r="XEJ43" s="389"/>
      <c r="XEK43" s="389"/>
      <c r="XEL43" s="389"/>
      <c r="XEM43" s="389"/>
      <c r="XEN43" s="389"/>
    </row>
    <row r="44" spans="16325:16368" x14ac:dyDescent="0.2">
      <c r="XCW44" s="389"/>
      <c r="XCX44" s="389"/>
      <c r="XCY44" s="389"/>
      <c r="XCZ44" s="389"/>
      <c r="XDA44" s="389"/>
      <c r="XDB44" s="389"/>
      <c r="XDC44" s="389"/>
      <c r="XDD44" s="389"/>
      <c r="XDE44" s="389"/>
      <c r="XDF44" s="389"/>
      <c r="XDG44" s="389"/>
      <c r="XDH44" s="389"/>
      <c r="XDI44" s="389"/>
      <c r="XDJ44" s="389"/>
      <c r="XDK44" s="389"/>
      <c r="XDL44" s="389"/>
      <c r="XDM44" s="389"/>
      <c r="XDN44" s="389"/>
      <c r="XDO44" s="389"/>
      <c r="XDP44" s="389"/>
      <c r="XDQ44" s="389"/>
      <c r="XDR44" s="389"/>
      <c r="XDS44" s="389"/>
      <c r="XDT44" s="389"/>
      <c r="XDU44" s="389"/>
      <c r="XDV44" s="389"/>
      <c r="XDW44" s="389"/>
      <c r="XDX44" s="389"/>
      <c r="XDY44" s="389"/>
      <c r="XDZ44" s="389"/>
      <c r="XEA44" s="389"/>
      <c r="XEB44" s="389"/>
      <c r="XEC44" s="389"/>
      <c r="XED44" s="389"/>
      <c r="XEE44" s="389"/>
      <c r="XEF44" s="389"/>
      <c r="XEG44" s="389"/>
      <c r="XEH44" s="389"/>
      <c r="XEI44" s="389"/>
      <c r="XEJ44" s="389"/>
      <c r="XEK44" s="389"/>
      <c r="XEL44" s="389"/>
      <c r="XEM44" s="389"/>
      <c r="XEN44" s="389"/>
    </row>
    <row r="45" spans="16325:16368" x14ac:dyDescent="0.2">
      <c r="XCW45" s="389"/>
      <c r="XCX45" s="389"/>
      <c r="XCY45" s="389"/>
      <c r="XCZ45" s="389"/>
      <c r="XDA45" s="389"/>
      <c r="XDB45" s="389"/>
      <c r="XDC45" s="389"/>
      <c r="XDD45" s="389"/>
      <c r="XDE45" s="389"/>
      <c r="XDF45" s="389"/>
      <c r="XDG45" s="389"/>
      <c r="XDH45" s="389"/>
      <c r="XDI45" s="389"/>
      <c r="XDJ45" s="389"/>
      <c r="XDK45" s="389"/>
      <c r="XDL45" s="389"/>
      <c r="XDM45" s="389"/>
      <c r="XDN45" s="389"/>
      <c r="XDO45" s="389"/>
      <c r="XDP45" s="389"/>
      <c r="XDQ45" s="389"/>
      <c r="XDR45" s="389"/>
      <c r="XDS45" s="389"/>
      <c r="XDT45" s="389"/>
      <c r="XDU45" s="389"/>
      <c r="XDV45" s="389"/>
      <c r="XDW45" s="389"/>
      <c r="XDX45" s="389"/>
      <c r="XDY45" s="389"/>
      <c r="XDZ45" s="389"/>
      <c r="XEA45" s="389"/>
      <c r="XEB45" s="389"/>
      <c r="XEC45" s="389"/>
      <c r="XED45" s="389"/>
      <c r="XEE45" s="389"/>
      <c r="XEF45" s="389"/>
      <c r="XEG45" s="389"/>
      <c r="XEH45" s="389"/>
      <c r="XEI45" s="389"/>
      <c r="XEJ45" s="389"/>
      <c r="XEK45" s="389"/>
      <c r="XEL45" s="389"/>
      <c r="XEM45" s="389"/>
      <c r="XEN45" s="389"/>
    </row>
    <row r="46" spans="16325:16368" x14ac:dyDescent="0.2">
      <c r="XCW46" s="389"/>
      <c r="XCX46" s="389"/>
      <c r="XCY46" s="389"/>
      <c r="XCZ46" s="389"/>
      <c r="XDA46" s="389"/>
      <c r="XDB46" s="389"/>
      <c r="XDC46" s="389"/>
      <c r="XDD46" s="389"/>
      <c r="XDE46" s="389"/>
      <c r="XDF46" s="389"/>
      <c r="XDG46" s="389"/>
      <c r="XDH46" s="389"/>
      <c r="XDI46" s="389"/>
      <c r="XDJ46" s="389"/>
      <c r="XDK46" s="389"/>
      <c r="XDL46" s="389"/>
      <c r="XDM46" s="389"/>
      <c r="XDN46" s="389"/>
      <c r="XDO46" s="389"/>
      <c r="XDP46" s="389"/>
      <c r="XDQ46" s="389"/>
      <c r="XDR46" s="389"/>
      <c r="XDS46" s="389"/>
      <c r="XDT46" s="389"/>
      <c r="XDU46" s="389"/>
      <c r="XDV46" s="389"/>
      <c r="XDW46" s="389"/>
      <c r="XDX46" s="389"/>
      <c r="XDY46" s="389"/>
      <c r="XDZ46" s="389"/>
      <c r="XEA46" s="389"/>
      <c r="XEB46" s="389"/>
      <c r="XEC46" s="389"/>
      <c r="XED46" s="389"/>
      <c r="XEE46" s="389"/>
      <c r="XEF46" s="389"/>
      <c r="XEG46" s="389"/>
      <c r="XEH46" s="389"/>
      <c r="XEI46" s="389"/>
      <c r="XEJ46" s="389"/>
      <c r="XEK46" s="389"/>
      <c r="XEL46" s="389"/>
      <c r="XEM46" s="389"/>
      <c r="XEN46" s="389"/>
    </row>
    <row r="47" spans="16325:16368" x14ac:dyDescent="0.2">
      <c r="XCW47" s="389"/>
      <c r="XCX47" s="389"/>
      <c r="XCY47" s="389"/>
      <c r="XCZ47" s="389"/>
      <c r="XDA47" s="389"/>
      <c r="XDB47" s="389"/>
      <c r="XDC47" s="389"/>
      <c r="XDD47" s="389"/>
      <c r="XDE47" s="389"/>
      <c r="XDF47" s="389"/>
      <c r="XDG47" s="389"/>
      <c r="XDH47" s="389"/>
      <c r="XDI47" s="389"/>
      <c r="XDJ47" s="389"/>
      <c r="XDK47" s="389"/>
      <c r="XDL47" s="389"/>
      <c r="XDM47" s="389"/>
      <c r="XDN47" s="389"/>
      <c r="XDO47" s="389"/>
      <c r="XDP47" s="389"/>
      <c r="XDQ47" s="389"/>
      <c r="XDR47" s="389"/>
      <c r="XDS47" s="389"/>
      <c r="XDT47" s="389"/>
      <c r="XDU47" s="389"/>
      <c r="XDV47" s="389"/>
      <c r="XDW47" s="389"/>
      <c r="XDX47" s="389"/>
      <c r="XDY47" s="389"/>
      <c r="XDZ47" s="389"/>
      <c r="XEA47" s="389"/>
      <c r="XEB47" s="389"/>
      <c r="XEC47" s="389"/>
      <c r="XED47" s="389"/>
      <c r="XEE47" s="389"/>
      <c r="XEF47" s="389"/>
      <c r="XEG47" s="389"/>
      <c r="XEH47" s="389"/>
      <c r="XEI47" s="389"/>
      <c r="XEJ47" s="389"/>
      <c r="XEK47" s="389"/>
      <c r="XEL47" s="389"/>
      <c r="XEM47" s="389"/>
      <c r="XEN47" s="389"/>
    </row>
    <row r="48" spans="16325:16368" x14ac:dyDescent="0.2">
      <c r="XCW48" s="389"/>
      <c r="XCX48" s="389"/>
      <c r="XCY48" s="389"/>
      <c r="XCZ48" s="389"/>
      <c r="XDA48" s="389"/>
      <c r="XDB48" s="389"/>
      <c r="XDC48" s="389"/>
      <c r="XDD48" s="389"/>
      <c r="XDE48" s="389"/>
      <c r="XDF48" s="389"/>
      <c r="XDG48" s="389"/>
      <c r="XDH48" s="389"/>
      <c r="XDI48" s="389"/>
      <c r="XDJ48" s="389"/>
      <c r="XDK48" s="389"/>
      <c r="XDL48" s="389"/>
      <c r="XDM48" s="389"/>
      <c r="XDN48" s="389"/>
      <c r="XDO48" s="389"/>
      <c r="XDP48" s="389"/>
      <c r="XDQ48" s="389"/>
      <c r="XDR48" s="389"/>
      <c r="XDS48" s="389"/>
      <c r="XDT48" s="389"/>
      <c r="XDU48" s="389"/>
      <c r="XDV48" s="389"/>
      <c r="XDW48" s="389"/>
      <c r="XDX48" s="389"/>
      <c r="XDY48" s="389"/>
      <c r="XDZ48" s="389"/>
      <c r="XEA48" s="389"/>
      <c r="XEB48" s="389"/>
      <c r="XEC48" s="389"/>
      <c r="XED48" s="389"/>
      <c r="XEE48" s="389"/>
      <c r="XEF48" s="389"/>
      <c r="XEG48" s="389"/>
      <c r="XEH48" s="389"/>
      <c r="XEI48" s="389"/>
      <c r="XEJ48" s="389"/>
      <c r="XEK48" s="389"/>
      <c r="XEL48" s="389"/>
      <c r="XEM48" s="389"/>
      <c r="XEN48" s="389"/>
    </row>
    <row r="49" spans="16325:16368" x14ac:dyDescent="0.2">
      <c r="XCW49" s="389"/>
      <c r="XCX49" s="389"/>
      <c r="XCY49" s="389"/>
      <c r="XCZ49" s="389"/>
      <c r="XDA49" s="389"/>
      <c r="XDB49" s="389"/>
      <c r="XDC49" s="389"/>
      <c r="XDD49" s="389"/>
      <c r="XDE49" s="389"/>
      <c r="XDF49" s="389"/>
      <c r="XDG49" s="389"/>
      <c r="XDH49" s="389"/>
      <c r="XDI49" s="389"/>
      <c r="XDJ49" s="389"/>
      <c r="XDK49" s="389"/>
      <c r="XDL49" s="389"/>
      <c r="XDM49" s="389"/>
      <c r="XDN49" s="389"/>
      <c r="XDO49" s="389"/>
      <c r="XDP49" s="389"/>
      <c r="XDQ49" s="389"/>
      <c r="XDR49" s="389"/>
      <c r="XDS49" s="389"/>
      <c r="XDT49" s="389"/>
      <c r="XDU49" s="389"/>
      <c r="XDV49" s="389"/>
      <c r="XDW49" s="389"/>
      <c r="XDX49" s="389"/>
      <c r="XDY49" s="389"/>
      <c r="XDZ49" s="389"/>
      <c r="XEA49" s="389"/>
      <c r="XEB49" s="389"/>
      <c r="XEC49" s="389"/>
      <c r="XED49" s="389"/>
      <c r="XEE49" s="389"/>
      <c r="XEF49" s="389"/>
      <c r="XEG49" s="389"/>
      <c r="XEH49" s="389"/>
      <c r="XEI49" s="389"/>
      <c r="XEJ49" s="389"/>
      <c r="XEK49" s="389"/>
      <c r="XEL49" s="389"/>
      <c r="XEM49" s="389"/>
      <c r="XEN49" s="389"/>
    </row>
    <row r="50" spans="16325:16368" x14ac:dyDescent="0.2">
      <c r="XCW50" s="389"/>
      <c r="XCX50" s="389"/>
      <c r="XCY50" s="389"/>
      <c r="XCZ50" s="389"/>
      <c r="XDA50" s="389"/>
      <c r="XDB50" s="389"/>
      <c r="XDC50" s="389"/>
      <c r="XDD50" s="389"/>
      <c r="XDE50" s="389"/>
      <c r="XDF50" s="389"/>
      <c r="XDG50" s="389"/>
      <c r="XDH50" s="389"/>
      <c r="XDI50" s="389"/>
      <c r="XDJ50" s="389"/>
      <c r="XDK50" s="389"/>
      <c r="XDL50" s="389"/>
      <c r="XDM50" s="389"/>
      <c r="XDN50" s="389"/>
      <c r="XDO50" s="389"/>
      <c r="XDP50" s="389"/>
      <c r="XDQ50" s="389"/>
      <c r="XDR50" s="389"/>
      <c r="XDS50" s="389"/>
      <c r="XDT50" s="389"/>
      <c r="XDU50" s="389"/>
      <c r="XDV50" s="389"/>
      <c r="XDW50" s="389"/>
      <c r="XDX50" s="389"/>
      <c r="XDY50" s="389"/>
      <c r="XDZ50" s="389"/>
      <c r="XEA50" s="389"/>
      <c r="XEB50" s="389"/>
      <c r="XEC50" s="389"/>
      <c r="XED50" s="389"/>
      <c r="XEE50" s="389"/>
      <c r="XEF50" s="389"/>
      <c r="XEG50" s="389"/>
      <c r="XEH50" s="389"/>
      <c r="XEI50" s="389"/>
      <c r="XEJ50" s="389"/>
      <c r="XEK50" s="389"/>
      <c r="XEL50" s="389"/>
      <c r="XEM50" s="389"/>
      <c r="XEN50" s="389"/>
    </row>
    <row r="51" spans="16325:16368" x14ac:dyDescent="0.2">
      <c r="XCW51" s="389"/>
      <c r="XCX51" s="389"/>
      <c r="XCY51" s="389"/>
      <c r="XCZ51" s="389"/>
      <c r="XDA51" s="389"/>
      <c r="XDB51" s="389"/>
      <c r="XDC51" s="389"/>
      <c r="XDD51" s="389"/>
      <c r="XDE51" s="389"/>
      <c r="XDF51" s="389"/>
      <c r="XDG51" s="389"/>
      <c r="XDH51" s="389"/>
      <c r="XDI51" s="389"/>
      <c r="XDJ51" s="389"/>
      <c r="XDK51" s="389"/>
      <c r="XDL51" s="389"/>
      <c r="XDM51" s="389"/>
      <c r="XDN51" s="389"/>
      <c r="XDO51" s="389"/>
      <c r="XDP51" s="389"/>
      <c r="XDQ51" s="389"/>
      <c r="XDR51" s="389"/>
      <c r="XDS51" s="389"/>
      <c r="XDT51" s="389"/>
      <c r="XDU51" s="389"/>
      <c r="XDV51" s="389"/>
      <c r="XDW51" s="389"/>
      <c r="XDX51" s="389"/>
      <c r="XDY51" s="389"/>
      <c r="XDZ51" s="389"/>
      <c r="XEA51" s="389"/>
      <c r="XEB51" s="389"/>
      <c r="XEC51" s="389"/>
      <c r="XED51" s="389"/>
      <c r="XEE51" s="389"/>
      <c r="XEF51" s="389"/>
      <c r="XEG51" s="389"/>
      <c r="XEH51" s="389"/>
      <c r="XEI51" s="389"/>
      <c r="XEJ51" s="389"/>
      <c r="XEK51" s="389"/>
      <c r="XEL51" s="389"/>
      <c r="XEM51" s="389"/>
      <c r="XEN51" s="389"/>
    </row>
    <row r="52" spans="16325:16368" x14ac:dyDescent="0.2">
      <c r="XCW52" s="389"/>
      <c r="XCX52" s="389"/>
      <c r="XCY52" s="389"/>
      <c r="XCZ52" s="389"/>
      <c r="XDA52" s="389"/>
      <c r="XDB52" s="389"/>
      <c r="XDC52" s="389"/>
      <c r="XDD52" s="389"/>
      <c r="XDE52" s="389"/>
      <c r="XDF52" s="389"/>
      <c r="XDG52" s="389"/>
      <c r="XDH52" s="389"/>
      <c r="XDI52" s="389"/>
      <c r="XDJ52" s="389"/>
      <c r="XDK52" s="389"/>
      <c r="XDL52" s="389"/>
      <c r="XDM52" s="389"/>
      <c r="XDN52" s="389"/>
      <c r="XDO52" s="389"/>
      <c r="XDP52" s="389"/>
      <c r="XDQ52" s="389"/>
      <c r="XDR52" s="389"/>
      <c r="XDS52" s="389"/>
      <c r="XDT52" s="389"/>
      <c r="XDU52" s="389"/>
      <c r="XDV52" s="389"/>
      <c r="XDW52" s="389"/>
      <c r="XDX52" s="389"/>
      <c r="XDY52" s="389"/>
      <c r="XDZ52" s="389"/>
      <c r="XEA52" s="389"/>
      <c r="XEB52" s="389"/>
      <c r="XEC52" s="389"/>
      <c r="XED52" s="389"/>
      <c r="XEE52" s="389"/>
      <c r="XEF52" s="389"/>
      <c r="XEG52" s="389"/>
      <c r="XEH52" s="389"/>
      <c r="XEI52" s="389"/>
      <c r="XEJ52" s="389"/>
      <c r="XEK52" s="389"/>
      <c r="XEL52" s="389"/>
      <c r="XEM52" s="389"/>
      <c r="XEN52" s="389"/>
    </row>
    <row r="53" spans="16325:16368" x14ac:dyDescent="0.2">
      <c r="XCW53" s="389"/>
      <c r="XCX53" s="389"/>
      <c r="XCY53" s="389"/>
      <c r="XCZ53" s="389"/>
      <c r="XDA53" s="389"/>
      <c r="XDB53" s="389"/>
      <c r="XDC53" s="389"/>
      <c r="XDD53" s="389"/>
      <c r="XDE53" s="389"/>
      <c r="XDF53" s="389"/>
      <c r="XDG53" s="389"/>
      <c r="XDH53" s="389"/>
      <c r="XDI53" s="389"/>
      <c r="XDJ53" s="389"/>
      <c r="XDK53" s="389"/>
      <c r="XDL53" s="389"/>
      <c r="XDM53" s="389"/>
      <c r="XDN53" s="389"/>
      <c r="XDO53" s="389"/>
      <c r="XDP53" s="389"/>
      <c r="XDQ53" s="389"/>
      <c r="XDR53" s="389"/>
      <c r="XDS53" s="389"/>
      <c r="XDT53" s="389"/>
      <c r="XDU53" s="389"/>
      <c r="XDV53" s="389"/>
      <c r="XDW53" s="389"/>
      <c r="XDX53" s="389"/>
      <c r="XDY53" s="389"/>
      <c r="XDZ53" s="389"/>
      <c r="XEA53" s="389"/>
      <c r="XEB53" s="389"/>
      <c r="XEC53" s="389"/>
      <c r="XED53" s="389"/>
      <c r="XEE53" s="389"/>
      <c r="XEF53" s="389"/>
      <c r="XEG53" s="389"/>
      <c r="XEH53" s="389"/>
      <c r="XEI53" s="389"/>
      <c r="XEJ53" s="389"/>
      <c r="XEK53" s="389"/>
      <c r="XEL53" s="389"/>
      <c r="XEM53" s="389"/>
      <c r="XEN53" s="389"/>
    </row>
    <row r="54" spans="16325:16368" x14ac:dyDescent="0.2">
      <c r="XCW54" s="389"/>
      <c r="XCX54" s="389"/>
      <c r="XCY54" s="389"/>
      <c r="XCZ54" s="389"/>
      <c r="XDA54" s="389"/>
      <c r="XDB54" s="389"/>
      <c r="XDC54" s="389"/>
      <c r="XDD54" s="389"/>
      <c r="XDE54" s="389"/>
      <c r="XDF54" s="389"/>
      <c r="XDG54" s="389"/>
      <c r="XDH54" s="389"/>
      <c r="XDI54" s="389"/>
      <c r="XDJ54" s="389"/>
      <c r="XDK54" s="389"/>
      <c r="XDL54" s="389"/>
      <c r="XDM54" s="389"/>
      <c r="XDN54" s="389"/>
      <c r="XDO54" s="389"/>
      <c r="XDP54" s="389"/>
      <c r="XDQ54" s="389"/>
      <c r="XDR54" s="389"/>
      <c r="XDS54" s="389"/>
      <c r="XDT54" s="389"/>
      <c r="XDU54" s="389"/>
      <c r="XDV54" s="389"/>
      <c r="XDW54" s="389"/>
      <c r="XDX54" s="389"/>
      <c r="XDY54" s="389"/>
      <c r="XDZ54" s="389"/>
      <c r="XEA54" s="389"/>
      <c r="XEB54" s="389"/>
      <c r="XEC54" s="389"/>
      <c r="XED54" s="389"/>
      <c r="XEE54" s="389"/>
      <c r="XEF54" s="389"/>
      <c r="XEG54" s="389"/>
      <c r="XEH54" s="389"/>
      <c r="XEI54" s="389"/>
      <c r="XEJ54" s="389"/>
      <c r="XEK54" s="389"/>
      <c r="XEL54" s="389"/>
      <c r="XEM54" s="389"/>
      <c r="XEN54" s="389"/>
    </row>
    <row r="55" spans="16325:16368" x14ac:dyDescent="0.2">
      <c r="XCW55" s="389"/>
      <c r="XCX55" s="389"/>
      <c r="XCY55" s="389"/>
      <c r="XCZ55" s="389"/>
      <c r="XDA55" s="389"/>
      <c r="XDB55" s="389"/>
      <c r="XDC55" s="389"/>
      <c r="XDD55" s="389"/>
      <c r="XDE55" s="389"/>
      <c r="XDF55" s="389"/>
      <c r="XDG55" s="389"/>
      <c r="XDH55" s="389"/>
      <c r="XDI55" s="389"/>
      <c r="XDJ55" s="389"/>
      <c r="XDK55" s="389"/>
      <c r="XDL55" s="389"/>
      <c r="XDM55" s="389"/>
      <c r="XDN55" s="389"/>
      <c r="XDO55" s="389"/>
      <c r="XDP55" s="389"/>
      <c r="XDQ55" s="389"/>
      <c r="XDR55" s="389"/>
      <c r="XDS55" s="389"/>
      <c r="XDT55" s="389"/>
      <c r="XDU55" s="389"/>
      <c r="XDV55" s="389"/>
      <c r="XDW55" s="389"/>
      <c r="XDX55" s="389"/>
      <c r="XDY55" s="389"/>
      <c r="XDZ55" s="389"/>
      <c r="XEA55" s="389"/>
      <c r="XEB55" s="389"/>
      <c r="XEC55" s="389"/>
      <c r="XED55" s="389"/>
      <c r="XEE55" s="389"/>
      <c r="XEF55" s="389"/>
      <c r="XEG55" s="389"/>
      <c r="XEH55" s="389"/>
      <c r="XEI55" s="389"/>
      <c r="XEJ55" s="389"/>
      <c r="XEK55" s="389"/>
      <c r="XEL55" s="389"/>
      <c r="XEM55" s="389"/>
      <c r="XEN55" s="389"/>
    </row>
    <row r="56" spans="16325:16368" x14ac:dyDescent="0.2">
      <c r="XCW56" s="389"/>
      <c r="XCX56" s="389"/>
      <c r="XCY56" s="389"/>
      <c r="XCZ56" s="389"/>
      <c r="XDA56" s="389"/>
      <c r="XDB56" s="389"/>
      <c r="XDC56" s="389"/>
      <c r="XDD56" s="389"/>
      <c r="XDE56" s="389"/>
      <c r="XDF56" s="389"/>
      <c r="XDG56" s="389"/>
      <c r="XDH56" s="389"/>
      <c r="XDI56" s="389"/>
      <c r="XDJ56" s="389"/>
      <c r="XDK56" s="389"/>
      <c r="XDL56" s="389"/>
      <c r="XDM56" s="389"/>
      <c r="XDN56" s="389"/>
      <c r="XDO56" s="389"/>
      <c r="XDP56" s="389"/>
      <c r="XDQ56" s="389"/>
      <c r="XDR56" s="389"/>
      <c r="XDS56" s="389"/>
      <c r="XDT56" s="389"/>
      <c r="XDU56" s="389"/>
      <c r="XDV56" s="389"/>
      <c r="XDW56" s="389"/>
      <c r="XDX56" s="389"/>
      <c r="XDY56" s="389"/>
      <c r="XDZ56" s="389"/>
      <c r="XEA56" s="389"/>
      <c r="XEB56" s="389"/>
      <c r="XEC56" s="389"/>
      <c r="XED56" s="389"/>
      <c r="XEE56" s="389"/>
      <c r="XEF56" s="389"/>
      <c r="XEG56" s="389"/>
      <c r="XEH56" s="389"/>
      <c r="XEI56" s="389"/>
      <c r="XEJ56" s="389"/>
      <c r="XEK56" s="389"/>
      <c r="XEL56" s="389"/>
      <c r="XEM56" s="389"/>
      <c r="XEN56" s="389"/>
    </row>
    <row r="57" spans="16325:16368" x14ac:dyDescent="0.2">
      <c r="XCW57" s="389"/>
      <c r="XCX57" s="389"/>
      <c r="XCY57" s="389"/>
      <c r="XCZ57" s="389"/>
      <c r="XDA57" s="389"/>
      <c r="XDB57" s="389"/>
      <c r="XDC57" s="389"/>
      <c r="XDD57" s="389"/>
      <c r="XDE57" s="389"/>
      <c r="XDF57" s="389"/>
      <c r="XDG57" s="389"/>
      <c r="XDH57" s="389"/>
      <c r="XDI57" s="389"/>
      <c r="XDJ57" s="389"/>
      <c r="XDK57" s="389"/>
      <c r="XDL57" s="389"/>
      <c r="XDM57" s="389"/>
      <c r="XDN57" s="389"/>
      <c r="XDO57" s="389"/>
      <c r="XDP57" s="389"/>
      <c r="XDQ57" s="389"/>
      <c r="XDR57" s="389"/>
      <c r="XDS57" s="389"/>
      <c r="XDT57" s="389"/>
      <c r="XDU57" s="389"/>
      <c r="XDV57" s="389"/>
      <c r="XDW57" s="389"/>
      <c r="XDX57" s="389"/>
      <c r="XDY57" s="389"/>
      <c r="XDZ57" s="389"/>
      <c r="XEA57" s="389"/>
      <c r="XEB57" s="389"/>
      <c r="XEC57" s="389"/>
      <c r="XED57" s="389"/>
      <c r="XEE57" s="389"/>
      <c r="XEF57" s="389"/>
      <c r="XEG57" s="389"/>
      <c r="XEH57" s="389"/>
      <c r="XEI57" s="389"/>
      <c r="XEJ57" s="389"/>
      <c r="XEK57" s="389"/>
      <c r="XEL57" s="389"/>
      <c r="XEM57" s="389"/>
      <c r="XEN57" s="389"/>
    </row>
    <row r="58" spans="16325:16368" x14ac:dyDescent="0.2">
      <c r="XCW58" s="389"/>
      <c r="XCX58" s="389"/>
      <c r="XCY58" s="389"/>
      <c r="XCZ58" s="389"/>
      <c r="XDA58" s="389"/>
      <c r="XDB58" s="389"/>
      <c r="XDC58" s="389"/>
      <c r="XDD58" s="389"/>
      <c r="XDE58" s="389"/>
      <c r="XDF58" s="389"/>
      <c r="XDG58" s="389"/>
      <c r="XDH58" s="389"/>
      <c r="XDI58" s="389"/>
      <c r="XDJ58" s="389"/>
      <c r="XDK58" s="389"/>
      <c r="XDL58" s="389"/>
      <c r="XDM58" s="389"/>
      <c r="XDN58" s="389"/>
      <c r="XDO58" s="389"/>
      <c r="XDP58" s="389"/>
      <c r="XDQ58" s="389"/>
      <c r="XDR58" s="389"/>
      <c r="XDS58" s="389"/>
      <c r="XDT58" s="389"/>
      <c r="XDU58" s="389"/>
      <c r="XDV58" s="389"/>
      <c r="XDW58" s="389"/>
      <c r="XDX58" s="389"/>
      <c r="XDY58" s="389"/>
      <c r="XDZ58" s="389"/>
      <c r="XEA58" s="389"/>
      <c r="XEB58" s="389"/>
      <c r="XEC58" s="389"/>
      <c r="XED58" s="389"/>
      <c r="XEE58" s="389"/>
      <c r="XEF58" s="389"/>
      <c r="XEG58" s="389"/>
      <c r="XEH58" s="389"/>
      <c r="XEI58" s="389"/>
      <c r="XEJ58" s="389"/>
      <c r="XEK58" s="389"/>
      <c r="XEL58" s="389"/>
      <c r="XEM58" s="389"/>
      <c r="XEN58" s="389"/>
    </row>
    <row r="59" spans="16325:16368" x14ac:dyDescent="0.2">
      <c r="XCW59" s="389"/>
      <c r="XCX59" s="389"/>
      <c r="XCY59" s="389"/>
      <c r="XCZ59" s="389"/>
      <c r="XDA59" s="389"/>
      <c r="XDB59" s="389"/>
      <c r="XDC59" s="389"/>
      <c r="XDD59" s="389"/>
      <c r="XDE59" s="389"/>
      <c r="XDF59" s="389"/>
      <c r="XDG59" s="389"/>
      <c r="XDH59" s="389"/>
      <c r="XDI59" s="389"/>
      <c r="XDJ59" s="389"/>
      <c r="XDK59" s="389"/>
      <c r="XDL59" s="389"/>
      <c r="XDM59" s="389"/>
      <c r="XDN59" s="389"/>
      <c r="XDO59" s="389"/>
      <c r="XDP59" s="389"/>
      <c r="XDQ59" s="389"/>
      <c r="XDR59" s="389"/>
      <c r="XDS59" s="389"/>
      <c r="XDT59" s="389"/>
      <c r="XDU59" s="389"/>
      <c r="XDV59" s="389"/>
      <c r="XDW59" s="389"/>
      <c r="XDX59" s="389"/>
      <c r="XDY59" s="389"/>
      <c r="XDZ59" s="389"/>
      <c r="XEA59" s="389"/>
      <c r="XEB59" s="389"/>
      <c r="XEC59" s="389"/>
      <c r="XED59" s="389"/>
      <c r="XEE59" s="389"/>
      <c r="XEF59" s="389"/>
      <c r="XEG59" s="389"/>
      <c r="XEH59" s="389"/>
      <c r="XEI59" s="389"/>
      <c r="XEJ59" s="389"/>
      <c r="XEK59" s="389"/>
      <c r="XEL59" s="389"/>
      <c r="XEM59" s="389"/>
      <c r="XEN59" s="389"/>
    </row>
    <row r="60" spans="16325:16368" x14ac:dyDescent="0.2">
      <c r="XCW60" s="389"/>
      <c r="XCX60" s="389"/>
      <c r="XCY60" s="389"/>
      <c r="XCZ60" s="389"/>
      <c r="XDA60" s="389"/>
      <c r="XDB60" s="389"/>
      <c r="XDC60" s="389"/>
      <c r="XDD60" s="389"/>
      <c r="XDE60" s="389"/>
      <c r="XDF60" s="389"/>
      <c r="XDG60" s="389"/>
      <c r="XDH60" s="389"/>
      <c r="XDI60" s="389"/>
      <c r="XDJ60" s="389"/>
      <c r="XDK60" s="389"/>
      <c r="XDL60" s="389"/>
      <c r="XDM60" s="389"/>
      <c r="XDN60" s="389"/>
      <c r="XDO60" s="389"/>
      <c r="XDP60" s="389"/>
      <c r="XDQ60" s="389"/>
      <c r="XDR60" s="389"/>
      <c r="XDS60" s="389"/>
      <c r="XDT60" s="389"/>
      <c r="XDU60" s="389"/>
      <c r="XDV60" s="389"/>
      <c r="XDW60" s="389"/>
      <c r="XDX60" s="389"/>
      <c r="XDY60" s="389"/>
      <c r="XDZ60" s="389"/>
      <c r="XEA60" s="389"/>
      <c r="XEB60" s="389"/>
      <c r="XEC60" s="389"/>
      <c r="XED60" s="389"/>
      <c r="XEE60" s="389"/>
      <c r="XEF60" s="389"/>
      <c r="XEG60" s="389"/>
      <c r="XEH60" s="389"/>
      <c r="XEI60" s="389"/>
      <c r="XEJ60" s="389"/>
      <c r="XEK60" s="389"/>
      <c r="XEL60" s="389"/>
      <c r="XEM60" s="389"/>
      <c r="XEN60" s="389"/>
    </row>
    <row r="61" spans="16325:16368" x14ac:dyDescent="0.2">
      <c r="XCW61" s="389"/>
      <c r="XCX61" s="389"/>
      <c r="XCY61" s="389"/>
      <c r="XCZ61" s="389"/>
      <c r="XDA61" s="389"/>
      <c r="XDB61" s="389"/>
      <c r="XDC61" s="389"/>
      <c r="XDD61" s="389"/>
      <c r="XDE61" s="389"/>
      <c r="XDF61" s="389"/>
      <c r="XDG61" s="389"/>
      <c r="XDH61" s="389"/>
      <c r="XDI61" s="389"/>
      <c r="XDJ61" s="389"/>
      <c r="XDK61" s="389"/>
      <c r="XDL61" s="389"/>
      <c r="XDM61" s="389"/>
      <c r="XDN61" s="389"/>
      <c r="XDO61" s="389"/>
      <c r="XDP61" s="389"/>
      <c r="XDQ61" s="389"/>
      <c r="XDR61" s="389"/>
      <c r="XDS61" s="389"/>
      <c r="XDT61" s="389"/>
      <c r="XDU61" s="389"/>
      <c r="XDV61" s="389"/>
      <c r="XDW61" s="389"/>
      <c r="XDX61" s="389"/>
      <c r="XDY61" s="389"/>
      <c r="XDZ61" s="389"/>
      <c r="XEA61" s="389"/>
      <c r="XEB61" s="389"/>
      <c r="XEC61" s="389"/>
      <c r="XED61" s="389"/>
      <c r="XEE61" s="389"/>
      <c r="XEF61" s="389"/>
      <c r="XEG61" s="389"/>
      <c r="XEH61" s="389"/>
      <c r="XEI61" s="389"/>
      <c r="XEJ61" s="389"/>
      <c r="XEK61" s="389"/>
      <c r="XEL61" s="389"/>
      <c r="XEM61" s="389"/>
      <c r="XEN61" s="389"/>
    </row>
    <row r="62" spans="16325:16368" x14ac:dyDescent="0.2">
      <c r="XCW62" s="389"/>
      <c r="XCX62" s="389"/>
      <c r="XCY62" s="389"/>
      <c r="XCZ62" s="389"/>
      <c r="XDA62" s="389"/>
      <c r="XDB62" s="389"/>
      <c r="XDC62" s="389"/>
      <c r="XDD62" s="389"/>
      <c r="XDE62" s="389"/>
      <c r="XDF62" s="389"/>
      <c r="XDG62" s="389"/>
      <c r="XDH62" s="389"/>
      <c r="XDI62" s="389"/>
      <c r="XDJ62" s="389"/>
      <c r="XDK62" s="389"/>
      <c r="XDL62" s="389"/>
      <c r="XDM62" s="389"/>
      <c r="XDN62" s="389"/>
      <c r="XDO62" s="389"/>
      <c r="XDP62" s="389"/>
      <c r="XDQ62" s="389"/>
      <c r="XDR62" s="389"/>
      <c r="XDS62" s="389"/>
      <c r="XDT62" s="389"/>
      <c r="XDU62" s="389"/>
      <c r="XDV62" s="389"/>
      <c r="XDW62" s="389"/>
      <c r="XDX62" s="389"/>
      <c r="XDY62" s="389"/>
      <c r="XDZ62" s="389"/>
      <c r="XEA62" s="389"/>
      <c r="XEB62" s="389"/>
      <c r="XEC62" s="389"/>
      <c r="XED62" s="389"/>
      <c r="XEE62" s="389"/>
      <c r="XEF62" s="389"/>
      <c r="XEG62" s="389"/>
      <c r="XEH62" s="389"/>
      <c r="XEI62" s="389"/>
      <c r="XEJ62" s="389"/>
      <c r="XEK62" s="389"/>
      <c r="XEL62" s="389"/>
      <c r="XEM62" s="389"/>
      <c r="XEN62" s="389"/>
    </row>
    <row r="63" spans="16325:16368" x14ac:dyDescent="0.2">
      <c r="XCW63" s="389"/>
      <c r="XCX63" s="389"/>
      <c r="XCY63" s="389"/>
      <c r="XCZ63" s="389"/>
      <c r="XDA63" s="389"/>
      <c r="XDB63" s="389"/>
      <c r="XDC63" s="389"/>
      <c r="XDD63" s="389"/>
      <c r="XDE63" s="389"/>
      <c r="XDF63" s="389"/>
      <c r="XDG63" s="389"/>
      <c r="XDH63" s="389"/>
      <c r="XDI63" s="389"/>
      <c r="XDJ63" s="389"/>
      <c r="XDK63" s="389"/>
      <c r="XDL63" s="389"/>
      <c r="XDM63" s="389"/>
      <c r="XDN63" s="389"/>
      <c r="XDO63" s="389"/>
      <c r="XDP63" s="389"/>
      <c r="XDQ63" s="389"/>
      <c r="XDR63" s="389"/>
      <c r="XDS63" s="389"/>
      <c r="XDT63" s="389"/>
      <c r="XDU63" s="389"/>
      <c r="XDV63" s="389"/>
      <c r="XDW63" s="389"/>
      <c r="XDX63" s="389"/>
      <c r="XDY63" s="389"/>
      <c r="XDZ63" s="389"/>
      <c r="XEA63" s="389"/>
      <c r="XEB63" s="389"/>
      <c r="XEC63" s="389"/>
      <c r="XED63" s="389"/>
      <c r="XEE63" s="389"/>
      <c r="XEF63" s="389"/>
      <c r="XEG63" s="389"/>
      <c r="XEH63" s="389"/>
      <c r="XEI63" s="389"/>
      <c r="XEJ63" s="389"/>
      <c r="XEK63" s="389"/>
      <c r="XEL63" s="389"/>
      <c r="XEM63" s="389"/>
      <c r="XEN63" s="389"/>
    </row>
    <row r="64" spans="16325:16368" x14ac:dyDescent="0.2">
      <c r="XCW64" s="389"/>
      <c r="XCX64" s="389"/>
      <c r="XCY64" s="389"/>
      <c r="XCZ64" s="389"/>
      <c r="XDA64" s="389"/>
      <c r="XDB64" s="389"/>
      <c r="XDC64" s="389"/>
      <c r="XDD64" s="389"/>
      <c r="XDE64" s="389"/>
      <c r="XDF64" s="389"/>
      <c r="XDG64" s="389"/>
      <c r="XDH64" s="389"/>
      <c r="XDI64" s="389"/>
      <c r="XDJ64" s="389"/>
      <c r="XDK64" s="389"/>
      <c r="XDL64" s="389"/>
      <c r="XDM64" s="389"/>
      <c r="XDN64" s="389"/>
      <c r="XDO64" s="389"/>
      <c r="XDP64" s="389"/>
      <c r="XDQ64" s="389"/>
      <c r="XDR64" s="389"/>
      <c r="XDS64" s="389"/>
      <c r="XDT64" s="389"/>
      <c r="XDU64" s="389"/>
      <c r="XDV64" s="389"/>
      <c r="XDW64" s="389"/>
      <c r="XDX64" s="389"/>
      <c r="XDY64" s="389"/>
      <c r="XDZ64" s="389"/>
      <c r="XEA64" s="389"/>
      <c r="XEB64" s="389"/>
      <c r="XEC64" s="389"/>
      <c r="XED64" s="389"/>
      <c r="XEE64" s="389"/>
      <c r="XEF64" s="389"/>
      <c r="XEG64" s="389"/>
      <c r="XEH64" s="389"/>
      <c r="XEI64" s="389"/>
      <c r="XEJ64" s="389"/>
      <c r="XEK64" s="389"/>
      <c r="XEL64" s="389"/>
      <c r="XEM64" s="389"/>
      <c r="XEN64" s="389"/>
    </row>
    <row r="65" spans="16325:16368" x14ac:dyDescent="0.2">
      <c r="XCW65" s="389"/>
      <c r="XCX65" s="389"/>
      <c r="XCY65" s="389"/>
      <c r="XCZ65" s="389"/>
      <c r="XDA65" s="389"/>
      <c r="XDB65" s="389"/>
      <c r="XDC65" s="389"/>
      <c r="XDD65" s="389"/>
      <c r="XDE65" s="389"/>
      <c r="XDF65" s="389"/>
      <c r="XDG65" s="389"/>
      <c r="XDH65" s="389"/>
      <c r="XDI65" s="389"/>
      <c r="XDJ65" s="389"/>
      <c r="XDK65" s="389"/>
      <c r="XDL65" s="389"/>
      <c r="XDM65" s="389"/>
      <c r="XDN65" s="389"/>
      <c r="XDO65" s="389"/>
      <c r="XDP65" s="389"/>
      <c r="XDQ65" s="389"/>
      <c r="XDR65" s="389"/>
      <c r="XDS65" s="389"/>
      <c r="XDT65" s="389"/>
      <c r="XDU65" s="389"/>
      <c r="XDV65" s="389"/>
      <c r="XDW65" s="389"/>
      <c r="XDX65" s="389"/>
      <c r="XDY65" s="389"/>
      <c r="XDZ65" s="389"/>
      <c r="XEA65" s="389"/>
      <c r="XEB65" s="389"/>
      <c r="XEC65" s="389"/>
      <c r="XED65" s="389"/>
      <c r="XEE65" s="389"/>
      <c r="XEF65" s="389"/>
      <c r="XEG65" s="389"/>
      <c r="XEH65" s="389"/>
      <c r="XEI65" s="389"/>
      <c r="XEJ65" s="389"/>
      <c r="XEK65" s="389"/>
      <c r="XEL65" s="389"/>
      <c r="XEM65" s="389"/>
      <c r="XEN65" s="389"/>
    </row>
    <row r="66" spans="16325:16368" x14ac:dyDescent="0.2">
      <c r="XCW66" s="389"/>
      <c r="XCX66" s="389"/>
      <c r="XCY66" s="389"/>
      <c r="XCZ66" s="389"/>
      <c r="XDA66" s="389"/>
      <c r="XDB66" s="389"/>
      <c r="XDC66" s="389"/>
      <c r="XDD66" s="389"/>
      <c r="XDE66" s="389"/>
      <c r="XDF66" s="389"/>
      <c r="XDG66" s="389"/>
      <c r="XDH66" s="389"/>
      <c r="XDI66" s="389"/>
      <c r="XDJ66" s="389"/>
      <c r="XDK66" s="389"/>
      <c r="XDL66" s="389"/>
      <c r="XDM66" s="389"/>
      <c r="XDN66" s="389"/>
      <c r="XDO66" s="389"/>
      <c r="XDP66" s="389"/>
      <c r="XDQ66" s="389"/>
      <c r="XDR66" s="389"/>
      <c r="XDS66" s="389"/>
      <c r="XDT66" s="389"/>
      <c r="XDU66" s="389"/>
      <c r="XDV66" s="389"/>
      <c r="XDW66" s="389"/>
      <c r="XDX66" s="389"/>
      <c r="XDY66" s="389"/>
      <c r="XDZ66" s="389"/>
      <c r="XEA66" s="389"/>
      <c r="XEB66" s="389"/>
      <c r="XEC66" s="389"/>
      <c r="XED66" s="389"/>
      <c r="XEE66" s="389"/>
      <c r="XEF66" s="389"/>
      <c r="XEG66" s="389"/>
      <c r="XEH66" s="389"/>
      <c r="XEI66" s="389"/>
      <c r="XEJ66" s="389"/>
      <c r="XEK66" s="389"/>
      <c r="XEL66" s="389"/>
      <c r="XEM66" s="389"/>
      <c r="XEN66" s="389"/>
    </row>
    <row r="67" spans="16325:16368" x14ac:dyDescent="0.2">
      <c r="XCW67" s="389"/>
      <c r="XCX67" s="389"/>
      <c r="XCY67" s="389"/>
      <c r="XCZ67" s="389"/>
      <c r="XDA67" s="389"/>
      <c r="XDB67" s="389"/>
      <c r="XDC67" s="389"/>
      <c r="XDD67" s="389"/>
      <c r="XDE67" s="389"/>
      <c r="XDF67" s="389"/>
      <c r="XDG67" s="389"/>
      <c r="XDH67" s="389"/>
      <c r="XDI67" s="389"/>
      <c r="XDJ67" s="389"/>
      <c r="XDK67" s="389"/>
      <c r="XDL67" s="389"/>
      <c r="XDM67" s="389"/>
      <c r="XDN67" s="389"/>
      <c r="XDO67" s="389"/>
      <c r="XDP67" s="389"/>
      <c r="XDQ67" s="389"/>
      <c r="XDR67" s="389"/>
      <c r="XDS67" s="389"/>
      <c r="XDT67" s="389"/>
      <c r="XDU67" s="389"/>
      <c r="XDV67" s="389"/>
      <c r="XDW67" s="389"/>
      <c r="XDX67" s="389"/>
      <c r="XDY67" s="389"/>
      <c r="XDZ67" s="389"/>
      <c r="XEA67" s="389"/>
      <c r="XEB67" s="389"/>
      <c r="XEC67" s="389"/>
      <c r="XED67" s="389"/>
      <c r="XEE67" s="389"/>
      <c r="XEF67" s="389"/>
      <c r="XEG67" s="389"/>
      <c r="XEH67" s="389"/>
      <c r="XEI67" s="389"/>
      <c r="XEJ67" s="389"/>
      <c r="XEK67" s="389"/>
      <c r="XEL67" s="389"/>
      <c r="XEM67" s="389"/>
      <c r="XEN67" s="389"/>
    </row>
    <row r="68" spans="16325:16368" x14ac:dyDescent="0.2">
      <c r="XCW68" s="389"/>
      <c r="XCX68" s="389"/>
      <c r="XCY68" s="389"/>
      <c r="XCZ68" s="389"/>
      <c r="XDA68" s="389"/>
      <c r="XDB68" s="389"/>
      <c r="XDC68" s="389"/>
      <c r="XDD68" s="389"/>
      <c r="XDE68" s="389"/>
      <c r="XDF68" s="389"/>
      <c r="XDG68" s="389"/>
      <c r="XDH68" s="389"/>
      <c r="XDI68" s="389"/>
      <c r="XDJ68" s="389"/>
      <c r="XDK68" s="389"/>
      <c r="XDL68" s="389"/>
      <c r="XDM68" s="389"/>
      <c r="XDN68" s="389"/>
      <c r="XDO68" s="389"/>
      <c r="XDP68" s="389"/>
      <c r="XDQ68" s="389"/>
      <c r="XDR68" s="389"/>
      <c r="XDS68" s="389"/>
      <c r="XDT68" s="389"/>
      <c r="XDU68" s="389"/>
      <c r="XDV68" s="389"/>
      <c r="XDW68" s="389"/>
      <c r="XDX68" s="389"/>
      <c r="XDY68" s="389"/>
      <c r="XDZ68" s="389"/>
      <c r="XEA68" s="389"/>
      <c r="XEB68" s="389"/>
      <c r="XEC68" s="389"/>
      <c r="XED68" s="389"/>
      <c r="XEE68" s="389"/>
      <c r="XEF68" s="389"/>
      <c r="XEG68" s="389"/>
      <c r="XEH68" s="389"/>
      <c r="XEI68" s="389"/>
      <c r="XEJ68" s="389"/>
      <c r="XEK68" s="389"/>
      <c r="XEL68" s="389"/>
      <c r="XEM68" s="389"/>
      <c r="XEN68" s="389"/>
    </row>
    <row r="69" spans="16325:16368" x14ac:dyDescent="0.2">
      <c r="XCW69" s="389"/>
      <c r="XCX69" s="389"/>
      <c r="XCY69" s="389"/>
      <c r="XCZ69" s="389"/>
      <c r="XDA69" s="389"/>
      <c r="XDB69" s="389"/>
      <c r="XDC69" s="389"/>
      <c r="XDD69" s="389"/>
      <c r="XDE69" s="389"/>
      <c r="XDF69" s="389"/>
      <c r="XDG69" s="389"/>
      <c r="XDH69" s="389"/>
      <c r="XDI69" s="389"/>
      <c r="XDJ69" s="389"/>
      <c r="XDK69" s="389"/>
      <c r="XDL69" s="389"/>
      <c r="XDM69" s="389"/>
      <c r="XDN69" s="389"/>
      <c r="XDO69" s="389"/>
      <c r="XDP69" s="389"/>
      <c r="XDQ69" s="389"/>
      <c r="XDR69" s="389"/>
      <c r="XDS69" s="389"/>
      <c r="XDT69" s="389"/>
      <c r="XDU69" s="389"/>
      <c r="XDV69" s="389"/>
      <c r="XDW69" s="389"/>
      <c r="XDX69" s="389"/>
      <c r="XDY69" s="389"/>
      <c r="XDZ69" s="389"/>
      <c r="XEA69" s="389"/>
      <c r="XEB69" s="389"/>
      <c r="XEC69" s="389"/>
      <c r="XED69" s="389"/>
      <c r="XEE69" s="389"/>
      <c r="XEF69" s="389"/>
      <c r="XEG69" s="389"/>
      <c r="XEH69" s="389"/>
      <c r="XEI69" s="389"/>
      <c r="XEJ69" s="389"/>
      <c r="XEK69" s="389"/>
      <c r="XEL69" s="389"/>
      <c r="XEM69" s="389"/>
      <c r="XEN69" s="389"/>
    </row>
    <row r="70" spans="16325:16368" x14ac:dyDescent="0.2">
      <c r="XCW70" s="389"/>
      <c r="XCX70" s="389"/>
      <c r="XCY70" s="389"/>
      <c r="XCZ70" s="389"/>
      <c r="XDA70" s="389"/>
      <c r="XDB70" s="389"/>
      <c r="XDC70" s="389"/>
      <c r="XDD70" s="389"/>
      <c r="XDE70" s="389"/>
      <c r="XDF70" s="389"/>
      <c r="XDG70" s="389"/>
      <c r="XDH70" s="389"/>
      <c r="XDI70" s="389"/>
      <c r="XDJ70" s="389"/>
      <c r="XDK70" s="389"/>
      <c r="XDL70" s="389"/>
      <c r="XDM70" s="389"/>
      <c r="XDN70" s="389"/>
      <c r="XDO70" s="389"/>
      <c r="XDP70" s="389"/>
      <c r="XDQ70" s="389"/>
      <c r="XDR70" s="389"/>
      <c r="XDS70" s="389"/>
      <c r="XDT70" s="389"/>
      <c r="XDU70" s="389"/>
      <c r="XDV70" s="389"/>
      <c r="XDW70" s="389"/>
      <c r="XDX70" s="389"/>
      <c r="XDY70" s="389"/>
      <c r="XDZ70" s="389"/>
      <c r="XEA70" s="389"/>
      <c r="XEB70" s="389"/>
      <c r="XEC70" s="389"/>
      <c r="XED70" s="389"/>
      <c r="XEE70" s="389"/>
      <c r="XEF70" s="389"/>
      <c r="XEG70" s="389"/>
      <c r="XEH70" s="389"/>
      <c r="XEI70" s="389"/>
      <c r="XEJ70" s="389"/>
      <c r="XEK70" s="389"/>
      <c r="XEL70" s="389"/>
      <c r="XEM70" s="389"/>
      <c r="XEN70" s="389"/>
    </row>
    <row r="71" spans="16325:16368" x14ac:dyDescent="0.2">
      <c r="XCW71" s="389"/>
      <c r="XCX71" s="389"/>
      <c r="XCY71" s="389"/>
      <c r="XCZ71" s="389"/>
      <c r="XDA71" s="389"/>
      <c r="XDB71" s="389"/>
      <c r="XDC71" s="389"/>
      <c r="XDD71" s="389"/>
      <c r="XDE71" s="389"/>
      <c r="XDF71" s="389"/>
      <c r="XDG71" s="389"/>
      <c r="XDH71" s="389"/>
      <c r="XDI71" s="389"/>
      <c r="XDJ71" s="389"/>
      <c r="XDK71" s="389"/>
      <c r="XDL71" s="389"/>
      <c r="XDM71" s="389"/>
      <c r="XDN71" s="389"/>
      <c r="XDO71" s="389"/>
      <c r="XDP71" s="389"/>
      <c r="XDQ71" s="389"/>
      <c r="XDR71" s="389"/>
      <c r="XDS71" s="389"/>
      <c r="XDT71" s="389"/>
      <c r="XDU71" s="389"/>
      <c r="XDV71" s="389"/>
      <c r="XDW71" s="389"/>
      <c r="XDX71" s="389"/>
      <c r="XDY71" s="389"/>
      <c r="XDZ71" s="389"/>
      <c r="XEA71" s="389"/>
      <c r="XEB71" s="389"/>
      <c r="XEC71" s="389"/>
      <c r="XED71" s="389"/>
      <c r="XEE71" s="389"/>
      <c r="XEF71" s="389"/>
      <c r="XEG71" s="389"/>
      <c r="XEH71" s="389"/>
      <c r="XEI71" s="389"/>
      <c r="XEJ71" s="389"/>
      <c r="XEK71" s="389"/>
      <c r="XEL71" s="389"/>
      <c r="XEM71" s="389"/>
      <c r="XEN71" s="389"/>
    </row>
    <row r="72" spans="16325:16368" x14ac:dyDescent="0.2">
      <c r="XCW72" s="389"/>
      <c r="XCX72" s="389"/>
      <c r="XCY72" s="389"/>
      <c r="XCZ72" s="389"/>
      <c r="XDA72" s="389"/>
      <c r="XDB72" s="389"/>
      <c r="XDC72" s="389"/>
      <c r="XDD72" s="389"/>
      <c r="XDE72" s="389"/>
      <c r="XDF72" s="389"/>
      <c r="XDG72" s="389"/>
      <c r="XDH72" s="389"/>
      <c r="XDI72" s="389"/>
      <c r="XDJ72" s="389"/>
      <c r="XDK72" s="389"/>
      <c r="XDL72" s="389"/>
      <c r="XDM72" s="389"/>
      <c r="XDN72" s="389"/>
      <c r="XDO72" s="389"/>
      <c r="XDP72" s="389"/>
      <c r="XDQ72" s="389"/>
      <c r="XDR72" s="389"/>
      <c r="XDS72" s="389"/>
      <c r="XDT72" s="389"/>
      <c r="XDU72" s="389"/>
      <c r="XDV72" s="389"/>
      <c r="XDW72" s="389"/>
      <c r="XDX72" s="389"/>
      <c r="XDY72" s="389"/>
      <c r="XDZ72" s="389"/>
      <c r="XEA72" s="389"/>
      <c r="XEB72" s="389"/>
      <c r="XEC72" s="389"/>
      <c r="XED72" s="389"/>
      <c r="XEE72" s="389"/>
      <c r="XEF72" s="389"/>
      <c r="XEG72" s="389"/>
      <c r="XEH72" s="389"/>
      <c r="XEI72" s="389"/>
      <c r="XEJ72" s="389"/>
      <c r="XEK72" s="389"/>
      <c r="XEL72" s="389"/>
      <c r="XEM72" s="389"/>
      <c r="XEN72" s="389"/>
    </row>
    <row r="73" spans="16325:16368" x14ac:dyDescent="0.2">
      <c r="XCW73" s="389"/>
      <c r="XCX73" s="389"/>
      <c r="XCY73" s="389"/>
      <c r="XCZ73" s="389"/>
      <c r="XDA73" s="389"/>
      <c r="XDB73" s="389"/>
      <c r="XDC73" s="389"/>
      <c r="XDD73" s="389"/>
      <c r="XDE73" s="389"/>
      <c r="XDF73" s="389"/>
      <c r="XDG73" s="389"/>
      <c r="XDH73" s="389"/>
      <c r="XDI73" s="389"/>
      <c r="XDJ73" s="389"/>
      <c r="XDK73" s="389"/>
      <c r="XDL73" s="389"/>
      <c r="XDM73" s="389"/>
      <c r="XDN73" s="389"/>
      <c r="XDO73" s="389"/>
      <c r="XDP73" s="389"/>
      <c r="XDQ73" s="389"/>
      <c r="XDR73" s="389"/>
      <c r="XDS73" s="389"/>
      <c r="XDT73" s="389"/>
      <c r="XDU73" s="389"/>
      <c r="XDV73" s="389"/>
      <c r="XDW73" s="389"/>
      <c r="XDX73" s="389"/>
      <c r="XDY73" s="389"/>
      <c r="XDZ73" s="389"/>
      <c r="XEA73" s="389"/>
      <c r="XEB73" s="389"/>
      <c r="XEC73" s="389"/>
      <c r="XED73" s="389"/>
      <c r="XEE73" s="389"/>
      <c r="XEF73" s="389"/>
      <c r="XEG73" s="389"/>
      <c r="XEH73" s="389"/>
      <c r="XEI73" s="389"/>
      <c r="XEJ73" s="389"/>
      <c r="XEK73" s="389"/>
      <c r="XEL73" s="389"/>
      <c r="XEM73" s="389"/>
      <c r="XEN73" s="389"/>
    </row>
    <row r="74" spans="16325:16368" x14ac:dyDescent="0.2">
      <c r="XCW74" s="389"/>
      <c r="XCX74" s="389"/>
      <c r="XCY74" s="389"/>
      <c r="XCZ74" s="389"/>
      <c r="XDA74" s="389"/>
      <c r="XDB74" s="389"/>
      <c r="XDC74" s="389"/>
      <c r="XDD74" s="389"/>
      <c r="XDE74" s="389"/>
      <c r="XDF74" s="389"/>
      <c r="XDG74" s="389"/>
      <c r="XDH74" s="389"/>
      <c r="XDI74" s="389"/>
      <c r="XDJ74" s="389"/>
      <c r="XDK74" s="389"/>
      <c r="XDL74" s="389"/>
      <c r="XDM74" s="389"/>
      <c r="XDN74" s="389"/>
      <c r="XDO74" s="389"/>
      <c r="XDP74" s="389"/>
      <c r="XDQ74" s="389"/>
      <c r="XDR74" s="389"/>
      <c r="XDS74" s="389"/>
      <c r="XDT74" s="389"/>
      <c r="XDU74" s="389"/>
      <c r="XDV74" s="389"/>
      <c r="XDW74" s="389"/>
      <c r="XDX74" s="389"/>
      <c r="XDY74" s="389"/>
      <c r="XDZ74" s="389"/>
      <c r="XEA74" s="389"/>
      <c r="XEB74" s="389"/>
      <c r="XEC74" s="389"/>
      <c r="XED74" s="389"/>
      <c r="XEE74" s="389"/>
      <c r="XEF74" s="389"/>
      <c r="XEG74" s="389"/>
      <c r="XEH74" s="389"/>
      <c r="XEI74" s="389"/>
      <c r="XEJ74" s="389"/>
      <c r="XEK74" s="389"/>
      <c r="XEL74" s="389"/>
      <c r="XEM74" s="389"/>
      <c r="XEN74" s="389"/>
    </row>
    <row r="75" spans="16325:16368" x14ac:dyDescent="0.2">
      <c r="XCW75" s="389"/>
      <c r="XCX75" s="389"/>
      <c r="XCY75" s="389"/>
      <c r="XCZ75" s="389"/>
      <c r="XDA75" s="389"/>
      <c r="XDB75" s="389"/>
      <c r="XDC75" s="389"/>
      <c r="XDD75" s="389"/>
      <c r="XDE75" s="389"/>
      <c r="XDF75" s="389"/>
      <c r="XDG75" s="389"/>
      <c r="XDH75" s="389"/>
      <c r="XDI75" s="389"/>
      <c r="XDJ75" s="389"/>
      <c r="XDK75" s="389"/>
      <c r="XDL75" s="389"/>
      <c r="XDM75" s="389"/>
      <c r="XDN75" s="389"/>
      <c r="XDO75" s="389"/>
      <c r="XDP75" s="389"/>
      <c r="XDQ75" s="389"/>
      <c r="XDR75" s="389"/>
      <c r="XDS75" s="389"/>
      <c r="XDT75" s="389"/>
      <c r="XDU75" s="389"/>
      <c r="XDV75" s="389"/>
      <c r="XDW75" s="389"/>
      <c r="XDX75" s="389"/>
      <c r="XDY75" s="389"/>
      <c r="XDZ75" s="389"/>
      <c r="XEA75" s="389"/>
      <c r="XEB75" s="389"/>
      <c r="XEC75" s="389"/>
      <c r="XED75" s="389"/>
      <c r="XEE75" s="389"/>
      <c r="XEF75" s="389"/>
      <c r="XEG75" s="389"/>
      <c r="XEH75" s="389"/>
      <c r="XEI75" s="389"/>
      <c r="XEJ75" s="389"/>
      <c r="XEK75" s="389"/>
      <c r="XEL75" s="389"/>
      <c r="XEM75" s="389"/>
      <c r="XEN75" s="389"/>
    </row>
    <row r="76" spans="16325:16368" x14ac:dyDescent="0.2">
      <c r="XCW76" s="389"/>
      <c r="XCX76" s="389"/>
      <c r="XCY76" s="389"/>
      <c r="XCZ76" s="389"/>
      <c r="XDA76" s="389"/>
      <c r="XDB76" s="389"/>
      <c r="XDC76" s="389"/>
      <c r="XDD76" s="389"/>
      <c r="XDE76" s="389"/>
      <c r="XDF76" s="389"/>
      <c r="XDG76" s="389"/>
      <c r="XDH76" s="389"/>
      <c r="XDI76" s="389"/>
      <c r="XDJ76" s="389"/>
      <c r="XDK76" s="389"/>
      <c r="XDL76" s="389"/>
      <c r="XDM76" s="389"/>
      <c r="XDN76" s="389"/>
      <c r="XDO76" s="389"/>
      <c r="XDP76" s="389"/>
      <c r="XDQ76" s="389"/>
      <c r="XDR76" s="389"/>
      <c r="XDS76" s="389"/>
      <c r="XDT76" s="389"/>
      <c r="XDU76" s="389"/>
      <c r="XDV76" s="389"/>
      <c r="XDW76" s="389"/>
      <c r="XDX76" s="389"/>
      <c r="XDY76" s="389"/>
      <c r="XDZ76" s="389"/>
      <c r="XEA76" s="389"/>
      <c r="XEB76" s="389"/>
      <c r="XEC76" s="389"/>
      <c r="XED76" s="389"/>
      <c r="XEE76" s="389"/>
      <c r="XEF76" s="389"/>
      <c r="XEG76" s="389"/>
      <c r="XEH76" s="389"/>
      <c r="XEI76" s="389"/>
      <c r="XEJ76" s="389"/>
      <c r="XEK76" s="389"/>
      <c r="XEL76" s="389"/>
      <c r="XEM76" s="389"/>
      <c r="XEN76" s="389"/>
    </row>
    <row r="77" spans="16325:16368" x14ac:dyDescent="0.2">
      <c r="XCW77" s="389"/>
      <c r="XCX77" s="389"/>
      <c r="XCY77" s="389"/>
      <c r="XCZ77" s="389"/>
      <c r="XDA77" s="389"/>
      <c r="XDB77" s="389"/>
      <c r="XDC77" s="389"/>
      <c r="XDD77" s="389"/>
      <c r="XDE77" s="389"/>
      <c r="XDF77" s="389"/>
      <c r="XDG77" s="389"/>
      <c r="XDH77" s="389"/>
      <c r="XDI77" s="389"/>
      <c r="XDJ77" s="389"/>
      <c r="XDK77" s="389"/>
      <c r="XDL77" s="389"/>
      <c r="XDM77" s="389"/>
      <c r="XDN77" s="389"/>
      <c r="XDO77" s="389"/>
      <c r="XDP77" s="389"/>
      <c r="XDQ77" s="389"/>
      <c r="XDR77" s="389"/>
      <c r="XDS77" s="389"/>
      <c r="XDT77" s="389"/>
      <c r="XDU77" s="389"/>
      <c r="XDV77" s="389"/>
      <c r="XDW77" s="389"/>
      <c r="XDX77" s="389"/>
      <c r="XDY77" s="389"/>
      <c r="XDZ77" s="389"/>
      <c r="XEA77" s="389"/>
      <c r="XEB77" s="389"/>
      <c r="XEC77" s="389"/>
      <c r="XED77" s="389"/>
      <c r="XEE77" s="389"/>
      <c r="XEF77" s="389"/>
      <c r="XEG77" s="389"/>
      <c r="XEH77" s="389"/>
      <c r="XEI77" s="389"/>
      <c r="XEJ77" s="389"/>
      <c r="XEK77" s="389"/>
      <c r="XEL77" s="389"/>
      <c r="XEM77" s="389"/>
      <c r="XEN77" s="389"/>
    </row>
    <row r="78" spans="16325:16368" x14ac:dyDescent="0.2">
      <c r="XCW78" s="389"/>
      <c r="XCX78" s="389"/>
      <c r="XCY78" s="389"/>
      <c r="XCZ78" s="389"/>
      <c r="XDA78" s="389"/>
      <c r="XDB78" s="389"/>
      <c r="XDC78" s="389"/>
      <c r="XDD78" s="389"/>
      <c r="XDE78" s="389"/>
      <c r="XDF78" s="389"/>
      <c r="XDG78" s="389"/>
      <c r="XDH78" s="389"/>
      <c r="XDI78" s="389"/>
      <c r="XDJ78" s="389"/>
      <c r="XDK78" s="389"/>
      <c r="XDL78" s="389"/>
      <c r="XDM78" s="389"/>
      <c r="XDN78" s="389"/>
      <c r="XDO78" s="389"/>
      <c r="XDP78" s="389"/>
      <c r="XDQ78" s="389"/>
      <c r="XDR78" s="389"/>
      <c r="XDS78" s="389"/>
      <c r="XDT78" s="389"/>
      <c r="XDU78" s="389"/>
      <c r="XDV78" s="389"/>
      <c r="XDW78" s="389"/>
      <c r="XDX78" s="389"/>
      <c r="XDY78" s="389"/>
      <c r="XDZ78" s="389"/>
      <c r="XEA78" s="389"/>
      <c r="XEB78" s="389"/>
      <c r="XEC78" s="389"/>
      <c r="XED78" s="389"/>
      <c r="XEE78" s="389"/>
      <c r="XEF78" s="389"/>
      <c r="XEG78" s="389"/>
      <c r="XEH78" s="389"/>
      <c r="XEI78" s="389"/>
      <c r="XEJ78" s="389"/>
      <c r="XEK78" s="389"/>
      <c r="XEL78" s="389"/>
      <c r="XEM78" s="389"/>
      <c r="XEN78" s="389"/>
    </row>
    <row r="79" spans="16325:16368" x14ac:dyDescent="0.2">
      <c r="XCW79" s="389"/>
      <c r="XCX79" s="389"/>
      <c r="XCY79" s="389"/>
      <c r="XCZ79" s="389"/>
      <c r="XDA79" s="389"/>
      <c r="XDB79" s="389"/>
      <c r="XDC79" s="389"/>
      <c r="XDD79" s="389"/>
      <c r="XDE79" s="389"/>
      <c r="XDF79" s="389"/>
      <c r="XDG79" s="389"/>
      <c r="XDH79" s="389"/>
      <c r="XDI79" s="389"/>
      <c r="XDJ79" s="389"/>
      <c r="XDK79" s="389"/>
      <c r="XDL79" s="389"/>
      <c r="XDM79" s="389"/>
      <c r="XDN79" s="389"/>
      <c r="XDO79" s="389"/>
      <c r="XDP79" s="389"/>
      <c r="XDQ79" s="389"/>
      <c r="XDR79" s="389"/>
      <c r="XDS79" s="389"/>
      <c r="XDT79" s="389"/>
      <c r="XDU79" s="389"/>
      <c r="XDV79" s="389"/>
      <c r="XDW79" s="389"/>
      <c r="XDX79" s="389"/>
      <c r="XDY79" s="389"/>
      <c r="XDZ79" s="389"/>
      <c r="XEA79" s="389"/>
      <c r="XEB79" s="389"/>
      <c r="XEC79" s="389"/>
      <c r="XED79" s="389"/>
      <c r="XEE79" s="389"/>
      <c r="XEF79" s="389"/>
      <c r="XEG79" s="389"/>
      <c r="XEH79" s="389"/>
      <c r="XEI79" s="389"/>
      <c r="XEJ79" s="389"/>
      <c r="XEK79" s="389"/>
      <c r="XEL79" s="389"/>
      <c r="XEM79" s="389"/>
      <c r="XEN79" s="389"/>
    </row>
    <row r="80" spans="16325:16368" x14ac:dyDescent="0.2">
      <c r="XCW80" s="389"/>
      <c r="XCX80" s="389"/>
      <c r="XCY80" s="389"/>
      <c r="XCZ80" s="389"/>
      <c r="XDA80" s="389"/>
      <c r="XDB80" s="389"/>
      <c r="XDC80" s="389"/>
      <c r="XDD80" s="389"/>
      <c r="XDE80" s="389"/>
      <c r="XDF80" s="389"/>
      <c r="XDG80" s="389"/>
      <c r="XDH80" s="389"/>
      <c r="XDI80" s="389"/>
      <c r="XDJ80" s="389"/>
      <c r="XDK80" s="389"/>
      <c r="XDL80" s="389"/>
      <c r="XDM80" s="389"/>
      <c r="XDN80" s="389"/>
      <c r="XDO80" s="389"/>
      <c r="XDP80" s="389"/>
      <c r="XDQ80" s="389"/>
      <c r="XDR80" s="389"/>
      <c r="XDS80" s="389"/>
      <c r="XDT80" s="389"/>
      <c r="XDU80" s="389"/>
      <c r="XDV80" s="389"/>
      <c r="XDW80" s="389"/>
      <c r="XDX80" s="389"/>
      <c r="XDY80" s="389"/>
      <c r="XDZ80" s="389"/>
      <c r="XEA80" s="389"/>
      <c r="XEB80" s="389"/>
      <c r="XEC80" s="389"/>
      <c r="XED80" s="389"/>
      <c r="XEE80" s="389"/>
      <c r="XEF80" s="389"/>
      <c r="XEG80" s="389"/>
      <c r="XEH80" s="389"/>
      <c r="XEI80" s="389"/>
      <c r="XEJ80" s="389"/>
      <c r="XEK80" s="389"/>
      <c r="XEL80" s="389"/>
      <c r="XEM80" s="389"/>
      <c r="XEN80" s="389"/>
    </row>
    <row r="81" spans="16325:16368" x14ac:dyDescent="0.2">
      <c r="XCW81" s="389"/>
      <c r="XCX81" s="389"/>
      <c r="XCY81" s="389"/>
      <c r="XCZ81" s="389"/>
      <c r="XDA81" s="389"/>
      <c r="XDB81" s="389"/>
      <c r="XDC81" s="389"/>
      <c r="XDD81" s="389"/>
      <c r="XDE81" s="389"/>
      <c r="XDF81" s="389"/>
      <c r="XDG81" s="389"/>
      <c r="XDH81" s="389"/>
      <c r="XDI81" s="389"/>
      <c r="XDJ81" s="389"/>
      <c r="XDK81" s="389"/>
      <c r="XDL81" s="389"/>
      <c r="XDM81" s="389"/>
      <c r="XDN81" s="389"/>
      <c r="XDO81" s="389"/>
      <c r="XDP81" s="389"/>
      <c r="XDQ81" s="389"/>
      <c r="XDR81" s="389"/>
      <c r="XDS81" s="389"/>
      <c r="XDT81" s="389"/>
      <c r="XDU81" s="389"/>
      <c r="XDV81" s="389"/>
      <c r="XDW81" s="389"/>
      <c r="XDX81" s="389"/>
      <c r="XDY81" s="389"/>
      <c r="XDZ81" s="389"/>
      <c r="XEA81" s="389"/>
      <c r="XEB81" s="389"/>
      <c r="XEC81" s="389"/>
      <c r="XED81" s="389"/>
      <c r="XEE81" s="389"/>
      <c r="XEF81" s="389"/>
      <c r="XEG81" s="389"/>
      <c r="XEH81" s="389"/>
      <c r="XEI81" s="389"/>
      <c r="XEJ81" s="389"/>
      <c r="XEK81" s="389"/>
      <c r="XEL81" s="389"/>
      <c r="XEM81" s="389"/>
      <c r="XEN81" s="389"/>
    </row>
    <row r="82" spans="16325:16368" x14ac:dyDescent="0.2">
      <c r="XCW82" s="389"/>
      <c r="XCX82" s="389"/>
      <c r="XCY82" s="389"/>
      <c r="XCZ82" s="389"/>
      <c r="XDA82" s="389"/>
      <c r="XDB82" s="389"/>
      <c r="XDC82" s="389"/>
      <c r="XDD82" s="389"/>
      <c r="XDE82" s="389"/>
      <c r="XDF82" s="389"/>
      <c r="XDG82" s="389"/>
      <c r="XDH82" s="389"/>
      <c r="XDI82" s="389"/>
      <c r="XDJ82" s="389"/>
      <c r="XDK82" s="389"/>
      <c r="XDL82" s="389"/>
      <c r="XDM82" s="389"/>
      <c r="XDN82" s="389"/>
      <c r="XDO82" s="389"/>
      <c r="XDP82" s="389"/>
      <c r="XDQ82" s="389"/>
      <c r="XDR82" s="389"/>
      <c r="XDS82" s="389"/>
      <c r="XDT82" s="389"/>
      <c r="XDU82" s="389"/>
      <c r="XDV82" s="389"/>
      <c r="XDW82" s="389"/>
      <c r="XDX82" s="389"/>
      <c r="XDY82" s="389"/>
      <c r="XDZ82" s="389"/>
      <c r="XEA82" s="389"/>
      <c r="XEB82" s="389"/>
      <c r="XEC82" s="389"/>
      <c r="XED82" s="389"/>
      <c r="XEE82" s="389"/>
      <c r="XEF82" s="389"/>
      <c r="XEG82" s="389"/>
      <c r="XEH82" s="389"/>
      <c r="XEI82" s="389"/>
      <c r="XEJ82" s="389"/>
      <c r="XEK82" s="389"/>
      <c r="XEL82" s="389"/>
      <c r="XEM82" s="389"/>
      <c r="XEN82" s="389"/>
    </row>
    <row r="83" spans="16325:16368" x14ac:dyDescent="0.2">
      <c r="XCW83" s="389"/>
      <c r="XCX83" s="389"/>
      <c r="XCY83" s="389"/>
      <c r="XCZ83" s="389"/>
      <c r="XDA83" s="389"/>
      <c r="XDB83" s="389"/>
      <c r="XDC83" s="389"/>
      <c r="XDD83" s="389"/>
      <c r="XDE83" s="389"/>
      <c r="XDF83" s="389"/>
      <c r="XDG83" s="389"/>
      <c r="XDH83" s="389"/>
      <c r="XDI83" s="389"/>
      <c r="XDJ83" s="389"/>
      <c r="XDK83" s="389"/>
      <c r="XDL83" s="389"/>
      <c r="XDM83" s="389"/>
      <c r="XDN83" s="389"/>
      <c r="XDO83" s="389"/>
      <c r="XDP83" s="389"/>
      <c r="XDQ83" s="389"/>
      <c r="XDR83" s="389"/>
      <c r="XDS83" s="389"/>
      <c r="XDT83" s="389"/>
      <c r="XDU83" s="389"/>
      <c r="XDV83" s="389"/>
      <c r="XDW83" s="389"/>
      <c r="XDX83" s="389"/>
      <c r="XDY83" s="389"/>
      <c r="XDZ83" s="389"/>
      <c r="XEA83" s="389"/>
      <c r="XEB83" s="389"/>
      <c r="XEC83" s="389"/>
      <c r="XED83" s="389"/>
      <c r="XEE83" s="389"/>
      <c r="XEF83" s="389"/>
      <c r="XEG83" s="389"/>
      <c r="XEH83" s="389"/>
      <c r="XEI83" s="389"/>
      <c r="XEJ83" s="389"/>
      <c r="XEK83" s="389"/>
      <c r="XEL83" s="389"/>
      <c r="XEM83" s="389"/>
      <c r="XEN83" s="389"/>
    </row>
    <row r="84" spans="16325:16368" x14ac:dyDescent="0.2">
      <c r="XCW84" s="389"/>
      <c r="XCX84" s="389"/>
      <c r="XCY84" s="389"/>
      <c r="XCZ84" s="389"/>
      <c r="XDA84" s="389"/>
      <c r="XDB84" s="389"/>
      <c r="XDC84" s="389"/>
      <c r="XDD84" s="389"/>
      <c r="XDE84" s="389"/>
      <c r="XDF84" s="389"/>
      <c r="XDG84" s="389"/>
      <c r="XDH84" s="389"/>
      <c r="XDI84" s="389"/>
      <c r="XDJ84" s="389"/>
      <c r="XDK84" s="389"/>
      <c r="XDL84" s="389"/>
      <c r="XDM84" s="389"/>
      <c r="XDN84" s="389"/>
      <c r="XDO84" s="389"/>
      <c r="XDP84" s="389"/>
      <c r="XDQ84" s="389"/>
      <c r="XDR84" s="389"/>
      <c r="XDS84" s="389"/>
      <c r="XDT84" s="389"/>
      <c r="XDU84" s="389"/>
      <c r="XDV84" s="389"/>
      <c r="XDW84" s="389"/>
      <c r="XDX84" s="389"/>
      <c r="XDY84" s="389"/>
      <c r="XDZ84" s="389"/>
      <c r="XEA84" s="389"/>
      <c r="XEB84" s="389"/>
      <c r="XEC84" s="389"/>
      <c r="XED84" s="389"/>
      <c r="XEE84" s="389"/>
      <c r="XEF84" s="389"/>
      <c r="XEG84" s="389"/>
      <c r="XEH84" s="389"/>
      <c r="XEI84" s="389"/>
      <c r="XEJ84" s="389"/>
      <c r="XEK84" s="389"/>
      <c r="XEL84" s="389"/>
      <c r="XEM84" s="389"/>
      <c r="XEN84" s="389"/>
    </row>
    <row r="85" spans="16325:16368" x14ac:dyDescent="0.2">
      <c r="XCW85" s="389"/>
      <c r="XCX85" s="389"/>
      <c r="XCY85" s="389"/>
      <c r="XCZ85" s="389"/>
      <c r="XDA85" s="389"/>
      <c r="XDB85" s="389"/>
      <c r="XDC85" s="389"/>
      <c r="XDD85" s="389"/>
      <c r="XDE85" s="389"/>
      <c r="XDF85" s="389"/>
      <c r="XDG85" s="389"/>
      <c r="XDH85" s="389"/>
      <c r="XDI85" s="389"/>
      <c r="XDJ85" s="389"/>
      <c r="XDK85" s="389"/>
      <c r="XDL85" s="389"/>
      <c r="XDM85" s="389"/>
      <c r="XDN85" s="389"/>
      <c r="XDO85" s="389"/>
      <c r="XDP85" s="389"/>
      <c r="XDQ85" s="389"/>
      <c r="XDR85" s="389"/>
      <c r="XDS85" s="389"/>
      <c r="XDT85" s="389"/>
      <c r="XDU85" s="389"/>
      <c r="XDV85" s="389"/>
      <c r="XDW85" s="389"/>
      <c r="XDX85" s="389"/>
      <c r="XDY85" s="389"/>
      <c r="XDZ85" s="389"/>
      <c r="XEA85" s="389"/>
      <c r="XEB85" s="389"/>
      <c r="XEC85" s="389"/>
      <c r="XED85" s="389"/>
      <c r="XEE85" s="389"/>
      <c r="XEF85" s="389"/>
      <c r="XEG85" s="389"/>
      <c r="XEH85" s="389"/>
      <c r="XEI85" s="389"/>
      <c r="XEJ85" s="389"/>
      <c r="XEK85" s="389"/>
      <c r="XEL85" s="389"/>
      <c r="XEM85" s="389"/>
      <c r="XEN85" s="389"/>
    </row>
    <row r="86" spans="16325:16368" x14ac:dyDescent="0.2">
      <c r="XCW86" s="389"/>
      <c r="XCX86" s="389"/>
      <c r="XCY86" s="389"/>
      <c r="XCZ86" s="389"/>
      <c r="XDA86" s="389"/>
      <c r="XDB86" s="389"/>
      <c r="XDC86" s="389"/>
      <c r="XDD86" s="389"/>
      <c r="XDE86" s="389"/>
      <c r="XDF86" s="389"/>
      <c r="XDG86" s="389"/>
      <c r="XDH86" s="389"/>
      <c r="XDI86" s="389"/>
      <c r="XDJ86" s="389"/>
      <c r="XDK86" s="389"/>
      <c r="XDL86" s="389"/>
      <c r="XDM86" s="389"/>
      <c r="XDN86" s="389"/>
      <c r="XDO86" s="389"/>
      <c r="XDP86" s="389"/>
      <c r="XDQ86" s="389"/>
      <c r="XDR86" s="389"/>
      <c r="XDS86" s="389"/>
      <c r="XDT86" s="389"/>
      <c r="XDU86" s="389"/>
      <c r="XDV86" s="389"/>
      <c r="XDW86" s="389"/>
      <c r="XDX86" s="389"/>
      <c r="XDY86" s="389"/>
      <c r="XDZ86" s="389"/>
      <c r="XEA86" s="389"/>
      <c r="XEB86" s="389"/>
      <c r="XEC86" s="389"/>
      <c r="XED86" s="389"/>
      <c r="XEE86" s="389"/>
      <c r="XEF86" s="389"/>
      <c r="XEG86" s="389"/>
      <c r="XEH86" s="389"/>
      <c r="XEI86" s="389"/>
      <c r="XEJ86" s="389"/>
      <c r="XEK86" s="389"/>
      <c r="XEL86" s="389"/>
      <c r="XEM86" s="389"/>
      <c r="XEN86" s="389"/>
    </row>
    <row r="87" spans="16325:16368" x14ac:dyDescent="0.2">
      <c r="XCW87" s="389"/>
      <c r="XCX87" s="389"/>
      <c r="XCY87" s="389"/>
      <c r="XCZ87" s="389"/>
      <c r="XDA87" s="389"/>
      <c r="XDB87" s="389"/>
      <c r="XDC87" s="389"/>
      <c r="XDD87" s="389"/>
      <c r="XDE87" s="389"/>
      <c r="XDF87" s="389"/>
      <c r="XDG87" s="389"/>
      <c r="XDH87" s="389"/>
      <c r="XDI87" s="389"/>
      <c r="XDJ87" s="389"/>
      <c r="XDK87" s="389"/>
      <c r="XDL87" s="389"/>
      <c r="XDM87" s="389"/>
      <c r="XDN87" s="389"/>
      <c r="XDO87" s="389"/>
      <c r="XDP87" s="389"/>
      <c r="XDQ87" s="389"/>
      <c r="XDR87" s="389"/>
      <c r="XDS87" s="389"/>
      <c r="XDT87" s="389"/>
      <c r="XDU87" s="389"/>
      <c r="XDV87" s="389"/>
      <c r="XDW87" s="389"/>
      <c r="XDX87" s="389"/>
      <c r="XDY87" s="389"/>
      <c r="XDZ87" s="389"/>
      <c r="XEA87" s="389"/>
      <c r="XEB87" s="389"/>
      <c r="XEC87" s="389"/>
      <c r="XED87" s="389"/>
      <c r="XEE87" s="389"/>
      <c r="XEF87" s="389"/>
      <c r="XEG87" s="389"/>
      <c r="XEH87" s="389"/>
      <c r="XEI87" s="389"/>
      <c r="XEJ87" s="389"/>
      <c r="XEK87" s="389"/>
      <c r="XEL87" s="389"/>
      <c r="XEM87" s="389"/>
      <c r="XEN87" s="389"/>
    </row>
    <row r="88" spans="16325:16368" x14ac:dyDescent="0.2">
      <c r="XCW88" s="389"/>
      <c r="XCX88" s="389"/>
      <c r="XCY88" s="389"/>
      <c r="XCZ88" s="389"/>
      <c r="XDA88" s="389"/>
      <c r="XDB88" s="389"/>
      <c r="XDC88" s="389"/>
      <c r="XDD88" s="389"/>
      <c r="XDE88" s="389"/>
      <c r="XDF88" s="389"/>
      <c r="XDG88" s="389"/>
      <c r="XDH88" s="389"/>
      <c r="XDI88" s="389"/>
      <c r="XDJ88" s="389"/>
      <c r="XDK88" s="389"/>
      <c r="XDL88" s="389"/>
      <c r="XDM88" s="389"/>
      <c r="XDN88" s="389"/>
      <c r="XDO88" s="389"/>
      <c r="XDP88" s="389"/>
      <c r="XDQ88" s="389"/>
      <c r="XDR88" s="389"/>
      <c r="XDS88" s="389"/>
      <c r="XDT88" s="389"/>
      <c r="XDU88" s="389"/>
      <c r="XDV88" s="389"/>
      <c r="XDW88" s="389"/>
      <c r="XDX88" s="389"/>
      <c r="XDY88" s="389"/>
      <c r="XDZ88" s="389"/>
      <c r="XEA88" s="389"/>
      <c r="XEB88" s="389"/>
      <c r="XEC88" s="389"/>
      <c r="XED88" s="389"/>
      <c r="XEE88" s="389"/>
      <c r="XEF88" s="389"/>
      <c r="XEG88" s="389"/>
      <c r="XEH88" s="389"/>
      <c r="XEI88" s="389"/>
      <c r="XEJ88" s="389"/>
      <c r="XEK88" s="389"/>
      <c r="XEL88" s="389"/>
      <c r="XEM88" s="389"/>
      <c r="XEN88" s="389"/>
    </row>
    <row r="89" spans="16325:16368" x14ac:dyDescent="0.2">
      <c r="XCW89" s="389"/>
      <c r="XCX89" s="389"/>
      <c r="XCY89" s="389"/>
      <c r="XCZ89" s="389"/>
      <c r="XDA89" s="389"/>
      <c r="XDB89" s="389"/>
      <c r="XDC89" s="389"/>
      <c r="XDD89" s="389"/>
      <c r="XDE89" s="389"/>
      <c r="XDF89" s="389"/>
      <c r="XDG89" s="389"/>
      <c r="XDH89" s="389"/>
      <c r="XDI89" s="389"/>
      <c r="XDJ89" s="389"/>
      <c r="XDK89" s="389"/>
      <c r="XDL89" s="389"/>
      <c r="XDM89" s="389"/>
      <c r="XDN89" s="389"/>
      <c r="XDO89" s="389"/>
      <c r="XDP89" s="389"/>
      <c r="XDQ89" s="389"/>
      <c r="XDR89" s="389"/>
      <c r="XDS89" s="389"/>
      <c r="XDT89" s="389"/>
      <c r="XDU89" s="389"/>
      <c r="XDV89" s="389"/>
      <c r="XDW89" s="389"/>
      <c r="XDX89" s="389"/>
      <c r="XDY89" s="389"/>
      <c r="XDZ89" s="389"/>
      <c r="XEA89" s="389"/>
      <c r="XEB89" s="389"/>
      <c r="XEC89" s="389"/>
      <c r="XED89" s="389"/>
      <c r="XEE89" s="389"/>
      <c r="XEF89" s="389"/>
      <c r="XEG89" s="389"/>
      <c r="XEH89" s="389"/>
      <c r="XEI89" s="389"/>
      <c r="XEJ89" s="389"/>
      <c r="XEK89" s="389"/>
      <c r="XEL89" s="389"/>
      <c r="XEM89" s="389"/>
      <c r="XEN89" s="389"/>
    </row>
    <row r="90" spans="16325:16368" x14ac:dyDescent="0.2">
      <c r="XCW90" s="389"/>
      <c r="XCX90" s="389"/>
      <c r="XCY90" s="389"/>
      <c r="XCZ90" s="389"/>
      <c r="XDA90" s="389"/>
      <c r="XDB90" s="389"/>
      <c r="XDC90" s="389"/>
      <c r="XDD90" s="389"/>
      <c r="XDE90" s="389"/>
      <c r="XDF90" s="389"/>
      <c r="XDG90" s="389"/>
      <c r="XDH90" s="389"/>
      <c r="XDI90" s="389"/>
      <c r="XDJ90" s="389"/>
      <c r="XDK90" s="389"/>
      <c r="XDL90" s="389"/>
      <c r="XDM90" s="389"/>
      <c r="XDN90" s="389"/>
      <c r="XDO90" s="389"/>
      <c r="XDP90" s="389"/>
      <c r="XDQ90" s="389"/>
      <c r="XDR90" s="389"/>
      <c r="XDS90" s="389"/>
      <c r="XDT90" s="389"/>
      <c r="XDU90" s="389"/>
      <c r="XDV90" s="389"/>
      <c r="XDW90" s="389"/>
      <c r="XDX90" s="389"/>
      <c r="XDY90" s="389"/>
      <c r="XDZ90" s="389"/>
      <c r="XEA90" s="389"/>
      <c r="XEB90" s="389"/>
      <c r="XEC90" s="389"/>
      <c r="XED90" s="389"/>
      <c r="XEE90" s="389"/>
      <c r="XEF90" s="389"/>
      <c r="XEG90" s="389"/>
      <c r="XEH90" s="389"/>
      <c r="XEI90" s="389"/>
      <c r="XEJ90" s="389"/>
      <c r="XEK90" s="389"/>
      <c r="XEL90" s="389"/>
      <c r="XEM90" s="389"/>
      <c r="XEN90" s="389"/>
    </row>
    <row r="91" spans="16325:16368" x14ac:dyDescent="0.2">
      <c r="XCW91" s="389"/>
      <c r="XCX91" s="389"/>
      <c r="XCY91" s="389"/>
      <c r="XCZ91" s="389"/>
      <c r="XDA91" s="389"/>
      <c r="XDB91" s="389"/>
      <c r="XDC91" s="389"/>
      <c r="XDD91" s="389"/>
      <c r="XDE91" s="389"/>
      <c r="XDF91" s="389"/>
      <c r="XDG91" s="389"/>
      <c r="XDH91" s="389"/>
      <c r="XDI91" s="389"/>
      <c r="XDJ91" s="389"/>
      <c r="XDK91" s="389"/>
      <c r="XDL91" s="389"/>
      <c r="XDM91" s="389"/>
      <c r="XDN91" s="389"/>
      <c r="XDO91" s="389"/>
      <c r="XDP91" s="389"/>
      <c r="XDQ91" s="389"/>
      <c r="XDR91" s="389"/>
      <c r="XDS91" s="389"/>
      <c r="XDT91" s="389"/>
      <c r="XDU91" s="389"/>
      <c r="XDV91" s="389"/>
      <c r="XDW91" s="389"/>
      <c r="XDX91" s="389"/>
      <c r="XDY91" s="389"/>
      <c r="XDZ91" s="389"/>
      <c r="XEA91" s="389"/>
      <c r="XEB91" s="389"/>
      <c r="XEC91" s="389"/>
      <c r="XED91" s="389"/>
      <c r="XEE91" s="389"/>
      <c r="XEF91" s="389"/>
      <c r="XEG91" s="389"/>
      <c r="XEH91" s="389"/>
      <c r="XEI91" s="389"/>
      <c r="XEJ91" s="389"/>
      <c r="XEK91" s="389"/>
      <c r="XEL91" s="389"/>
      <c r="XEM91" s="389"/>
      <c r="XEN91" s="389"/>
    </row>
    <row r="92" spans="16325:16368" x14ac:dyDescent="0.2">
      <c r="XCW92" s="389"/>
      <c r="XCX92" s="389"/>
      <c r="XCY92" s="389"/>
      <c r="XCZ92" s="389"/>
      <c r="XDA92" s="389"/>
      <c r="XDB92" s="389"/>
      <c r="XDC92" s="389"/>
      <c r="XDD92" s="389"/>
      <c r="XDE92" s="389"/>
      <c r="XDF92" s="389"/>
      <c r="XDG92" s="389"/>
      <c r="XDH92" s="389"/>
      <c r="XDI92" s="389"/>
      <c r="XDJ92" s="389"/>
      <c r="XDK92" s="389"/>
      <c r="XDL92" s="389"/>
      <c r="XDM92" s="389"/>
      <c r="XDN92" s="389"/>
      <c r="XDO92" s="389"/>
      <c r="XDP92" s="389"/>
      <c r="XDQ92" s="389"/>
      <c r="XDR92" s="389"/>
      <c r="XDS92" s="389"/>
      <c r="XDT92" s="389"/>
      <c r="XDU92" s="389"/>
      <c r="XDV92" s="389"/>
      <c r="XDW92" s="389"/>
      <c r="XDX92" s="389"/>
      <c r="XDY92" s="389"/>
      <c r="XDZ92" s="389"/>
      <c r="XEA92" s="389"/>
      <c r="XEB92" s="389"/>
      <c r="XEC92" s="389"/>
      <c r="XED92" s="389"/>
      <c r="XEE92" s="389"/>
      <c r="XEF92" s="389"/>
      <c r="XEG92" s="389"/>
      <c r="XEH92" s="389"/>
      <c r="XEI92" s="389"/>
      <c r="XEJ92" s="389"/>
      <c r="XEK92" s="389"/>
      <c r="XEL92" s="389"/>
      <c r="XEM92" s="389"/>
      <c r="XEN92" s="389"/>
    </row>
    <row r="93" spans="16325:16368" x14ac:dyDescent="0.2">
      <c r="XCW93" s="389"/>
      <c r="XCX93" s="389"/>
      <c r="XCY93" s="389"/>
      <c r="XCZ93" s="389"/>
      <c r="XDA93" s="389"/>
      <c r="XDB93" s="389"/>
      <c r="XDC93" s="389"/>
      <c r="XDD93" s="389"/>
      <c r="XDE93" s="389"/>
      <c r="XDF93" s="389"/>
      <c r="XDG93" s="389"/>
      <c r="XDH93" s="389"/>
      <c r="XDI93" s="389"/>
      <c r="XDJ93" s="389"/>
      <c r="XDK93" s="389"/>
      <c r="XDL93" s="389"/>
      <c r="XDM93" s="389"/>
      <c r="XDN93" s="389"/>
      <c r="XDO93" s="389"/>
      <c r="XDP93" s="389"/>
      <c r="XDQ93" s="389"/>
      <c r="XDR93" s="389"/>
      <c r="XDS93" s="389"/>
      <c r="XDT93" s="389"/>
      <c r="XDU93" s="389"/>
      <c r="XDV93" s="389"/>
      <c r="XDW93" s="389"/>
      <c r="XDX93" s="389"/>
      <c r="XDY93" s="389"/>
      <c r="XDZ93" s="389"/>
      <c r="XEA93" s="389"/>
      <c r="XEB93" s="389"/>
      <c r="XEC93" s="389"/>
      <c r="XED93" s="389"/>
      <c r="XEE93" s="389"/>
      <c r="XEF93" s="389"/>
      <c r="XEG93" s="389"/>
      <c r="XEH93" s="389"/>
      <c r="XEI93" s="389"/>
      <c r="XEJ93" s="389"/>
      <c r="XEK93" s="389"/>
      <c r="XEL93" s="389"/>
      <c r="XEM93" s="389"/>
      <c r="XEN93" s="389"/>
    </row>
    <row r="94" spans="16325:16368" x14ac:dyDescent="0.2">
      <c r="XCW94" s="389"/>
      <c r="XCX94" s="389"/>
      <c r="XCY94" s="389"/>
      <c r="XCZ94" s="389"/>
      <c r="XDA94" s="389"/>
      <c r="XDB94" s="389"/>
      <c r="XDC94" s="389"/>
      <c r="XDD94" s="389"/>
      <c r="XDE94" s="389"/>
      <c r="XDF94" s="389"/>
      <c r="XDG94" s="389"/>
      <c r="XDH94" s="389"/>
      <c r="XDI94" s="389"/>
      <c r="XDJ94" s="389"/>
      <c r="XDK94" s="389"/>
      <c r="XDL94" s="389"/>
      <c r="XDM94" s="389"/>
      <c r="XDN94" s="389"/>
      <c r="XDO94" s="389"/>
      <c r="XDP94" s="389"/>
      <c r="XDQ94" s="389"/>
      <c r="XDR94" s="389"/>
      <c r="XDS94" s="389"/>
      <c r="XDT94" s="389"/>
      <c r="XDU94" s="389"/>
      <c r="XDV94" s="389"/>
      <c r="XDW94" s="389"/>
      <c r="XDX94" s="389"/>
      <c r="XDY94" s="389"/>
      <c r="XDZ94" s="389"/>
      <c r="XEA94" s="389"/>
      <c r="XEB94" s="389"/>
      <c r="XEC94" s="389"/>
      <c r="XED94" s="389"/>
      <c r="XEE94" s="389"/>
      <c r="XEF94" s="389"/>
      <c r="XEG94" s="389"/>
      <c r="XEH94" s="389"/>
      <c r="XEI94" s="389"/>
      <c r="XEJ94" s="389"/>
      <c r="XEK94" s="389"/>
      <c r="XEL94" s="389"/>
      <c r="XEM94" s="389"/>
      <c r="XEN94" s="389"/>
    </row>
    <row r="95" spans="16325:16368" x14ac:dyDescent="0.2">
      <c r="XCW95" s="389"/>
      <c r="XCX95" s="389"/>
      <c r="XCY95" s="389"/>
      <c r="XCZ95" s="389"/>
      <c r="XDA95" s="389"/>
      <c r="XDB95" s="389"/>
      <c r="XDC95" s="389"/>
      <c r="XDD95" s="389"/>
      <c r="XDE95" s="389"/>
      <c r="XDF95" s="389"/>
      <c r="XDG95" s="389"/>
      <c r="XDH95" s="389"/>
      <c r="XDI95" s="389"/>
      <c r="XDJ95" s="389"/>
      <c r="XDK95" s="389"/>
      <c r="XDL95" s="389"/>
      <c r="XDM95" s="389"/>
      <c r="XDN95" s="389"/>
      <c r="XDO95" s="389"/>
      <c r="XDP95" s="389"/>
      <c r="XDQ95" s="389"/>
      <c r="XDR95" s="389"/>
      <c r="XDS95" s="389"/>
      <c r="XDT95" s="389"/>
      <c r="XDU95" s="389"/>
      <c r="XDV95" s="389"/>
      <c r="XDW95" s="389"/>
      <c r="XDX95" s="389"/>
      <c r="XDY95" s="389"/>
      <c r="XDZ95" s="389"/>
      <c r="XEA95" s="389"/>
      <c r="XEB95" s="389"/>
      <c r="XEC95" s="389"/>
      <c r="XED95" s="389"/>
      <c r="XEE95" s="389"/>
      <c r="XEF95" s="389"/>
      <c r="XEG95" s="389"/>
      <c r="XEH95" s="389"/>
      <c r="XEI95" s="389"/>
      <c r="XEJ95" s="389"/>
      <c r="XEK95" s="389"/>
      <c r="XEL95" s="389"/>
      <c r="XEM95" s="389"/>
      <c r="XEN95" s="389"/>
    </row>
    <row r="96" spans="16325:16368" x14ac:dyDescent="0.2">
      <c r="XCW96" s="389"/>
      <c r="XCX96" s="389"/>
      <c r="XCY96" s="389"/>
      <c r="XCZ96" s="389"/>
      <c r="XDA96" s="389"/>
      <c r="XDB96" s="389"/>
      <c r="XDC96" s="389"/>
      <c r="XDD96" s="389"/>
      <c r="XDE96" s="389"/>
      <c r="XDF96" s="389"/>
      <c r="XDG96" s="389"/>
      <c r="XDH96" s="389"/>
      <c r="XDI96" s="389"/>
      <c r="XDJ96" s="389"/>
      <c r="XDK96" s="389"/>
      <c r="XDL96" s="389"/>
      <c r="XDM96" s="389"/>
      <c r="XDN96" s="389"/>
      <c r="XDO96" s="389"/>
      <c r="XDP96" s="389"/>
      <c r="XDQ96" s="389"/>
      <c r="XDR96" s="389"/>
      <c r="XDS96" s="389"/>
      <c r="XDT96" s="389"/>
      <c r="XDU96" s="389"/>
      <c r="XDV96" s="389"/>
      <c r="XDW96" s="389"/>
      <c r="XDX96" s="389"/>
      <c r="XDY96" s="389"/>
      <c r="XDZ96" s="389"/>
      <c r="XEA96" s="389"/>
      <c r="XEB96" s="389"/>
      <c r="XEC96" s="389"/>
      <c r="XED96" s="389"/>
      <c r="XEE96" s="389"/>
      <c r="XEF96" s="389"/>
      <c r="XEG96" s="389"/>
      <c r="XEH96" s="389"/>
      <c r="XEI96" s="389"/>
      <c r="XEJ96" s="389"/>
      <c r="XEK96" s="389"/>
      <c r="XEL96" s="389"/>
      <c r="XEM96" s="389"/>
      <c r="XEN96" s="389"/>
    </row>
    <row r="97" spans="16325:16368" x14ac:dyDescent="0.2">
      <c r="XCW97" s="389"/>
      <c r="XCX97" s="389"/>
      <c r="XCY97" s="389"/>
      <c r="XCZ97" s="389"/>
      <c r="XDA97" s="389"/>
      <c r="XDB97" s="389"/>
      <c r="XDC97" s="389"/>
      <c r="XDD97" s="389"/>
      <c r="XDE97" s="389"/>
      <c r="XDF97" s="389"/>
      <c r="XDG97" s="389"/>
      <c r="XDH97" s="389"/>
      <c r="XDI97" s="389"/>
      <c r="XDJ97" s="389"/>
      <c r="XDK97" s="389"/>
      <c r="XDL97" s="389"/>
      <c r="XDM97" s="389"/>
      <c r="XDN97" s="389"/>
      <c r="XDO97" s="389"/>
      <c r="XDP97" s="389"/>
      <c r="XDQ97" s="389"/>
      <c r="XDR97" s="389"/>
      <c r="XDS97" s="389"/>
      <c r="XDT97" s="389"/>
      <c r="XDU97" s="389"/>
      <c r="XDV97" s="389"/>
      <c r="XDW97" s="389"/>
      <c r="XDX97" s="389"/>
      <c r="XDY97" s="389"/>
      <c r="XDZ97" s="389"/>
      <c r="XEA97" s="389"/>
      <c r="XEB97" s="389"/>
      <c r="XEC97" s="389"/>
      <c r="XED97" s="389"/>
      <c r="XEE97" s="389"/>
      <c r="XEF97" s="389"/>
      <c r="XEG97" s="389"/>
      <c r="XEH97" s="389"/>
      <c r="XEI97" s="389"/>
      <c r="XEJ97" s="389"/>
      <c r="XEK97" s="389"/>
      <c r="XEL97" s="389"/>
      <c r="XEM97" s="389"/>
      <c r="XEN97" s="389"/>
    </row>
    <row r="98" spans="16325:16368" x14ac:dyDescent="0.2">
      <c r="XCW98" s="389"/>
      <c r="XCX98" s="389"/>
      <c r="XCY98" s="389"/>
      <c r="XCZ98" s="389"/>
      <c r="XDA98" s="389"/>
      <c r="XDB98" s="389"/>
      <c r="XDC98" s="389"/>
      <c r="XDD98" s="389"/>
      <c r="XDE98" s="389"/>
      <c r="XDF98" s="389"/>
      <c r="XDG98" s="389"/>
      <c r="XDH98" s="389"/>
      <c r="XDI98" s="389"/>
      <c r="XDJ98" s="389"/>
      <c r="XDK98" s="389"/>
      <c r="XDL98" s="389"/>
      <c r="XDM98" s="389"/>
      <c r="XDN98" s="389"/>
      <c r="XDO98" s="389"/>
      <c r="XDP98" s="389"/>
      <c r="XDQ98" s="389"/>
      <c r="XDR98" s="389"/>
      <c r="XDS98" s="389"/>
      <c r="XDT98" s="389"/>
      <c r="XDU98" s="389"/>
      <c r="XDV98" s="389"/>
      <c r="XDW98" s="389"/>
      <c r="XDX98" s="389"/>
      <c r="XDY98" s="389"/>
      <c r="XDZ98" s="389"/>
      <c r="XEA98" s="389"/>
      <c r="XEB98" s="389"/>
      <c r="XEC98" s="389"/>
      <c r="XED98" s="389"/>
      <c r="XEE98" s="389"/>
      <c r="XEF98" s="389"/>
      <c r="XEG98" s="389"/>
      <c r="XEH98" s="389"/>
      <c r="XEI98" s="389"/>
      <c r="XEJ98" s="389"/>
      <c r="XEK98" s="389"/>
      <c r="XEL98" s="389"/>
      <c r="XEM98" s="389"/>
      <c r="XEN98" s="389"/>
    </row>
    <row r="99" spans="16325:16368" x14ac:dyDescent="0.2">
      <c r="XCW99" s="389"/>
      <c r="XCX99" s="389"/>
      <c r="XCY99" s="389"/>
      <c r="XCZ99" s="389"/>
      <c r="XDA99" s="389"/>
      <c r="XDB99" s="389"/>
      <c r="XDC99" s="389"/>
      <c r="XDD99" s="389"/>
      <c r="XDE99" s="389"/>
      <c r="XDF99" s="389"/>
      <c r="XDG99" s="389"/>
      <c r="XDH99" s="389"/>
      <c r="XDI99" s="389"/>
      <c r="XDJ99" s="389"/>
      <c r="XDK99" s="389"/>
      <c r="XDL99" s="389"/>
      <c r="XDM99" s="389"/>
      <c r="XDN99" s="389"/>
      <c r="XDO99" s="389"/>
      <c r="XDP99" s="389"/>
      <c r="XDQ99" s="389"/>
      <c r="XDR99" s="389"/>
      <c r="XDS99" s="389"/>
      <c r="XDT99" s="389"/>
      <c r="XDU99" s="389"/>
      <c r="XDV99" s="389"/>
      <c r="XDW99" s="389"/>
      <c r="XDX99" s="389"/>
      <c r="XDY99" s="389"/>
      <c r="XDZ99" s="389"/>
      <c r="XEA99" s="389"/>
      <c r="XEB99" s="389"/>
      <c r="XEC99" s="389"/>
      <c r="XED99" s="389"/>
      <c r="XEE99" s="389"/>
      <c r="XEF99" s="389"/>
      <c r="XEG99" s="389"/>
      <c r="XEH99" s="389"/>
      <c r="XEI99" s="389"/>
      <c r="XEJ99" s="389"/>
      <c r="XEK99" s="389"/>
      <c r="XEL99" s="389"/>
      <c r="XEM99" s="389"/>
      <c r="XEN99" s="389"/>
    </row>
    <row r="100" spans="16325:16368" x14ac:dyDescent="0.2">
      <c r="XCW100" s="389"/>
      <c r="XCX100" s="389"/>
      <c r="XCY100" s="389"/>
      <c r="XCZ100" s="389"/>
      <c r="XDA100" s="389"/>
      <c r="XDB100" s="389"/>
      <c r="XDC100" s="389"/>
      <c r="XDD100" s="389"/>
      <c r="XDE100" s="389"/>
      <c r="XDF100" s="389"/>
      <c r="XDG100" s="389"/>
      <c r="XDH100" s="389"/>
      <c r="XDI100" s="389"/>
      <c r="XDJ100" s="389"/>
      <c r="XDK100" s="389"/>
      <c r="XDL100" s="389"/>
      <c r="XDM100" s="389"/>
      <c r="XDN100" s="389"/>
      <c r="XDO100" s="389"/>
      <c r="XDP100" s="389"/>
      <c r="XDQ100" s="389"/>
      <c r="XDR100" s="389"/>
      <c r="XDS100" s="389"/>
      <c r="XDT100" s="389"/>
      <c r="XDU100" s="389"/>
      <c r="XDV100" s="389"/>
      <c r="XDW100" s="389"/>
      <c r="XDX100" s="389"/>
      <c r="XDY100" s="389"/>
      <c r="XDZ100" s="389"/>
      <c r="XEA100" s="389"/>
      <c r="XEB100" s="389"/>
      <c r="XEC100" s="389"/>
      <c r="XED100" s="389"/>
      <c r="XEE100" s="389"/>
      <c r="XEF100" s="389"/>
      <c r="XEG100" s="389"/>
      <c r="XEH100" s="389"/>
      <c r="XEI100" s="389"/>
      <c r="XEJ100" s="389"/>
      <c r="XEK100" s="389"/>
      <c r="XEL100" s="389"/>
      <c r="XEM100" s="389"/>
      <c r="XEN100" s="389"/>
    </row>
    <row r="101" spans="16325:16368" x14ac:dyDescent="0.2">
      <c r="XCW101" s="389"/>
      <c r="XCX101" s="389"/>
      <c r="XCY101" s="389"/>
      <c r="XCZ101" s="389"/>
      <c r="XDA101" s="389"/>
      <c r="XDB101" s="389"/>
      <c r="XDC101" s="389"/>
      <c r="XDD101" s="389"/>
      <c r="XDE101" s="389"/>
      <c r="XDF101" s="389"/>
      <c r="XDG101" s="389"/>
      <c r="XDH101" s="389"/>
      <c r="XDI101" s="389"/>
      <c r="XDJ101" s="389"/>
      <c r="XDK101" s="389"/>
      <c r="XDL101" s="389"/>
      <c r="XDM101" s="389"/>
      <c r="XDN101" s="389"/>
      <c r="XDO101" s="389"/>
      <c r="XDP101" s="389"/>
      <c r="XDQ101" s="389"/>
      <c r="XDR101" s="389"/>
      <c r="XDS101" s="389"/>
      <c r="XDT101" s="389"/>
      <c r="XDU101" s="389"/>
      <c r="XDV101" s="389"/>
      <c r="XDW101" s="389"/>
      <c r="XDX101" s="389"/>
      <c r="XDY101" s="389"/>
      <c r="XDZ101" s="389"/>
      <c r="XEA101" s="389"/>
      <c r="XEB101" s="389"/>
      <c r="XEC101" s="389"/>
      <c r="XED101" s="389"/>
      <c r="XEE101" s="389"/>
      <c r="XEF101" s="389"/>
      <c r="XEG101" s="389"/>
      <c r="XEH101" s="389"/>
      <c r="XEI101" s="389"/>
      <c r="XEJ101" s="389"/>
      <c r="XEK101" s="389"/>
      <c r="XEL101" s="389"/>
      <c r="XEM101" s="389"/>
      <c r="XEN101" s="389"/>
    </row>
    <row r="102" spans="16325:16368" x14ac:dyDescent="0.2">
      <c r="XCW102" s="389"/>
      <c r="XCX102" s="389"/>
      <c r="XCY102" s="389"/>
      <c r="XCZ102" s="389"/>
      <c r="XDA102" s="389"/>
      <c r="XDB102" s="389"/>
      <c r="XDC102" s="389"/>
      <c r="XDD102" s="389"/>
      <c r="XDE102" s="389"/>
      <c r="XDF102" s="389"/>
      <c r="XDG102" s="389"/>
      <c r="XDH102" s="389"/>
      <c r="XDI102" s="389"/>
      <c r="XDJ102" s="389"/>
      <c r="XDK102" s="389"/>
      <c r="XDL102" s="389"/>
      <c r="XDM102" s="389"/>
      <c r="XDN102" s="389"/>
      <c r="XDO102" s="389"/>
      <c r="XDP102" s="389"/>
      <c r="XDQ102" s="389"/>
      <c r="XDR102" s="389"/>
      <c r="XDS102" s="389"/>
      <c r="XDT102" s="389"/>
      <c r="XDU102" s="389"/>
      <c r="XDV102" s="389"/>
      <c r="XDW102" s="389"/>
      <c r="XDX102" s="389"/>
      <c r="XDY102" s="389"/>
      <c r="XDZ102" s="389"/>
      <c r="XEA102" s="389"/>
      <c r="XEB102" s="389"/>
      <c r="XEC102" s="389"/>
      <c r="XED102" s="389"/>
      <c r="XEE102" s="389"/>
      <c r="XEF102" s="389"/>
      <c r="XEG102" s="389"/>
      <c r="XEH102" s="389"/>
      <c r="XEI102" s="389"/>
      <c r="XEJ102" s="389"/>
      <c r="XEK102" s="389"/>
      <c r="XEL102" s="389"/>
      <c r="XEM102" s="389"/>
      <c r="XEN102" s="389"/>
    </row>
    <row r="103" spans="16325:16368" x14ac:dyDescent="0.2">
      <c r="XCW103" s="389"/>
      <c r="XCX103" s="389"/>
      <c r="XCY103" s="389"/>
      <c r="XCZ103" s="389"/>
      <c r="XDA103" s="389"/>
      <c r="XDB103" s="389"/>
      <c r="XDC103" s="389"/>
      <c r="XDD103" s="389"/>
      <c r="XDE103" s="389"/>
      <c r="XDF103" s="389"/>
      <c r="XDG103" s="389"/>
      <c r="XDH103" s="389"/>
      <c r="XDI103" s="389"/>
      <c r="XDJ103" s="389"/>
      <c r="XDK103" s="389"/>
      <c r="XDL103" s="389"/>
      <c r="XDM103" s="389"/>
      <c r="XDN103" s="389"/>
      <c r="XDO103" s="389"/>
      <c r="XDP103" s="389"/>
      <c r="XDQ103" s="389"/>
      <c r="XDR103" s="389"/>
      <c r="XDS103" s="389"/>
      <c r="XDT103" s="389"/>
      <c r="XDU103" s="389"/>
      <c r="XDV103" s="389"/>
      <c r="XDW103" s="389"/>
      <c r="XDX103" s="389"/>
      <c r="XDY103" s="389"/>
      <c r="XDZ103" s="389"/>
      <c r="XEA103" s="389"/>
      <c r="XEB103" s="389"/>
      <c r="XEC103" s="389"/>
      <c r="XED103" s="389"/>
      <c r="XEE103" s="389"/>
      <c r="XEF103" s="389"/>
      <c r="XEG103" s="389"/>
      <c r="XEH103" s="389"/>
      <c r="XEI103" s="389"/>
      <c r="XEJ103" s="389"/>
      <c r="XEK103" s="389"/>
      <c r="XEL103" s="389"/>
      <c r="XEM103" s="389"/>
      <c r="XEN103" s="389"/>
    </row>
    <row r="104" spans="16325:16368" x14ac:dyDescent="0.2">
      <c r="XCW104" s="389"/>
      <c r="XCX104" s="389"/>
      <c r="XCY104" s="389"/>
      <c r="XCZ104" s="389"/>
      <c r="XDA104" s="389"/>
      <c r="XDB104" s="389"/>
      <c r="XDC104" s="389"/>
      <c r="XDD104" s="389"/>
      <c r="XDE104" s="389"/>
      <c r="XDF104" s="389"/>
      <c r="XDG104" s="389"/>
      <c r="XDH104" s="389"/>
      <c r="XDI104" s="389"/>
      <c r="XDJ104" s="389"/>
      <c r="XDK104" s="389"/>
      <c r="XDL104" s="389"/>
      <c r="XDM104" s="389"/>
      <c r="XDN104" s="389"/>
      <c r="XDO104" s="389"/>
      <c r="XDP104" s="389"/>
      <c r="XDQ104" s="389"/>
      <c r="XDR104" s="389"/>
      <c r="XDS104" s="389"/>
      <c r="XDT104" s="389"/>
      <c r="XDU104" s="389"/>
      <c r="XDV104" s="389"/>
      <c r="XDW104" s="389"/>
      <c r="XDX104" s="389"/>
      <c r="XDY104" s="389"/>
      <c r="XDZ104" s="389"/>
      <c r="XEA104" s="389"/>
      <c r="XEB104" s="389"/>
      <c r="XEC104" s="389"/>
      <c r="XED104" s="389"/>
      <c r="XEE104" s="389"/>
      <c r="XEF104" s="389"/>
      <c r="XEG104" s="389"/>
      <c r="XEH104" s="389"/>
      <c r="XEI104" s="389"/>
      <c r="XEJ104" s="389"/>
      <c r="XEK104" s="389"/>
      <c r="XEL104" s="389"/>
      <c r="XEM104" s="389"/>
      <c r="XEN104" s="389"/>
    </row>
    <row r="105" spans="16325:16368" x14ac:dyDescent="0.2">
      <c r="XCW105" s="389"/>
      <c r="XCX105" s="389"/>
      <c r="XCY105" s="389"/>
      <c r="XCZ105" s="389"/>
      <c r="XDA105" s="389"/>
      <c r="XDB105" s="389"/>
      <c r="XDC105" s="389"/>
      <c r="XDD105" s="389"/>
      <c r="XDE105" s="389"/>
      <c r="XDF105" s="389"/>
      <c r="XDG105" s="389"/>
      <c r="XDH105" s="389"/>
      <c r="XDI105" s="389"/>
      <c r="XDJ105" s="389"/>
      <c r="XDK105" s="389"/>
      <c r="XDL105" s="389"/>
      <c r="XDM105" s="389"/>
      <c r="XDN105" s="389"/>
      <c r="XDO105" s="389"/>
      <c r="XDP105" s="389"/>
      <c r="XDQ105" s="389"/>
      <c r="XDR105" s="389"/>
      <c r="XDS105" s="389"/>
      <c r="XDT105" s="389"/>
      <c r="XDU105" s="389"/>
      <c r="XDV105" s="389"/>
      <c r="XDW105" s="389"/>
      <c r="XDX105" s="389"/>
      <c r="XDY105" s="389"/>
      <c r="XDZ105" s="389"/>
      <c r="XEA105" s="389"/>
      <c r="XEB105" s="389"/>
      <c r="XEC105" s="389"/>
      <c r="XED105" s="389"/>
      <c r="XEE105" s="389"/>
      <c r="XEF105" s="389"/>
      <c r="XEG105" s="389"/>
      <c r="XEH105" s="389"/>
      <c r="XEI105" s="389"/>
      <c r="XEJ105" s="389"/>
      <c r="XEK105" s="389"/>
      <c r="XEL105" s="389"/>
      <c r="XEM105" s="389"/>
      <c r="XEN105" s="389"/>
    </row>
    <row r="106" spans="16325:16368" x14ac:dyDescent="0.2">
      <c r="XCW106" s="389"/>
      <c r="XCX106" s="389"/>
      <c r="XCY106" s="389"/>
      <c r="XCZ106" s="389"/>
      <c r="XDA106" s="389"/>
      <c r="XDB106" s="389"/>
      <c r="XDC106" s="389"/>
      <c r="XDD106" s="389"/>
      <c r="XDE106" s="389"/>
      <c r="XDF106" s="389"/>
      <c r="XDG106" s="389"/>
      <c r="XDH106" s="389"/>
      <c r="XDI106" s="389"/>
      <c r="XDJ106" s="389"/>
      <c r="XDK106" s="389"/>
      <c r="XDL106" s="389"/>
      <c r="XDM106" s="389"/>
      <c r="XDN106" s="389"/>
      <c r="XDO106" s="389"/>
      <c r="XDP106" s="389"/>
      <c r="XDQ106" s="389"/>
      <c r="XDR106" s="389"/>
      <c r="XDS106" s="389"/>
      <c r="XDT106" s="389"/>
      <c r="XDU106" s="389"/>
      <c r="XDV106" s="389"/>
      <c r="XDW106" s="389"/>
      <c r="XDX106" s="389"/>
      <c r="XDY106" s="389"/>
      <c r="XDZ106" s="389"/>
      <c r="XEA106" s="389"/>
      <c r="XEB106" s="389"/>
      <c r="XEC106" s="389"/>
      <c r="XED106" s="389"/>
      <c r="XEE106" s="389"/>
      <c r="XEF106" s="389"/>
      <c r="XEG106" s="389"/>
      <c r="XEH106" s="389"/>
      <c r="XEI106" s="389"/>
      <c r="XEJ106" s="389"/>
      <c r="XEK106" s="389"/>
      <c r="XEL106" s="389"/>
      <c r="XEM106" s="389"/>
      <c r="XEN106" s="389"/>
    </row>
    <row r="107" spans="16325:16368" x14ac:dyDescent="0.2">
      <c r="XCW107" s="389"/>
      <c r="XCX107" s="389"/>
      <c r="XCY107" s="389"/>
      <c r="XCZ107" s="389"/>
      <c r="XDA107" s="389"/>
      <c r="XDB107" s="389"/>
      <c r="XDC107" s="389"/>
      <c r="XDD107" s="389"/>
      <c r="XDE107" s="389"/>
      <c r="XDF107" s="389"/>
      <c r="XDG107" s="389"/>
      <c r="XDH107" s="389"/>
      <c r="XDI107" s="389"/>
      <c r="XDJ107" s="389"/>
      <c r="XDK107" s="389"/>
      <c r="XDL107" s="389"/>
      <c r="XDM107" s="389"/>
      <c r="XDN107" s="389"/>
      <c r="XDO107" s="389"/>
      <c r="XDP107" s="389"/>
      <c r="XDQ107" s="389"/>
      <c r="XDR107" s="389"/>
      <c r="XDS107" s="389"/>
      <c r="XDT107" s="389"/>
      <c r="XDU107" s="389"/>
      <c r="XDV107" s="389"/>
      <c r="XDW107" s="389"/>
      <c r="XDX107" s="389"/>
      <c r="XDY107" s="389"/>
      <c r="XDZ107" s="389"/>
      <c r="XEA107" s="389"/>
      <c r="XEB107" s="389"/>
      <c r="XEC107" s="389"/>
      <c r="XED107" s="389"/>
      <c r="XEE107" s="389"/>
      <c r="XEF107" s="389"/>
      <c r="XEG107" s="389"/>
      <c r="XEH107" s="389"/>
      <c r="XEI107" s="389"/>
      <c r="XEJ107" s="389"/>
      <c r="XEK107" s="389"/>
      <c r="XEL107" s="389"/>
      <c r="XEM107" s="389"/>
      <c r="XEN107" s="389"/>
    </row>
    <row r="108" spans="16325:16368" x14ac:dyDescent="0.2">
      <c r="XCW108" s="389"/>
      <c r="XCX108" s="389"/>
      <c r="XCY108" s="389"/>
      <c r="XCZ108" s="389"/>
      <c r="XDA108" s="389"/>
      <c r="XDB108" s="389"/>
      <c r="XDC108" s="389"/>
      <c r="XDD108" s="389"/>
      <c r="XDE108" s="389"/>
      <c r="XDF108" s="389"/>
      <c r="XDG108" s="389"/>
      <c r="XDH108" s="389"/>
      <c r="XDI108" s="389"/>
      <c r="XDJ108" s="389"/>
      <c r="XDK108" s="389"/>
      <c r="XDL108" s="389"/>
      <c r="XDM108" s="389"/>
      <c r="XDN108" s="389"/>
      <c r="XDO108" s="389"/>
      <c r="XDP108" s="389"/>
      <c r="XDQ108" s="389"/>
      <c r="XDR108" s="389"/>
      <c r="XDS108" s="389"/>
      <c r="XDT108" s="389"/>
      <c r="XDU108" s="389"/>
      <c r="XDV108" s="389"/>
      <c r="XDW108" s="389"/>
      <c r="XDX108" s="389"/>
      <c r="XDY108" s="389"/>
      <c r="XDZ108" s="389"/>
      <c r="XEA108" s="389"/>
      <c r="XEB108" s="389"/>
      <c r="XEC108" s="389"/>
      <c r="XED108" s="389"/>
      <c r="XEE108" s="389"/>
      <c r="XEF108" s="389"/>
      <c r="XEG108" s="389"/>
      <c r="XEH108" s="389"/>
      <c r="XEI108" s="389"/>
      <c r="XEJ108" s="389"/>
      <c r="XEK108" s="389"/>
      <c r="XEL108" s="389"/>
      <c r="XEM108" s="389"/>
      <c r="XEN108" s="389"/>
    </row>
    <row r="109" spans="16325:16368" x14ac:dyDescent="0.2">
      <c r="XCW109" s="389"/>
      <c r="XCX109" s="389"/>
      <c r="XCY109" s="389"/>
      <c r="XCZ109" s="389"/>
      <c r="XDA109" s="389"/>
      <c r="XDB109" s="389"/>
      <c r="XDC109" s="389"/>
      <c r="XDD109" s="389"/>
      <c r="XDE109" s="389"/>
      <c r="XDF109" s="389"/>
      <c r="XDG109" s="389"/>
      <c r="XDH109" s="389"/>
      <c r="XDI109" s="389"/>
      <c r="XDJ109" s="389"/>
      <c r="XDK109" s="389"/>
      <c r="XDL109" s="389"/>
      <c r="XDM109" s="389"/>
      <c r="XDN109" s="389"/>
      <c r="XDO109" s="389"/>
      <c r="XDP109" s="389"/>
      <c r="XDQ109" s="389"/>
      <c r="XDR109" s="389"/>
      <c r="XDS109" s="389"/>
      <c r="XDT109" s="389"/>
      <c r="XDU109" s="389"/>
      <c r="XDV109" s="389"/>
      <c r="XDW109" s="389"/>
      <c r="XDX109" s="389"/>
      <c r="XDY109" s="389"/>
      <c r="XDZ109" s="389"/>
      <c r="XEA109" s="389"/>
      <c r="XEB109" s="389"/>
      <c r="XEC109" s="389"/>
      <c r="XED109" s="389"/>
      <c r="XEE109" s="389"/>
      <c r="XEF109" s="389"/>
      <c r="XEG109" s="389"/>
      <c r="XEH109" s="389"/>
      <c r="XEI109" s="389"/>
      <c r="XEJ109" s="389"/>
      <c r="XEK109" s="389"/>
      <c r="XEL109" s="389"/>
      <c r="XEM109" s="389"/>
      <c r="XEN109" s="389"/>
    </row>
    <row r="110" spans="16325:16368" x14ac:dyDescent="0.2">
      <c r="XCW110" s="389"/>
      <c r="XCX110" s="389"/>
      <c r="XCY110" s="389"/>
      <c r="XCZ110" s="389"/>
      <c r="XDA110" s="389"/>
      <c r="XDB110" s="389"/>
      <c r="XDC110" s="389"/>
      <c r="XDD110" s="389"/>
      <c r="XDE110" s="389"/>
      <c r="XDF110" s="389"/>
      <c r="XDG110" s="389"/>
      <c r="XDH110" s="389"/>
      <c r="XDI110" s="389"/>
      <c r="XDJ110" s="389"/>
      <c r="XDK110" s="389"/>
      <c r="XDL110" s="389"/>
      <c r="XDM110" s="389"/>
      <c r="XDN110" s="389"/>
      <c r="XDO110" s="389"/>
      <c r="XDP110" s="389"/>
      <c r="XDQ110" s="389"/>
      <c r="XDR110" s="389"/>
      <c r="XDS110" s="389"/>
      <c r="XDT110" s="389"/>
      <c r="XDU110" s="389"/>
      <c r="XDV110" s="389"/>
      <c r="XDW110" s="389"/>
      <c r="XDX110" s="389"/>
      <c r="XDY110" s="389"/>
      <c r="XDZ110" s="389"/>
      <c r="XEA110" s="389"/>
      <c r="XEB110" s="389"/>
      <c r="XEC110" s="389"/>
      <c r="XED110" s="389"/>
      <c r="XEE110" s="389"/>
      <c r="XEF110" s="389"/>
      <c r="XEG110" s="389"/>
      <c r="XEH110" s="389"/>
      <c r="XEI110" s="389"/>
      <c r="XEJ110" s="389"/>
      <c r="XEK110" s="389"/>
      <c r="XEL110" s="389"/>
      <c r="XEM110" s="389"/>
      <c r="XEN110" s="389"/>
    </row>
    <row r="111" spans="16325:16368" x14ac:dyDescent="0.2">
      <c r="XCW111" s="389"/>
      <c r="XCX111" s="389"/>
      <c r="XCY111" s="389"/>
      <c r="XCZ111" s="389"/>
      <c r="XDA111" s="389"/>
      <c r="XDB111" s="389"/>
      <c r="XDC111" s="389"/>
      <c r="XDD111" s="389"/>
      <c r="XDE111" s="389"/>
      <c r="XDF111" s="389"/>
      <c r="XDG111" s="389"/>
      <c r="XDH111" s="389"/>
      <c r="XDI111" s="389"/>
      <c r="XDJ111" s="389"/>
      <c r="XDK111" s="389"/>
      <c r="XDL111" s="389"/>
      <c r="XDM111" s="389"/>
      <c r="XDN111" s="389"/>
      <c r="XDO111" s="389"/>
      <c r="XDP111" s="389"/>
      <c r="XDQ111" s="389"/>
      <c r="XDR111" s="389"/>
      <c r="XDS111" s="389"/>
      <c r="XDT111" s="389"/>
      <c r="XDU111" s="389"/>
      <c r="XDV111" s="389"/>
      <c r="XDW111" s="389"/>
      <c r="XDX111" s="389"/>
      <c r="XDY111" s="389"/>
      <c r="XDZ111" s="389"/>
      <c r="XEA111" s="389"/>
      <c r="XEB111" s="389"/>
      <c r="XEC111" s="389"/>
      <c r="XED111" s="389"/>
      <c r="XEE111" s="389"/>
      <c r="XEF111" s="389"/>
      <c r="XEG111" s="389"/>
      <c r="XEH111" s="389"/>
      <c r="XEI111" s="389"/>
      <c r="XEJ111" s="389"/>
      <c r="XEK111" s="389"/>
      <c r="XEL111" s="389"/>
      <c r="XEM111" s="389"/>
      <c r="XEN111" s="389"/>
    </row>
    <row r="112" spans="16325:16368" x14ac:dyDescent="0.2">
      <c r="XCW112" s="389"/>
      <c r="XCX112" s="389"/>
      <c r="XCY112" s="389"/>
      <c r="XCZ112" s="389"/>
      <c r="XDA112" s="389"/>
      <c r="XDB112" s="389"/>
      <c r="XDC112" s="389"/>
      <c r="XDD112" s="389"/>
      <c r="XDE112" s="389"/>
      <c r="XDF112" s="389"/>
      <c r="XDG112" s="389"/>
      <c r="XDH112" s="389"/>
      <c r="XDI112" s="389"/>
      <c r="XDJ112" s="389"/>
      <c r="XDK112" s="389"/>
      <c r="XDL112" s="389"/>
      <c r="XDM112" s="389"/>
      <c r="XDN112" s="389"/>
      <c r="XDO112" s="389"/>
      <c r="XDP112" s="389"/>
      <c r="XDQ112" s="389"/>
      <c r="XDR112" s="389"/>
      <c r="XDS112" s="389"/>
      <c r="XDT112" s="389"/>
      <c r="XDU112" s="389"/>
      <c r="XDV112" s="389"/>
      <c r="XDW112" s="389"/>
      <c r="XDX112" s="389"/>
      <c r="XDY112" s="389"/>
      <c r="XDZ112" s="389"/>
      <c r="XEA112" s="389"/>
      <c r="XEB112" s="389"/>
      <c r="XEC112" s="389"/>
      <c r="XED112" s="389"/>
      <c r="XEE112" s="389"/>
      <c r="XEF112" s="389"/>
      <c r="XEG112" s="389"/>
      <c r="XEH112" s="389"/>
      <c r="XEI112" s="389"/>
      <c r="XEJ112" s="389"/>
      <c r="XEK112" s="389"/>
      <c r="XEL112" s="389"/>
      <c r="XEM112" s="389"/>
      <c r="XEN112" s="389"/>
    </row>
    <row r="113" spans="16325:16368" x14ac:dyDescent="0.2">
      <c r="XCW113" s="389"/>
      <c r="XCX113" s="389"/>
      <c r="XCY113" s="389"/>
      <c r="XCZ113" s="389"/>
      <c r="XDA113" s="389"/>
      <c r="XDB113" s="389"/>
      <c r="XDC113" s="389"/>
      <c r="XDD113" s="389"/>
      <c r="XDE113" s="389"/>
      <c r="XDF113" s="389"/>
      <c r="XDG113" s="389"/>
      <c r="XDH113" s="389"/>
      <c r="XDI113" s="389"/>
      <c r="XDJ113" s="389"/>
      <c r="XDK113" s="389"/>
      <c r="XDL113" s="389"/>
      <c r="XDM113" s="389"/>
      <c r="XDN113" s="389"/>
      <c r="XDO113" s="389"/>
      <c r="XDP113" s="389"/>
      <c r="XDQ113" s="389"/>
      <c r="XDR113" s="389"/>
      <c r="XDS113" s="389"/>
      <c r="XDT113" s="389"/>
      <c r="XDU113" s="389"/>
      <c r="XDV113" s="389"/>
      <c r="XDW113" s="389"/>
      <c r="XDX113" s="389"/>
      <c r="XDY113" s="389"/>
      <c r="XDZ113" s="389"/>
      <c r="XEA113" s="389"/>
      <c r="XEB113" s="389"/>
      <c r="XEC113" s="389"/>
      <c r="XED113" s="389"/>
      <c r="XEE113" s="389"/>
      <c r="XEF113" s="389"/>
      <c r="XEG113" s="389"/>
      <c r="XEH113" s="389"/>
      <c r="XEI113" s="389"/>
      <c r="XEJ113" s="389"/>
      <c r="XEK113" s="389"/>
      <c r="XEL113" s="389"/>
      <c r="XEM113" s="389"/>
      <c r="XEN113" s="389"/>
    </row>
    <row r="114" spans="16325:16368" x14ac:dyDescent="0.2">
      <c r="XCW114" s="389"/>
      <c r="XCX114" s="389"/>
      <c r="XCY114" s="389"/>
      <c r="XCZ114" s="389"/>
      <c r="XDA114" s="389"/>
      <c r="XDB114" s="389"/>
      <c r="XDC114" s="389"/>
      <c r="XDD114" s="389"/>
      <c r="XDE114" s="389"/>
      <c r="XDF114" s="389"/>
      <c r="XDG114" s="389"/>
      <c r="XDH114" s="389"/>
      <c r="XDI114" s="389"/>
      <c r="XDJ114" s="389"/>
      <c r="XDK114" s="389"/>
      <c r="XDL114" s="389"/>
      <c r="XDM114" s="389"/>
      <c r="XDN114" s="389"/>
      <c r="XDO114" s="389"/>
      <c r="XDP114" s="389"/>
      <c r="XDQ114" s="389"/>
      <c r="XDR114" s="389"/>
      <c r="XDS114" s="389"/>
      <c r="XDT114" s="389"/>
      <c r="XDU114" s="389"/>
      <c r="XDV114" s="389"/>
      <c r="XDW114" s="389"/>
      <c r="XDX114" s="389"/>
      <c r="XDY114" s="389"/>
      <c r="XDZ114" s="389"/>
      <c r="XEA114" s="389"/>
      <c r="XEB114" s="389"/>
      <c r="XEC114" s="389"/>
      <c r="XED114" s="389"/>
      <c r="XEE114" s="389"/>
      <c r="XEF114" s="389"/>
      <c r="XEG114" s="389"/>
      <c r="XEH114" s="389"/>
      <c r="XEI114" s="389"/>
      <c r="XEJ114" s="389"/>
      <c r="XEK114" s="389"/>
      <c r="XEL114" s="389"/>
      <c r="XEM114" s="389"/>
      <c r="XEN114" s="389"/>
    </row>
    <row r="115" spans="16325:16368" x14ac:dyDescent="0.2">
      <c r="XCW115" s="389"/>
      <c r="XCX115" s="389"/>
      <c r="XCY115" s="389"/>
      <c r="XCZ115" s="389"/>
      <c r="XDA115" s="389"/>
      <c r="XDB115" s="389"/>
      <c r="XDC115" s="389"/>
      <c r="XDD115" s="389"/>
      <c r="XDE115" s="389"/>
      <c r="XDF115" s="389"/>
      <c r="XDG115" s="389"/>
      <c r="XDH115" s="389"/>
      <c r="XDI115" s="389"/>
      <c r="XDJ115" s="389"/>
      <c r="XDK115" s="389"/>
      <c r="XDL115" s="389"/>
      <c r="XDM115" s="389"/>
      <c r="XDN115" s="389"/>
      <c r="XDO115" s="389"/>
      <c r="XDP115" s="389"/>
      <c r="XDQ115" s="389"/>
      <c r="XDR115" s="389"/>
      <c r="XDS115" s="389"/>
      <c r="XDT115" s="389"/>
      <c r="XDU115" s="389"/>
      <c r="XDV115" s="389"/>
      <c r="XDW115" s="389"/>
      <c r="XDX115" s="389"/>
      <c r="XDY115" s="389"/>
      <c r="XDZ115" s="389"/>
      <c r="XEA115" s="389"/>
      <c r="XEB115" s="389"/>
      <c r="XEC115" s="389"/>
      <c r="XED115" s="389"/>
      <c r="XEE115" s="389"/>
      <c r="XEF115" s="389"/>
      <c r="XEG115" s="389"/>
      <c r="XEH115" s="389"/>
      <c r="XEI115" s="389"/>
      <c r="XEJ115" s="389"/>
      <c r="XEK115" s="389"/>
      <c r="XEL115" s="389"/>
      <c r="XEM115" s="389"/>
      <c r="XEN115" s="389"/>
    </row>
    <row r="116" spans="16325:16368" x14ac:dyDescent="0.2">
      <c r="XCW116" s="389"/>
      <c r="XCX116" s="389"/>
      <c r="XCY116" s="389"/>
      <c r="XCZ116" s="389"/>
      <c r="XDA116" s="389"/>
      <c r="XDB116" s="389"/>
      <c r="XDC116" s="389"/>
      <c r="XDD116" s="389"/>
      <c r="XDE116" s="389"/>
      <c r="XDF116" s="389"/>
      <c r="XDG116" s="389"/>
      <c r="XDH116" s="389"/>
      <c r="XDI116" s="389"/>
      <c r="XDJ116" s="389"/>
      <c r="XDK116" s="389"/>
      <c r="XDL116" s="389"/>
      <c r="XDM116" s="389"/>
      <c r="XDN116" s="389"/>
      <c r="XDO116" s="389"/>
      <c r="XDP116" s="389"/>
      <c r="XDQ116" s="389"/>
      <c r="XDR116" s="389"/>
      <c r="XDS116" s="389"/>
      <c r="XDT116" s="389"/>
      <c r="XDU116" s="389"/>
      <c r="XDV116" s="389"/>
      <c r="XDW116" s="389"/>
      <c r="XDX116" s="389"/>
      <c r="XDY116" s="389"/>
      <c r="XDZ116" s="389"/>
      <c r="XEA116" s="389"/>
      <c r="XEB116" s="389"/>
      <c r="XEC116" s="389"/>
      <c r="XED116" s="389"/>
      <c r="XEE116" s="389"/>
      <c r="XEF116" s="389"/>
      <c r="XEG116" s="389"/>
      <c r="XEH116" s="389"/>
      <c r="XEI116" s="389"/>
      <c r="XEJ116" s="389"/>
      <c r="XEK116" s="389"/>
      <c r="XEL116" s="389"/>
      <c r="XEM116" s="389"/>
      <c r="XEN116" s="389"/>
    </row>
    <row r="117" spans="16325:16368" x14ac:dyDescent="0.2">
      <c r="XCW117" s="389"/>
      <c r="XCX117" s="389"/>
      <c r="XCY117" s="389"/>
      <c r="XCZ117" s="389"/>
      <c r="XDA117" s="389"/>
      <c r="XDB117" s="389"/>
      <c r="XDC117" s="389"/>
      <c r="XDD117" s="389"/>
      <c r="XDE117" s="389"/>
      <c r="XDF117" s="389"/>
      <c r="XDG117" s="389"/>
      <c r="XDH117" s="389"/>
      <c r="XDI117" s="389"/>
      <c r="XDJ117" s="389"/>
      <c r="XDK117" s="389"/>
      <c r="XDL117" s="389"/>
      <c r="XDM117" s="389"/>
      <c r="XDN117" s="389"/>
      <c r="XDO117" s="389"/>
      <c r="XDP117" s="389"/>
      <c r="XDQ117" s="389"/>
      <c r="XDR117" s="389"/>
      <c r="XDS117" s="389"/>
      <c r="XDT117" s="389"/>
      <c r="XDU117" s="389"/>
      <c r="XDV117" s="389"/>
      <c r="XDW117" s="389"/>
      <c r="XDX117" s="389"/>
      <c r="XDY117" s="389"/>
      <c r="XDZ117" s="389"/>
      <c r="XEA117" s="389"/>
      <c r="XEB117" s="389"/>
      <c r="XEC117" s="389"/>
      <c r="XED117" s="389"/>
      <c r="XEE117" s="389"/>
      <c r="XEF117" s="389"/>
      <c r="XEG117" s="389"/>
      <c r="XEH117" s="389"/>
      <c r="XEI117" s="389"/>
      <c r="XEJ117" s="389"/>
      <c r="XEK117" s="389"/>
      <c r="XEL117" s="389"/>
      <c r="XEM117" s="389"/>
      <c r="XEN117" s="389"/>
    </row>
    <row r="118" spans="16325:16368" x14ac:dyDescent="0.2">
      <c r="XCW118" s="389"/>
      <c r="XCX118" s="389"/>
      <c r="XCY118" s="389"/>
      <c r="XCZ118" s="389"/>
      <c r="XDA118" s="389"/>
      <c r="XDB118" s="389"/>
      <c r="XDC118" s="389"/>
      <c r="XDD118" s="389"/>
      <c r="XDE118" s="389"/>
      <c r="XDF118" s="389"/>
      <c r="XDG118" s="389"/>
      <c r="XDH118" s="389"/>
      <c r="XDI118" s="389"/>
      <c r="XDJ118" s="389"/>
      <c r="XDK118" s="389"/>
      <c r="XDL118" s="389"/>
      <c r="XDM118" s="389"/>
      <c r="XDN118" s="389"/>
      <c r="XDO118" s="389"/>
      <c r="XDP118" s="389"/>
      <c r="XDQ118" s="389"/>
      <c r="XDR118" s="389"/>
      <c r="XDS118" s="389"/>
      <c r="XDT118" s="389"/>
      <c r="XDU118" s="389"/>
      <c r="XDV118" s="389"/>
      <c r="XDW118" s="389"/>
      <c r="XDX118" s="389"/>
      <c r="XDY118" s="389"/>
      <c r="XDZ118" s="389"/>
      <c r="XEA118" s="389"/>
      <c r="XEB118" s="389"/>
      <c r="XEC118" s="389"/>
      <c r="XED118" s="389"/>
      <c r="XEE118" s="389"/>
      <c r="XEF118" s="389"/>
      <c r="XEG118" s="389"/>
      <c r="XEH118" s="389"/>
      <c r="XEI118" s="389"/>
      <c r="XEJ118" s="389"/>
      <c r="XEK118" s="389"/>
      <c r="XEL118" s="389"/>
      <c r="XEM118" s="389"/>
      <c r="XEN118" s="389"/>
    </row>
    <row r="119" spans="16325:16368" x14ac:dyDescent="0.2">
      <c r="XCW119" s="389"/>
      <c r="XCX119" s="389"/>
      <c r="XCY119" s="389"/>
      <c r="XCZ119" s="389"/>
      <c r="XDA119" s="389"/>
      <c r="XDB119" s="389"/>
      <c r="XDC119" s="389"/>
      <c r="XDD119" s="389"/>
      <c r="XDE119" s="389"/>
      <c r="XDF119" s="389"/>
      <c r="XDG119" s="389"/>
      <c r="XDH119" s="389"/>
      <c r="XDI119" s="389"/>
      <c r="XDJ119" s="389"/>
      <c r="XDK119" s="389"/>
      <c r="XDL119" s="389"/>
      <c r="XDM119" s="389"/>
      <c r="XDN119" s="389"/>
      <c r="XDO119" s="389"/>
      <c r="XDP119" s="389"/>
      <c r="XDQ119" s="389"/>
      <c r="XDR119" s="389"/>
      <c r="XDS119" s="389"/>
      <c r="XDT119" s="389"/>
      <c r="XDU119" s="389"/>
      <c r="XDV119" s="389"/>
      <c r="XDW119" s="389"/>
      <c r="XDX119" s="389"/>
      <c r="XDY119" s="389"/>
      <c r="XDZ119" s="389"/>
      <c r="XEA119" s="389"/>
      <c r="XEB119" s="389"/>
      <c r="XEC119" s="389"/>
      <c r="XED119" s="389"/>
      <c r="XEE119" s="389"/>
      <c r="XEF119" s="389"/>
      <c r="XEG119" s="389"/>
      <c r="XEH119" s="389"/>
      <c r="XEI119" s="389"/>
      <c r="XEJ119" s="389"/>
      <c r="XEK119" s="389"/>
      <c r="XEL119" s="389"/>
      <c r="XEM119" s="389"/>
      <c r="XEN119" s="389"/>
    </row>
    <row r="120" spans="16325:16368" x14ac:dyDescent="0.2">
      <c r="XCW120" s="389"/>
      <c r="XCX120" s="389"/>
      <c r="XCY120" s="389"/>
      <c r="XCZ120" s="389"/>
      <c r="XDA120" s="389"/>
      <c r="XDB120" s="389"/>
      <c r="XDC120" s="389"/>
      <c r="XDD120" s="389"/>
      <c r="XDE120" s="389"/>
      <c r="XDF120" s="389"/>
      <c r="XDG120" s="389"/>
      <c r="XDH120" s="389"/>
      <c r="XDI120" s="389"/>
      <c r="XDJ120" s="389"/>
      <c r="XDK120" s="389"/>
      <c r="XDL120" s="389"/>
      <c r="XDM120" s="389"/>
      <c r="XDN120" s="389"/>
      <c r="XDO120" s="389"/>
      <c r="XDP120" s="389"/>
      <c r="XDQ120" s="389"/>
      <c r="XDR120" s="389"/>
      <c r="XDS120" s="389"/>
      <c r="XDT120" s="389"/>
      <c r="XDU120" s="389"/>
      <c r="XDV120" s="389"/>
      <c r="XDW120" s="389"/>
      <c r="XDX120" s="389"/>
      <c r="XDY120" s="389"/>
      <c r="XDZ120" s="389"/>
      <c r="XEA120" s="389"/>
      <c r="XEB120" s="389"/>
      <c r="XEC120" s="389"/>
      <c r="XED120" s="389"/>
      <c r="XEE120" s="389"/>
      <c r="XEF120" s="389"/>
      <c r="XEG120" s="389"/>
      <c r="XEH120" s="389"/>
      <c r="XEI120" s="389"/>
      <c r="XEJ120" s="389"/>
      <c r="XEK120" s="389"/>
      <c r="XEL120" s="389"/>
      <c r="XEM120" s="389"/>
      <c r="XEN120" s="389"/>
    </row>
    <row r="121" spans="16325:16368" x14ac:dyDescent="0.2">
      <c r="XCW121" s="389"/>
      <c r="XCX121" s="389"/>
      <c r="XCY121" s="389"/>
      <c r="XCZ121" s="389"/>
      <c r="XDA121" s="389"/>
      <c r="XDB121" s="389"/>
      <c r="XDC121" s="389"/>
      <c r="XDD121" s="389"/>
      <c r="XDE121" s="389"/>
      <c r="XDF121" s="389"/>
      <c r="XDG121" s="389"/>
      <c r="XDH121" s="389"/>
      <c r="XDI121" s="389"/>
      <c r="XDJ121" s="389"/>
      <c r="XDK121" s="389"/>
      <c r="XDL121" s="389"/>
      <c r="XDM121" s="389"/>
      <c r="XDN121" s="389"/>
      <c r="XDO121" s="389"/>
      <c r="XDP121" s="389"/>
      <c r="XDQ121" s="389"/>
      <c r="XDR121" s="389"/>
      <c r="XDS121" s="389"/>
      <c r="XDT121" s="389"/>
      <c r="XDU121" s="389"/>
      <c r="XDV121" s="389"/>
      <c r="XDW121" s="389"/>
      <c r="XDX121" s="389"/>
      <c r="XDY121" s="389"/>
      <c r="XDZ121" s="389"/>
      <c r="XEA121" s="389"/>
      <c r="XEB121" s="389"/>
      <c r="XEC121" s="389"/>
      <c r="XED121" s="389"/>
      <c r="XEE121" s="389"/>
      <c r="XEF121" s="389"/>
      <c r="XEG121" s="389"/>
      <c r="XEH121" s="389"/>
      <c r="XEI121" s="389"/>
      <c r="XEJ121" s="389"/>
      <c r="XEK121" s="389"/>
      <c r="XEL121" s="389"/>
      <c r="XEM121" s="389"/>
      <c r="XEN121" s="389"/>
    </row>
    <row r="122" spans="16325:16368" x14ac:dyDescent="0.2">
      <c r="XCW122" s="389"/>
      <c r="XCX122" s="389"/>
      <c r="XCY122" s="389"/>
      <c r="XCZ122" s="389"/>
      <c r="XDA122" s="389"/>
      <c r="XDB122" s="389"/>
      <c r="XDC122" s="389"/>
      <c r="XDD122" s="389"/>
      <c r="XDE122" s="389"/>
      <c r="XDF122" s="389"/>
      <c r="XDG122" s="389"/>
      <c r="XDH122" s="389"/>
      <c r="XDI122" s="389"/>
      <c r="XDJ122" s="389"/>
      <c r="XDK122" s="389"/>
      <c r="XDL122" s="389"/>
      <c r="XDM122" s="389"/>
      <c r="XDN122" s="389"/>
      <c r="XDO122" s="389"/>
      <c r="XDP122" s="389"/>
      <c r="XDQ122" s="389"/>
      <c r="XDR122" s="389"/>
      <c r="XDS122" s="389"/>
      <c r="XDT122" s="389"/>
      <c r="XDU122" s="389"/>
      <c r="XDV122" s="389"/>
      <c r="XDW122" s="389"/>
      <c r="XDX122" s="389"/>
      <c r="XDY122" s="389"/>
      <c r="XDZ122" s="389"/>
      <c r="XEA122" s="389"/>
      <c r="XEB122" s="389"/>
      <c r="XEC122" s="389"/>
      <c r="XED122" s="389"/>
      <c r="XEE122" s="389"/>
      <c r="XEF122" s="389"/>
      <c r="XEG122" s="389"/>
      <c r="XEH122" s="389"/>
      <c r="XEI122" s="389"/>
      <c r="XEJ122" s="389"/>
      <c r="XEK122" s="389"/>
      <c r="XEL122" s="389"/>
      <c r="XEM122" s="389"/>
      <c r="XEN122" s="389"/>
    </row>
    <row r="123" spans="16325:16368" x14ac:dyDescent="0.2">
      <c r="XCW123" s="389"/>
      <c r="XCX123" s="389"/>
      <c r="XCY123" s="389"/>
      <c r="XCZ123" s="389"/>
      <c r="XDA123" s="389"/>
      <c r="XDB123" s="389"/>
      <c r="XDC123" s="389"/>
      <c r="XDD123" s="389"/>
      <c r="XDE123" s="389"/>
      <c r="XDF123" s="389"/>
      <c r="XDG123" s="389"/>
      <c r="XDH123" s="389"/>
      <c r="XDI123" s="389"/>
      <c r="XDJ123" s="389"/>
      <c r="XDK123" s="389"/>
      <c r="XDL123" s="389"/>
      <c r="XDM123" s="389"/>
      <c r="XDN123" s="389"/>
      <c r="XDO123" s="389"/>
      <c r="XDP123" s="389"/>
      <c r="XDQ123" s="389"/>
      <c r="XDR123" s="389"/>
      <c r="XDS123" s="389"/>
      <c r="XDT123" s="389"/>
      <c r="XDU123" s="389"/>
      <c r="XDV123" s="389"/>
      <c r="XDW123" s="389"/>
      <c r="XDX123" s="389"/>
      <c r="XDY123" s="389"/>
      <c r="XDZ123" s="389"/>
      <c r="XEA123" s="389"/>
      <c r="XEB123" s="389"/>
      <c r="XEC123" s="389"/>
      <c r="XED123" s="389"/>
      <c r="XEE123" s="389"/>
      <c r="XEF123" s="389"/>
      <c r="XEG123" s="389"/>
      <c r="XEH123" s="389"/>
      <c r="XEI123" s="389"/>
      <c r="XEJ123" s="389"/>
      <c r="XEK123" s="389"/>
      <c r="XEL123" s="389"/>
      <c r="XEM123" s="389"/>
      <c r="XEN123" s="389"/>
    </row>
    <row r="124" spans="16325:16368" x14ac:dyDescent="0.2">
      <c r="XCW124" s="389"/>
      <c r="XCX124" s="389"/>
      <c r="XCY124" s="389"/>
      <c r="XCZ124" s="389"/>
      <c r="XDA124" s="389"/>
      <c r="XDB124" s="389"/>
      <c r="XDC124" s="389"/>
      <c r="XDD124" s="389"/>
      <c r="XDE124" s="389"/>
      <c r="XDF124" s="389"/>
      <c r="XDG124" s="389"/>
      <c r="XDH124" s="389"/>
      <c r="XDI124" s="389"/>
      <c r="XDJ124" s="389"/>
      <c r="XDK124" s="389"/>
      <c r="XDL124" s="389"/>
      <c r="XDM124" s="389"/>
      <c r="XDN124" s="389"/>
      <c r="XDO124" s="389"/>
      <c r="XDP124" s="389"/>
      <c r="XDQ124" s="389"/>
      <c r="XDR124" s="389"/>
      <c r="XDS124" s="389"/>
      <c r="XDT124" s="389"/>
      <c r="XDU124" s="389"/>
      <c r="XDV124" s="389"/>
      <c r="XDW124" s="389"/>
      <c r="XDX124" s="389"/>
      <c r="XDY124" s="389"/>
      <c r="XDZ124" s="389"/>
      <c r="XEA124" s="389"/>
      <c r="XEB124" s="389"/>
      <c r="XEC124" s="389"/>
      <c r="XED124" s="389"/>
      <c r="XEE124" s="389"/>
      <c r="XEF124" s="389"/>
      <c r="XEG124" s="389"/>
      <c r="XEH124" s="389"/>
      <c r="XEI124" s="389"/>
      <c r="XEJ124" s="389"/>
      <c r="XEK124" s="389"/>
      <c r="XEL124" s="389"/>
      <c r="XEM124" s="389"/>
      <c r="XEN124" s="389"/>
    </row>
    <row r="125" spans="16325:16368" x14ac:dyDescent="0.2">
      <c r="XCW125" s="389"/>
      <c r="XCX125" s="389"/>
      <c r="XCY125" s="389"/>
      <c r="XCZ125" s="389"/>
      <c r="XDA125" s="389"/>
      <c r="XDB125" s="389"/>
      <c r="XDC125" s="389"/>
      <c r="XDD125" s="389"/>
      <c r="XDE125" s="389"/>
      <c r="XDF125" s="389"/>
      <c r="XDG125" s="389"/>
      <c r="XDH125" s="389"/>
      <c r="XDI125" s="389"/>
      <c r="XDJ125" s="389"/>
      <c r="XDK125" s="389"/>
      <c r="XDL125" s="389"/>
      <c r="XDM125" s="389"/>
      <c r="XDN125" s="389"/>
      <c r="XDO125" s="389"/>
      <c r="XDP125" s="389"/>
      <c r="XDQ125" s="389"/>
      <c r="XDR125" s="389"/>
      <c r="XDS125" s="389"/>
      <c r="XDT125" s="389"/>
      <c r="XDU125" s="389"/>
      <c r="XDV125" s="389"/>
      <c r="XDW125" s="389"/>
      <c r="XDX125" s="389"/>
      <c r="XDY125" s="389"/>
      <c r="XDZ125" s="389"/>
      <c r="XEA125" s="389"/>
      <c r="XEB125" s="389"/>
      <c r="XEC125" s="389"/>
      <c r="XED125" s="389"/>
      <c r="XEE125" s="389"/>
      <c r="XEF125" s="389"/>
      <c r="XEG125" s="389"/>
      <c r="XEH125" s="389"/>
      <c r="XEI125" s="389"/>
      <c r="XEJ125" s="389"/>
      <c r="XEK125" s="389"/>
      <c r="XEL125" s="389"/>
      <c r="XEM125" s="389"/>
      <c r="XEN125" s="389"/>
    </row>
    <row r="126" spans="16325:16368" x14ac:dyDescent="0.2">
      <c r="XCW126" s="389"/>
      <c r="XCX126" s="389"/>
      <c r="XCY126" s="389"/>
      <c r="XCZ126" s="389"/>
      <c r="XDA126" s="389"/>
      <c r="XDB126" s="389"/>
      <c r="XDC126" s="389"/>
      <c r="XDD126" s="389"/>
      <c r="XDE126" s="389"/>
      <c r="XDF126" s="389"/>
      <c r="XDG126" s="389"/>
      <c r="XDH126" s="389"/>
      <c r="XDI126" s="389"/>
      <c r="XDJ126" s="389"/>
      <c r="XDK126" s="389"/>
      <c r="XDL126" s="389"/>
      <c r="XDM126" s="389"/>
      <c r="XDN126" s="389"/>
      <c r="XDO126" s="389"/>
      <c r="XDP126" s="389"/>
      <c r="XDQ126" s="389"/>
      <c r="XDR126" s="389"/>
      <c r="XDS126" s="389"/>
      <c r="XDT126" s="389"/>
      <c r="XDU126" s="389"/>
      <c r="XDV126" s="389"/>
      <c r="XDW126" s="389"/>
      <c r="XDX126" s="389"/>
      <c r="XDY126" s="389"/>
      <c r="XDZ126" s="389"/>
      <c r="XEA126" s="389"/>
      <c r="XEB126" s="389"/>
      <c r="XEC126" s="389"/>
      <c r="XED126" s="389"/>
      <c r="XEE126" s="389"/>
      <c r="XEF126" s="389"/>
      <c r="XEG126" s="389"/>
      <c r="XEH126" s="389"/>
      <c r="XEI126" s="389"/>
      <c r="XEJ126" s="389"/>
      <c r="XEK126" s="389"/>
      <c r="XEL126" s="389"/>
      <c r="XEM126" s="389"/>
      <c r="XEN126" s="389"/>
    </row>
    <row r="127" spans="16325:16368" x14ac:dyDescent="0.2">
      <c r="XCW127" s="389"/>
      <c r="XCX127" s="389"/>
      <c r="XCY127" s="389"/>
      <c r="XCZ127" s="389"/>
      <c r="XDA127" s="389"/>
      <c r="XDB127" s="389"/>
      <c r="XDC127" s="389"/>
      <c r="XDD127" s="389"/>
      <c r="XDE127" s="389"/>
      <c r="XDF127" s="389"/>
      <c r="XDG127" s="389"/>
      <c r="XDH127" s="389"/>
      <c r="XDI127" s="389"/>
      <c r="XDJ127" s="389"/>
      <c r="XDK127" s="389"/>
      <c r="XDL127" s="389"/>
      <c r="XDM127" s="389"/>
      <c r="XDN127" s="389"/>
      <c r="XDO127" s="389"/>
      <c r="XDP127" s="389"/>
      <c r="XDQ127" s="389"/>
      <c r="XDR127" s="389"/>
      <c r="XDS127" s="389"/>
      <c r="XDT127" s="389"/>
      <c r="XDU127" s="389"/>
      <c r="XDV127" s="389"/>
      <c r="XDW127" s="389"/>
      <c r="XDX127" s="389"/>
      <c r="XDY127" s="389"/>
      <c r="XDZ127" s="389"/>
      <c r="XEA127" s="389"/>
      <c r="XEB127" s="389"/>
      <c r="XEC127" s="389"/>
      <c r="XED127" s="389"/>
      <c r="XEE127" s="389"/>
      <c r="XEF127" s="389"/>
      <c r="XEG127" s="389"/>
      <c r="XEH127" s="389"/>
      <c r="XEI127" s="389"/>
      <c r="XEJ127" s="389"/>
      <c r="XEK127" s="389"/>
      <c r="XEL127" s="389"/>
      <c r="XEM127" s="389"/>
      <c r="XEN127" s="389"/>
    </row>
    <row r="128" spans="16325:16368" x14ac:dyDescent="0.2">
      <c r="XCW128" s="389"/>
      <c r="XCX128" s="389"/>
      <c r="XCY128" s="389"/>
      <c r="XCZ128" s="389"/>
      <c r="XDA128" s="389"/>
      <c r="XDB128" s="389"/>
      <c r="XDC128" s="389"/>
      <c r="XDD128" s="389"/>
      <c r="XDE128" s="389"/>
      <c r="XDF128" s="389"/>
      <c r="XDG128" s="389"/>
      <c r="XDH128" s="389"/>
      <c r="XDI128" s="389"/>
      <c r="XDJ128" s="389"/>
      <c r="XDK128" s="389"/>
      <c r="XDL128" s="389"/>
      <c r="XDM128" s="389"/>
      <c r="XDN128" s="389"/>
      <c r="XDO128" s="389"/>
      <c r="XDP128" s="389"/>
      <c r="XDQ128" s="389"/>
      <c r="XDR128" s="389"/>
      <c r="XDS128" s="389"/>
      <c r="XDT128" s="389"/>
      <c r="XDU128" s="389"/>
      <c r="XDV128" s="389"/>
      <c r="XDW128" s="389"/>
      <c r="XDX128" s="389"/>
      <c r="XDY128" s="389"/>
      <c r="XDZ128" s="389"/>
      <c r="XEA128" s="389"/>
      <c r="XEB128" s="389"/>
      <c r="XEC128" s="389"/>
      <c r="XED128" s="389"/>
      <c r="XEE128" s="389"/>
      <c r="XEF128" s="389"/>
      <c r="XEG128" s="389"/>
      <c r="XEH128" s="389"/>
      <c r="XEI128" s="389"/>
      <c r="XEJ128" s="389"/>
      <c r="XEK128" s="389"/>
      <c r="XEL128" s="389"/>
      <c r="XEM128" s="389"/>
      <c r="XEN128" s="389"/>
    </row>
    <row r="129" spans="16325:16368" x14ac:dyDescent="0.2">
      <c r="XCW129" s="389"/>
      <c r="XCX129" s="389"/>
      <c r="XCY129" s="389"/>
      <c r="XCZ129" s="389"/>
      <c r="XDA129" s="389"/>
      <c r="XDB129" s="389"/>
      <c r="XDC129" s="389"/>
      <c r="XDD129" s="389"/>
      <c r="XDE129" s="389"/>
      <c r="XDF129" s="389"/>
      <c r="XDG129" s="389"/>
      <c r="XDH129" s="389"/>
      <c r="XDI129" s="389"/>
      <c r="XDJ129" s="389"/>
      <c r="XDK129" s="389"/>
      <c r="XDL129" s="389"/>
      <c r="XDM129" s="389"/>
      <c r="XDN129" s="389"/>
      <c r="XDO129" s="389"/>
      <c r="XDP129" s="389"/>
      <c r="XDQ129" s="389"/>
      <c r="XDR129" s="389"/>
      <c r="XDS129" s="389"/>
      <c r="XDT129" s="389"/>
      <c r="XDU129" s="389"/>
      <c r="XDV129" s="389"/>
      <c r="XDW129" s="389"/>
      <c r="XDX129" s="389"/>
      <c r="XDY129" s="389"/>
      <c r="XDZ129" s="389"/>
      <c r="XEA129" s="389"/>
      <c r="XEB129" s="389"/>
      <c r="XEC129" s="389"/>
      <c r="XED129" s="389"/>
      <c r="XEE129" s="389"/>
      <c r="XEF129" s="389"/>
      <c r="XEG129" s="389"/>
      <c r="XEH129" s="389"/>
      <c r="XEI129" s="389"/>
      <c r="XEJ129" s="389"/>
      <c r="XEK129" s="389"/>
      <c r="XEL129" s="389"/>
      <c r="XEM129" s="389"/>
      <c r="XEN129" s="389"/>
    </row>
    <row r="130" spans="16325:16368" x14ac:dyDescent="0.2">
      <c r="XCW130" s="389"/>
      <c r="XCX130" s="389"/>
      <c r="XCY130" s="389"/>
      <c r="XCZ130" s="389"/>
      <c r="XDA130" s="389"/>
      <c r="XDB130" s="389"/>
      <c r="XDC130" s="389"/>
      <c r="XDD130" s="389"/>
      <c r="XDE130" s="389"/>
      <c r="XDF130" s="389"/>
      <c r="XDG130" s="389"/>
      <c r="XDH130" s="389"/>
      <c r="XDI130" s="389"/>
      <c r="XDJ130" s="389"/>
      <c r="XDK130" s="389"/>
      <c r="XDL130" s="389"/>
      <c r="XDM130" s="389"/>
      <c r="XDN130" s="389"/>
      <c r="XDO130" s="389"/>
      <c r="XDP130" s="389"/>
      <c r="XDQ130" s="389"/>
      <c r="XDR130" s="389"/>
      <c r="XDS130" s="389"/>
      <c r="XDT130" s="389"/>
      <c r="XDU130" s="389"/>
      <c r="XDV130" s="389"/>
      <c r="XDW130" s="389"/>
      <c r="XDX130" s="389"/>
      <c r="XDY130" s="389"/>
      <c r="XDZ130" s="389"/>
      <c r="XEA130" s="389"/>
      <c r="XEB130" s="389"/>
      <c r="XEC130" s="389"/>
      <c r="XED130" s="389"/>
      <c r="XEE130" s="389"/>
      <c r="XEF130" s="389"/>
      <c r="XEG130" s="389"/>
      <c r="XEH130" s="389"/>
      <c r="XEI130" s="389"/>
      <c r="XEJ130" s="389"/>
      <c r="XEK130" s="389"/>
      <c r="XEL130" s="389"/>
      <c r="XEM130" s="389"/>
      <c r="XEN130" s="389"/>
    </row>
    <row r="131" spans="16325:16368" x14ac:dyDescent="0.2">
      <c r="XCW131" s="389"/>
      <c r="XCX131" s="389"/>
      <c r="XCY131" s="389"/>
      <c r="XCZ131" s="389"/>
      <c r="XDA131" s="389"/>
      <c r="XDB131" s="389"/>
      <c r="XDC131" s="389"/>
      <c r="XDD131" s="389"/>
      <c r="XDE131" s="389"/>
      <c r="XDF131" s="389"/>
      <c r="XDG131" s="389"/>
      <c r="XDH131" s="389"/>
      <c r="XDI131" s="389"/>
      <c r="XDJ131" s="389"/>
      <c r="XDK131" s="389"/>
      <c r="XDL131" s="389"/>
      <c r="XDM131" s="389"/>
      <c r="XDN131" s="389"/>
      <c r="XDO131" s="389"/>
      <c r="XDP131" s="389"/>
      <c r="XDQ131" s="389"/>
      <c r="XDR131" s="389"/>
      <c r="XDS131" s="389"/>
      <c r="XDT131" s="389"/>
      <c r="XDU131" s="389"/>
      <c r="XDV131" s="389"/>
      <c r="XDW131" s="389"/>
      <c r="XDX131" s="389"/>
      <c r="XDY131" s="389"/>
      <c r="XDZ131" s="389"/>
      <c r="XEA131" s="389"/>
      <c r="XEB131" s="389"/>
      <c r="XEC131" s="389"/>
      <c r="XED131" s="389"/>
      <c r="XEE131" s="389"/>
      <c r="XEF131" s="389"/>
      <c r="XEG131" s="389"/>
      <c r="XEH131" s="389"/>
      <c r="XEI131" s="389"/>
      <c r="XEJ131" s="389"/>
      <c r="XEK131" s="389"/>
      <c r="XEL131" s="389"/>
      <c r="XEM131" s="389"/>
      <c r="XEN131" s="389"/>
    </row>
    <row r="132" spans="16325:16368" x14ac:dyDescent="0.2">
      <c r="XCW132" s="389"/>
      <c r="XCX132" s="389"/>
      <c r="XCY132" s="389"/>
      <c r="XCZ132" s="389"/>
      <c r="XDA132" s="389"/>
      <c r="XDB132" s="389"/>
      <c r="XDC132" s="389"/>
      <c r="XDD132" s="389"/>
      <c r="XDE132" s="389"/>
      <c r="XDF132" s="389"/>
      <c r="XDG132" s="389"/>
      <c r="XDH132" s="389"/>
      <c r="XDI132" s="389"/>
      <c r="XDJ132" s="389"/>
      <c r="XDK132" s="389"/>
      <c r="XDL132" s="389"/>
      <c r="XDM132" s="389"/>
      <c r="XDN132" s="389"/>
      <c r="XDO132" s="389"/>
      <c r="XDP132" s="389"/>
      <c r="XDQ132" s="389"/>
      <c r="XDR132" s="389"/>
      <c r="XDS132" s="389"/>
      <c r="XDT132" s="389"/>
      <c r="XDU132" s="389"/>
      <c r="XDV132" s="389"/>
      <c r="XDW132" s="389"/>
      <c r="XDX132" s="389"/>
      <c r="XDY132" s="389"/>
      <c r="XDZ132" s="389"/>
      <c r="XEA132" s="389"/>
      <c r="XEB132" s="389"/>
      <c r="XEC132" s="389"/>
      <c r="XED132" s="389"/>
      <c r="XEE132" s="389"/>
      <c r="XEF132" s="389"/>
      <c r="XEG132" s="389"/>
      <c r="XEH132" s="389"/>
      <c r="XEI132" s="389"/>
      <c r="XEJ132" s="389"/>
      <c r="XEK132" s="389"/>
      <c r="XEL132" s="389"/>
      <c r="XEM132" s="389"/>
      <c r="XEN132" s="389"/>
    </row>
    <row r="133" spans="16325:16368" x14ac:dyDescent="0.2">
      <c r="XCW133" s="389"/>
      <c r="XCX133" s="389"/>
      <c r="XCY133" s="389"/>
      <c r="XCZ133" s="389"/>
      <c r="XDA133" s="389"/>
      <c r="XDB133" s="389"/>
      <c r="XDC133" s="389"/>
      <c r="XDD133" s="389"/>
      <c r="XDE133" s="389"/>
      <c r="XDF133" s="389"/>
      <c r="XDG133" s="389"/>
      <c r="XDH133" s="389"/>
      <c r="XDI133" s="389"/>
      <c r="XDJ133" s="389"/>
      <c r="XDK133" s="389"/>
      <c r="XDL133" s="389"/>
      <c r="XDM133" s="389"/>
      <c r="XDN133" s="389"/>
      <c r="XDO133" s="389"/>
      <c r="XDP133" s="389"/>
      <c r="XDQ133" s="389"/>
      <c r="XDR133" s="389"/>
      <c r="XDS133" s="389"/>
      <c r="XDT133" s="389"/>
      <c r="XDU133" s="389"/>
      <c r="XDV133" s="389"/>
      <c r="XDW133" s="389"/>
      <c r="XDX133" s="389"/>
      <c r="XDY133" s="389"/>
      <c r="XDZ133" s="389"/>
      <c r="XEA133" s="389"/>
      <c r="XEB133" s="389"/>
      <c r="XEC133" s="389"/>
      <c r="XED133" s="389"/>
      <c r="XEE133" s="389"/>
      <c r="XEF133" s="389"/>
      <c r="XEG133" s="389"/>
      <c r="XEH133" s="389"/>
      <c r="XEI133" s="389"/>
      <c r="XEJ133" s="389"/>
      <c r="XEK133" s="389"/>
      <c r="XEL133" s="389"/>
      <c r="XEM133" s="389"/>
      <c r="XEN133" s="389"/>
    </row>
    <row r="134" spans="16325:16368" x14ac:dyDescent="0.2">
      <c r="XCW134" s="389"/>
      <c r="XCX134" s="389"/>
      <c r="XCY134" s="389"/>
      <c r="XCZ134" s="389"/>
      <c r="XDA134" s="389"/>
      <c r="XDB134" s="389"/>
      <c r="XDC134" s="389"/>
      <c r="XDD134" s="389"/>
      <c r="XDE134" s="389"/>
      <c r="XDF134" s="389"/>
      <c r="XDG134" s="389"/>
      <c r="XDH134" s="389"/>
      <c r="XDI134" s="389"/>
      <c r="XDJ134" s="389"/>
      <c r="XDK134" s="389"/>
      <c r="XDL134" s="389"/>
      <c r="XDM134" s="389"/>
      <c r="XDN134" s="389"/>
      <c r="XDO134" s="389"/>
      <c r="XDP134" s="389"/>
      <c r="XDQ134" s="389"/>
      <c r="XDR134" s="389"/>
      <c r="XDS134" s="389"/>
      <c r="XDT134" s="389"/>
      <c r="XDU134" s="389"/>
      <c r="XDV134" s="389"/>
      <c r="XDW134" s="389"/>
      <c r="XDX134" s="389"/>
      <c r="XDY134" s="389"/>
      <c r="XDZ134" s="389"/>
      <c r="XEA134" s="389"/>
      <c r="XEB134" s="389"/>
      <c r="XEC134" s="389"/>
      <c r="XED134" s="389"/>
      <c r="XEE134" s="389"/>
      <c r="XEF134" s="389"/>
      <c r="XEG134" s="389"/>
      <c r="XEH134" s="389"/>
      <c r="XEI134" s="389"/>
      <c r="XEJ134" s="389"/>
      <c r="XEK134" s="389"/>
      <c r="XEL134" s="389"/>
      <c r="XEM134" s="389"/>
      <c r="XEN134" s="389"/>
    </row>
    <row r="135" spans="16325:16368" x14ac:dyDescent="0.2">
      <c r="XCW135" s="389"/>
      <c r="XCX135" s="389"/>
      <c r="XCY135" s="389"/>
      <c r="XCZ135" s="389"/>
      <c r="XDA135" s="389"/>
      <c r="XDB135" s="389"/>
      <c r="XDC135" s="389"/>
      <c r="XDD135" s="389"/>
      <c r="XDE135" s="389"/>
      <c r="XDF135" s="389"/>
      <c r="XDG135" s="389"/>
      <c r="XDH135" s="389"/>
      <c r="XDI135" s="389"/>
      <c r="XDJ135" s="389"/>
      <c r="XDK135" s="389"/>
      <c r="XDL135" s="389"/>
      <c r="XDM135" s="389"/>
      <c r="XDN135" s="389"/>
      <c r="XDO135" s="389"/>
      <c r="XDP135" s="389"/>
      <c r="XDQ135" s="389"/>
      <c r="XDR135" s="389"/>
      <c r="XDS135" s="389"/>
      <c r="XDT135" s="389"/>
      <c r="XDU135" s="389"/>
      <c r="XDV135" s="389"/>
      <c r="XDW135" s="389"/>
      <c r="XDX135" s="389"/>
      <c r="XDY135" s="389"/>
      <c r="XDZ135" s="389"/>
      <c r="XEA135" s="389"/>
      <c r="XEB135" s="389"/>
      <c r="XEC135" s="389"/>
      <c r="XED135" s="389"/>
      <c r="XEE135" s="389"/>
      <c r="XEF135" s="389"/>
      <c r="XEG135" s="389"/>
      <c r="XEH135" s="389"/>
      <c r="XEI135" s="389"/>
      <c r="XEJ135" s="389"/>
      <c r="XEK135" s="389"/>
      <c r="XEL135" s="389"/>
      <c r="XEM135" s="389"/>
      <c r="XEN135" s="389"/>
    </row>
    <row r="136" spans="16325:16368" x14ac:dyDescent="0.2">
      <c r="XCW136" s="389"/>
      <c r="XCX136" s="389"/>
      <c r="XCY136" s="389"/>
      <c r="XCZ136" s="389"/>
      <c r="XDA136" s="389"/>
      <c r="XDB136" s="389"/>
      <c r="XDC136" s="389"/>
      <c r="XDD136" s="389"/>
      <c r="XDE136" s="389"/>
      <c r="XDF136" s="389"/>
      <c r="XDG136" s="389"/>
      <c r="XDH136" s="389"/>
      <c r="XDI136" s="389"/>
      <c r="XDJ136" s="389"/>
      <c r="XDK136" s="389"/>
      <c r="XDL136" s="389"/>
      <c r="XDM136" s="389"/>
      <c r="XDN136" s="389"/>
      <c r="XDO136" s="389"/>
      <c r="XDP136" s="389"/>
      <c r="XDQ136" s="389"/>
      <c r="XDR136" s="389"/>
      <c r="XDS136" s="389"/>
      <c r="XDT136" s="389"/>
      <c r="XDU136" s="389"/>
      <c r="XDV136" s="389"/>
      <c r="XDW136" s="389"/>
      <c r="XDX136" s="389"/>
      <c r="XDY136" s="389"/>
      <c r="XDZ136" s="389"/>
      <c r="XEA136" s="389"/>
      <c r="XEB136" s="389"/>
      <c r="XEC136" s="389"/>
      <c r="XED136" s="389"/>
      <c r="XEE136" s="389"/>
      <c r="XEF136" s="389"/>
      <c r="XEG136" s="389"/>
      <c r="XEH136" s="389"/>
      <c r="XEI136" s="389"/>
      <c r="XEJ136" s="389"/>
      <c r="XEK136" s="389"/>
      <c r="XEL136" s="389"/>
      <c r="XEM136" s="389"/>
      <c r="XEN136" s="389"/>
    </row>
    <row r="137" spans="16325:16368" x14ac:dyDescent="0.2">
      <c r="XCW137" s="389"/>
      <c r="XCX137" s="389"/>
      <c r="XCY137" s="389"/>
      <c r="XCZ137" s="389"/>
      <c r="XDA137" s="389"/>
      <c r="XDB137" s="389"/>
      <c r="XDC137" s="389"/>
      <c r="XDD137" s="389"/>
      <c r="XDE137" s="389"/>
      <c r="XDF137" s="389"/>
      <c r="XDG137" s="389"/>
      <c r="XDH137" s="389"/>
      <c r="XDI137" s="389"/>
      <c r="XDJ137" s="389"/>
      <c r="XDK137" s="389"/>
      <c r="XDL137" s="389"/>
      <c r="XDM137" s="389"/>
      <c r="XDN137" s="389"/>
      <c r="XDO137" s="389"/>
      <c r="XDP137" s="389"/>
      <c r="XDQ137" s="389"/>
      <c r="XDR137" s="389"/>
      <c r="XDS137" s="389"/>
      <c r="XDT137" s="389"/>
      <c r="XDU137" s="389"/>
      <c r="XDV137" s="389"/>
      <c r="XDW137" s="389"/>
      <c r="XDX137" s="389"/>
      <c r="XDY137" s="389"/>
      <c r="XDZ137" s="389"/>
      <c r="XEA137" s="389"/>
      <c r="XEB137" s="389"/>
      <c r="XEC137" s="389"/>
      <c r="XED137" s="389"/>
      <c r="XEE137" s="389"/>
      <c r="XEF137" s="389"/>
      <c r="XEG137" s="389"/>
      <c r="XEH137" s="389"/>
      <c r="XEI137" s="389"/>
      <c r="XEJ137" s="389"/>
      <c r="XEK137" s="389"/>
      <c r="XEL137" s="389"/>
      <c r="XEM137" s="389"/>
      <c r="XEN137" s="389"/>
    </row>
    <row r="138" spans="16325:16368" x14ac:dyDescent="0.2">
      <c r="XCW138" s="389"/>
      <c r="XCX138" s="389"/>
      <c r="XCY138" s="389"/>
      <c r="XCZ138" s="389"/>
      <c r="XDA138" s="389"/>
      <c r="XDB138" s="389"/>
      <c r="XDC138" s="389"/>
      <c r="XDD138" s="389"/>
      <c r="XDE138" s="389"/>
      <c r="XDF138" s="389"/>
      <c r="XDG138" s="389"/>
      <c r="XDH138" s="389"/>
      <c r="XDI138" s="389"/>
      <c r="XDJ138" s="389"/>
      <c r="XDK138" s="389"/>
      <c r="XDL138" s="389"/>
      <c r="XDM138" s="389"/>
      <c r="XDN138" s="389"/>
      <c r="XDO138" s="389"/>
      <c r="XDP138" s="389"/>
      <c r="XDQ138" s="389"/>
      <c r="XDR138" s="389"/>
      <c r="XDS138" s="389"/>
      <c r="XDT138" s="389"/>
      <c r="XDU138" s="389"/>
      <c r="XDV138" s="389"/>
      <c r="XDW138" s="389"/>
      <c r="XDX138" s="389"/>
      <c r="XDY138" s="389"/>
      <c r="XDZ138" s="389"/>
      <c r="XEA138" s="389"/>
      <c r="XEB138" s="389"/>
      <c r="XEC138" s="389"/>
      <c r="XED138" s="389"/>
      <c r="XEE138" s="389"/>
      <c r="XEF138" s="389"/>
      <c r="XEG138" s="389"/>
      <c r="XEH138" s="389"/>
      <c r="XEI138" s="389"/>
      <c r="XEJ138" s="389"/>
      <c r="XEK138" s="389"/>
      <c r="XEL138" s="389"/>
      <c r="XEM138" s="389"/>
      <c r="XEN138" s="389"/>
    </row>
    <row r="139" spans="16325:16368" x14ac:dyDescent="0.2">
      <c r="XCW139" s="389"/>
      <c r="XCX139" s="389"/>
      <c r="XCY139" s="389"/>
      <c r="XCZ139" s="389"/>
      <c r="XDA139" s="389"/>
      <c r="XDB139" s="389"/>
      <c r="XDC139" s="389"/>
      <c r="XDD139" s="389"/>
      <c r="XDE139" s="389"/>
      <c r="XDF139" s="389"/>
      <c r="XDG139" s="389"/>
      <c r="XDH139" s="389"/>
      <c r="XDI139" s="389"/>
      <c r="XDJ139" s="389"/>
      <c r="XDK139" s="389"/>
      <c r="XDL139" s="389"/>
      <c r="XDM139" s="389"/>
      <c r="XDN139" s="389"/>
      <c r="XDO139" s="389"/>
      <c r="XDP139" s="389"/>
      <c r="XDQ139" s="389"/>
      <c r="XDR139" s="389"/>
      <c r="XDS139" s="389"/>
      <c r="XDT139" s="389"/>
      <c r="XDU139" s="389"/>
      <c r="XDV139" s="389"/>
      <c r="XDW139" s="389"/>
      <c r="XDX139" s="389"/>
      <c r="XDY139" s="389"/>
      <c r="XDZ139" s="389"/>
      <c r="XEA139" s="389"/>
      <c r="XEB139" s="389"/>
      <c r="XEC139" s="389"/>
      <c r="XED139" s="389"/>
      <c r="XEE139" s="389"/>
      <c r="XEF139" s="389"/>
      <c r="XEG139" s="389"/>
      <c r="XEH139" s="389"/>
      <c r="XEI139" s="389"/>
      <c r="XEJ139" s="389"/>
      <c r="XEK139" s="389"/>
      <c r="XEL139" s="389"/>
      <c r="XEM139" s="389"/>
      <c r="XEN139" s="389"/>
    </row>
    <row r="140" spans="16325:16368" x14ac:dyDescent="0.2">
      <c r="XCW140" s="389"/>
      <c r="XCX140" s="389"/>
      <c r="XCY140" s="389"/>
      <c r="XCZ140" s="389"/>
      <c r="XDA140" s="389"/>
      <c r="XDB140" s="389"/>
      <c r="XDC140" s="389"/>
      <c r="XDD140" s="389"/>
      <c r="XDE140" s="389"/>
      <c r="XDF140" s="389"/>
      <c r="XDG140" s="389"/>
      <c r="XDH140" s="389"/>
      <c r="XDI140" s="389"/>
      <c r="XDJ140" s="389"/>
      <c r="XDK140" s="389"/>
      <c r="XDL140" s="389"/>
      <c r="XDM140" s="389"/>
      <c r="XDN140" s="389"/>
      <c r="XDO140" s="389"/>
      <c r="XDP140" s="389"/>
      <c r="XDQ140" s="389"/>
      <c r="XDR140" s="389"/>
      <c r="XDS140" s="389"/>
      <c r="XDT140" s="389"/>
      <c r="XDU140" s="389"/>
      <c r="XDV140" s="389"/>
      <c r="XDW140" s="389"/>
      <c r="XDX140" s="389"/>
      <c r="XDY140" s="389"/>
      <c r="XDZ140" s="389"/>
      <c r="XEA140" s="389"/>
      <c r="XEB140" s="389"/>
      <c r="XEC140" s="389"/>
      <c r="XED140" s="389"/>
      <c r="XEE140" s="389"/>
      <c r="XEF140" s="389"/>
      <c r="XEG140" s="389"/>
      <c r="XEH140" s="389"/>
      <c r="XEI140" s="389"/>
      <c r="XEJ140" s="389"/>
      <c r="XEK140" s="389"/>
      <c r="XEL140" s="389"/>
      <c r="XEM140" s="389"/>
      <c r="XEN140" s="389"/>
    </row>
    <row r="141" spans="16325:16368" x14ac:dyDescent="0.2">
      <c r="XCW141" s="389"/>
      <c r="XCX141" s="389"/>
      <c r="XCY141" s="389"/>
      <c r="XCZ141" s="389"/>
      <c r="XDA141" s="389"/>
      <c r="XDB141" s="389"/>
      <c r="XDC141" s="389"/>
      <c r="XDD141" s="389"/>
      <c r="XDE141" s="389"/>
      <c r="XDF141" s="389"/>
      <c r="XDG141" s="389"/>
      <c r="XDH141" s="389"/>
      <c r="XDI141" s="389"/>
      <c r="XDJ141" s="389"/>
      <c r="XDK141" s="389"/>
      <c r="XDL141" s="389"/>
      <c r="XDM141" s="389"/>
      <c r="XDN141" s="389"/>
      <c r="XDO141" s="389"/>
      <c r="XDP141" s="389"/>
      <c r="XDQ141" s="389"/>
      <c r="XDR141" s="389"/>
      <c r="XDS141" s="389"/>
      <c r="XDT141" s="389"/>
      <c r="XDU141" s="389"/>
      <c r="XDV141" s="389"/>
      <c r="XDW141" s="389"/>
      <c r="XDX141" s="389"/>
      <c r="XDY141" s="389"/>
      <c r="XDZ141" s="389"/>
      <c r="XEA141" s="389"/>
      <c r="XEB141" s="389"/>
      <c r="XEC141" s="389"/>
      <c r="XED141" s="389"/>
      <c r="XEE141" s="389"/>
      <c r="XEF141" s="389"/>
      <c r="XEG141" s="389"/>
      <c r="XEH141" s="389"/>
      <c r="XEI141" s="389"/>
      <c r="XEJ141" s="389"/>
      <c r="XEK141" s="389"/>
      <c r="XEL141" s="389"/>
      <c r="XEM141" s="389"/>
      <c r="XEN141" s="389"/>
    </row>
    <row r="142" spans="16325:16368" x14ac:dyDescent="0.2">
      <c r="XCW142" s="389"/>
      <c r="XCX142" s="389"/>
      <c r="XCY142" s="389"/>
      <c r="XCZ142" s="389"/>
      <c r="XDA142" s="389"/>
      <c r="XDB142" s="389"/>
      <c r="XDC142" s="389"/>
      <c r="XDD142" s="389"/>
      <c r="XDE142" s="389"/>
      <c r="XDF142" s="389"/>
      <c r="XDG142" s="389"/>
      <c r="XDH142" s="389"/>
      <c r="XDI142" s="389"/>
      <c r="XDJ142" s="389"/>
      <c r="XDK142" s="389"/>
      <c r="XDL142" s="389"/>
      <c r="XDM142" s="389"/>
      <c r="XDN142" s="389"/>
      <c r="XDO142" s="389"/>
      <c r="XDP142" s="389"/>
      <c r="XDQ142" s="389"/>
      <c r="XDR142" s="389"/>
      <c r="XDS142" s="389"/>
      <c r="XDT142" s="389"/>
      <c r="XDU142" s="389"/>
      <c r="XDV142" s="389"/>
      <c r="XDW142" s="389"/>
      <c r="XDX142" s="389"/>
      <c r="XDY142" s="389"/>
      <c r="XDZ142" s="389"/>
      <c r="XEA142" s="389"/>
      <c r="XEB142" s="389"/>
      <c r="XEC142" s="389"/>
      <c r="XED142" s="389"/>
      <c r="XEE142" s="389"/>
      <c r="XEF142" s="389"/>
      <c r="XEG142" s="389"/>
      <c r="XEH142" s="389"/>
      <c r="XEI142" s="389"/>
      <c r="XEJ142" s="389"/>
      <c r="XEK142" s="389"/>
      <c r="XEL142" s="389"/>
      <c r="XEM142" s="389"/>
      <c r="XEN142" s="389"/>
    </row>
    <row r="143" spans="16325:16368" x14ac:dyDescent="0.2">
      <c r="XCW143" s="389"/>
      <c r="XCX143" s="389"/>
      <c r="XCY143" s="389"/>
      <c r="XCZ143" s="389"/>
      <c r="XDA143" s="389"/>
      <c r="XDB143" s="389"/>
      <c r="XDC143" s="389"/>
      <c r="XDD143" s="389"/>
      <c r="XDE143" s="389"/>
      <c r="XDF143" s="389"/>
      <c r="XDG143" s="389"/>
      <c r="XDH143" s="389"/>
      <c r="XDI143" s="389"/>
      <c r="XDJ143" s="389"/>
      <c r="XDK143" s="389"/>
      <c r="XDL143" s="389"/>
      <c r="XDM143" s="389"/>
      <c r="XDN143" s="389"/>
      <c r="XDO143" s="389"/>
      <c r="XDP143" s="389"/>
      <c r="XDQ143" s="389"/>
      <c r="XDR143" s="389"/>
      <c r="XDS143" s="389"/>
      <c r="XDT143" s="389"/>
      <c r="XDU143" s="389"/>
      <c r="XDV143" s="389"/>
      <c r="XDW143" s="389"/>
      <c r="XDX143" s="389"/>
      <c r="XDY143" s="389"/>
      <c r="XDZ143" s="389"/>
      <c r="XEA143" s="389"/>
      <c r="XEB143" s="389"/>
      <c r="XEC143" s="389"/>
      <c r="XED143" s="389"/>
      <c r="XEE143" s="389"/>
      <c r="XEF143" s="389"/>
      <c r="XEG143" s="389"/>
      <c r="XEH143" s="389"/>
      <c r="XEI143" s="389"/>
      <c r="XEJ143" s="389"/>
      <c r="XEK143" s="389"/>
      <c r="XEL143" s="389"/>
      <c r="XEM143" s="389"/>
      <c r="XEN143" s="389"/>
    </row>
    <row r="144" spans="16325:16368" x14ac:dyDescent="0.2">
      <c r="XCW144" s="389"/>
      <c r="XCX144" s="389"/>
      <c r="XCY144" s="389"/>
      <c r="XCZ144" s="389"/>
      <c r="XDA144" s="389"/>
      <c r="XDB144" s="389"/>
      <c r="XDC144" s="389"/>
      <c r="XDD144" s="389"/>
      <c r="XDE144" s="389"/>
      <c r="XDF144" s="389"/>
      <c r="XDG144" s="389"/>
      <c r="XDH144" s="389"/>
      <c r="XDI144" s="389"/>
      <c r="XDJ144" s="389"/>
      <c r="XDK144" s="389"/>
      <c r="XDL144" s="389"/>
      <c r="XDM144" s="389"/>
      <c r="XDN144" s="389"/>
      <c r="XDO144" s="389"/>
      <c r="XDP144" s="389"/>
      <c r="XDQ144" s="389"/>
      <c r="XDR144" s="389"/>
      <c r="XDS144" s="389"/>
      <c r="XDT144" s="389"/>
      <c r="XDU144" s="389"/>
      <c r="XDV144" s="389"/>
      <c r="XDW144" s="389"/>
      <c r="XDX144" s="389"/>
      <c r="XDY144" s="389"/>
      <c r="XDZ144" s="389"/>
      <c r="XEA144" s="389"/>
      <c r="XEB144" s="389"/>
      <c r="XEC144" s="389"/>
      <c r="XED144" s="389"/>
      <c r="XEE144" s="389"/>
      <c r="XEF144" s="389"/>
      <c r="XEG144" s="389"/>
      <c r="XEH144" s="389"/>
      <c r="XEI144" s="389"/>
      <c r="XEJ144" s="389"/>
      <c r="XEK144" s="389"/>
      <c r="XEL144" s="389"/>
      <c r="XEM144" s="389"/>
      <c r="XEN144" s="389"/>
    </row>
    <row r="145" spans="16325:16368" x14ac:dyDescent="0.2">
      <c r="XCW145" s="389"/>
      <c r="XCX145" s="389"/>
      <c r="XCY145" s="389"/>
      <c r="XCZ145" s="389"/>
      <c r="XDA145" s="389"/>
      <c r="XDB145" s="389"/>
      <c r="XDC145" s="389"/>
      <c r="XDD145" s="389"/>
      <c r="XDE145" s="389"/>
      <c r="XDF145" s="389"/>
      <c r="XDG145" s="389"/>
      <c r="XDH145" s="389"/>
      <c r="XDI145" s="389"/>
      <c r="XDJ145" s="389"/>
      <c r="XDK145" s="389"/>
      <c r="XDL145" s="389"/>
      <c r="XDM145" s="389"/>
      <c r="XDN145" s="389"/>
      <c r="XDO145" s="389"/>
      <c r="XDP145" s="389"/>
      <c r="XDQ145" s="389"/>
      <c r="XDR145" s="389"/>
      <c r="XDS145" s="389"/>
      <c r="XDT145" s="389"/>
      <c r="XDU145" s="389"/>
      <c r="XDV145" s="389"/>
      <c r="XDW145" s="389"/>
      <c r="XDX145" s="389"/>
      <c r="XDY145" s="389"/>
      <c r="XDZ145" s="389"/>
      <c r="XEA145" s="389"/>
      <c r="XEB145" s="389"/>
      <c r="XEC145" s="389"/>
      <c r="XED145" s="389"/>
      <c r="XEE145" s="389"/>
      <c r="XEF145" s="389"/>
      <c r="XEG145" s="389"/>
      <c r="XEH145" s="389"/>
      <c r="XEI145" s="389"/>
      <c r="XEJ145" s="389"/>
      <c r="XEK145" s="389"/>
      <c r="XEL145" s="389"/>
      <c r="XEM145" s="389"/>
      <c r="XEN145" s="389"/>
    </row>
    <row r="146" spans="16325:16368" x14ac:dyDescent="0.2">
      <c r="XCW146" s="389"/>
      <c r="XCX146" s="389"/>
      <c r="XCY146" s="389"/>
      <c r="XCZ146" s="389"/>
      <c r="XDA146" s="389"/>
      <c r="XDB146" s="389"/>
      <c r="XDC146" s="389"/>
      <c r="XDD146" s="389"/>
      <c r="XDE146" s="389"/>
      <c r="XDF146" s="389"/>
      <c r="XDG146" s="389"/>
      <c r="XDH146" s="389"/>
      <c r="XDI146" s="389"/>
      <c r="XDJ146" s="389"/>
      <c r="XDK146" s="389"/>
      <c r="XDL146" s="389"/>
      <c r="XDM146" s="389"/>
      <c r="XDN146" s="389"/>
      <c r="XDO146" s="389"/>
      <c r="XDP146" s="389"/>
      <c r="XDQ146" s="389"/>
      <c r="XDR146" s="389"/>
      <c r="XDS146" s="389"/>
      <c r="XDT146" s="389"/>
      <c r="XDU146" s="389"/>
      <c r="XDV146" s="389"/>
      <c r="XDW146" s="389"/>
      <c r="XDX146" s="389"/>
      <c r="XDY146" s="389"/>
      <c r="XDZ146" s="389"/>
      <c r="XEA146" s="389"/>
      <c r="XEB146" s="389"/>
      <c r="XEC146" s="389"/>
      <c r="XED146" s="389"/>
      <c r="XEE146" s="389"/>
      <c r="XEF146" s="389"/>
      <c r="XEG146" s="389"/>
      <c r="XEH146" s="389"/>
      <c r="XEI146" s="389"/>
      <c r="XEJ146" s="389"/>
      <c r="XEK146" s="389"/>
      <c r="XEL146" s="389"/>
      <c r="XEM146" s="389"/>
      <c r="XEN146" s="389"/>
    </row>
    <row r="147" spans="16325:16368" x14ac:dyDescent="0.2">
      <c r="XCW147" s="389"/>
      <c r="XCX147" s="389"/>
      <c r="XCY147" s="389"/>
      <c r="XCZ147" s="389"/>
      <c r="XDA147" s="389"/>
      <c r="XDB147" s="389"/>
      <c r="XDC147" s="389"/>
      <c r="XDD147" s="389"/>
      <c r="XDE147" s="389"/>
      <c r="XDF147" s="389"/>
      <c r="XDG147" s="389"/>
      <c r="XDH147" s="389"/>
      <c r="XDI147" s="389"/>
      <c r="XDJ147" s="389"/>
      <c r="XDK147" s="389"/>
      <c r="XDL147" s="389"/>
      <c r="XDM147" s="389"/>
      <c r="XDN147" s="389"/>
      <c r="XDO147" s="389"/>
      <c r="XDP147" s="389"/>
      <c r="XDQ147" s="389"/>
      <c r="XDR147" s="389"/>
      <c r="XDS147" s="389"/>
      <c r="XDT147" s="389"/>
      <c r="XDU147" s="389"/>
      <c r="XDV147" s="389"/>
      <c r="XDW147" s="389"/>
      <c r="XDX147" s="389"/>
      <c r="XDY147" s="389"/>
      <c r="XDZ147" s="389"/>
      <c r="XEA147" s="389"/>
      <c r="XEB147" s="389"/>
      <c r="XEC147" s="389"/>
      <c r="XED147" s="389"/>
      <c r="XEE147" s="389"/>
      <c r="XEF147" s="389"/>
      <c r="XEG147" s="389"/>
      <c r="XEH147" s="389"/>
      <c r="XEI147" s="389"/>
      <c r="XEJ147" s="389"/>
      <c r="XEK147" s="389"/>
      <c r="XEL147" s="389"/>
      <c r="XEM147" s="389"/>
      <c r="XEN147" s="389"/>
    </row>
    <row r="148" spans="16325:16368" x14ac:dyDescent="0.2">
      <c r="XCW148" s="389"/>
      <c r="XCX148" s="389"/>
      <c r="XCY148" s="389"/>
      <c r="XCZ148" s="389"/>
      <c r="XDA148" s="389"/>
      <c r="XDB148" s="389"/>
      <c r="XDC148" s="389"/>
      <c r="XDD148" s="389"/>
      <c r="XDE148" s="389"/>
      <c r="XDF148" s="389"/>
      <c r="XDG148" s="389"/>
      <c r="XDH148" s="389"/>
      <c r="XDI148" s="389"/>
      <c r="XDJ148" s="389"/>
      <c r="XDK148" s="389"/>
      <c r="XDL148" s="389"/>
      <c r="XDM148" s="389"/>
      <c r="XDN148" s="389"/>
      <c r="XDO148" s="389"/>
      <c r="XDP148" s="389"/>
      <c r="XDQ148" s="389"/>
      <c r="XDR148" s="389"/>
      <c r="XDS148" s="389"/>
      <c r="XDT148" s="389"/>
      <c r="XDU148" s="389"/>
      <c r="XDV148" s="389"/>
      <c r="XDW148" s="389"/>
      <c r="XDX148" s="389"/>
      <c r="XDY148" s="389"/>
      <c r="XDZ148" s="389"/>
      <c r="XEA148" s="389"/>
      <c r="XEB148" s="389"/>
      <c r="XEC148" s="389"/>
      <c r="XED148" s="389"/>
      <c r="XEE148" s="389"/>
      <c r="XEF148" s="389"/>
      <c r="XEG148" s="389"/>
      <c r="XEH148" s="389"/>
      <c r="XEI148" s="389"/>
      <c r="XEJ148" s="389"/>
      <c r="XEK148" s="389"/>
      <c r="XEL148" s="389"/>
      <c r="XEM148" s="389"/>
      <c r="XEN148" s="389"/>
    </row>
    <row r="149" spans="16325:16368" x14ac:dyDescent="0.2">
      <c r="XCW149" s="389"/>
      <c r="XCX149" s="389"/>
      <c r="XCY149" s="389"/>
      <c r="XCZ149" s="389"/>
      <c r="XDA149" s="389"/>
      <c r="XDB149" s="389"/>
      <c r="XDC149" s="389"/>
      <c r="XDD149" s="389"/>
      <c r="XDE149" s="389"/>
      <c r="XDF149" s="389"/>
      <c r="XDG149" s="389"/>
      <c r="XDH149" s="389"/>
      <c r="XDI149" s="389"/>
      <c r="XDJ149" s="389"/>
      <c r="XDK149" s="389"/>
      <c r="XDL149" s="389"/>
      <c r="XDM149" s="389"/>
      <c r="XDN149" s="389"/>
      <c r="XDO149" s="389"/>
      <c r="XDP149" s="389"/>
      <c r="XDQ149" s="389"/>
      <c r="XDR149" s="389"/>
      <c r="XDS149" s="389"/>
      <c r="XDT149" s="389"/>
      <c r="XDU149" s="389"/>
      <c r="XDV149" s="389"/>
      <c r="XDW149" s="389"/>
      <c r="XDX149" s="389"/>
      <c r="XDY149" s="389"/>
      <c r="XDZ149" s="389"/>
      <c r="XEA149" s="389"/>
      <c r="XEB149" s="389"/>
      <c r="XEC149" s="389"/>
      <c r="XED149" s="389"/>
      <c r="XEE149" s="389"/>
      <c r="XEF149" s="389"/>
      <c r="XEG149" s="389"/>
      <c r="XEH149" s="389"/>
      <c r="XEI149" s="389"/>
      <c r="XEJ149" s="389"/>
      <c r="XEK149" s="389"/>
      <c r="XEL149" s="389"/>
      <c r="XEM149" s="389"/>
      <c r="XEN149" s="389"/>
    </row>
    <row r="150" spans="16325:16368" x14ac:dyDescent="0.2">
      <c r="XCW150" s="389"/>
      <c r="XCX150" s="389"/>
      <c r="XCY150" s="389"/>
      <c r="XCZ150" s="389"/>
      <c r="XDA150" s="389"/>
      <c r="XDB150" s="389"/>
      <c r="XDC150" s="389"/>
      <c r="XDD150" s="389"/>
      <c r="XDE150" s="389"/>
      <c r="XDF150" s="389"/>
      <c r="XDG150" s="389"/>
      <c r="XDH150" s="389"/>
      <c r="XDI150" s="389"/>
      <c r="XDJ150" s="389"/>
      <c r="XDK150" s="389"/>
      <c r="XDL150" s="389"/>
      <c r="XDM150" s="389"/>
      <c r="XDN150" s="389"/>
      <c r="XDO150" s="389"/>
      <c r="XDP150" s="389"/>
      <c r="XDQ150" s="389"/>
      <c r="XDR150" s="389"/>
      <c r="XDS150" s="389"/>
      <c r="XDT150" s="389"/>
      <c r="XDU150" s="389"/>
      <c r="XDV150" s="389"/>
      <c r="XDW150" s="389"/>
      <c r="XDX150" s="389"/>
      <c r="XDY150" s="389"/>
      <c r="XDZ150" s="389"/>
      <c r="XEA150" s="389"/>
      <c r="XEB150" s="389"/>
      <c r="XEC150" s="389"/>
      <c r="XED150" s="389"/>
      <c r="XEE150" s="389"/>
      <c r="XEF150" s="389"/>
      <c r="XEG150" s="389"/>
      <c r="XEH150" s="389"/>
      <c r="XEI150" s="389"/>
      <c r="XEJ150" s="389"/>
      <c r="XEK150" s="389"/>
      <c r="XEL150" s="389"/>
      <c r="XEM150" s="389"/>
      <c r="XEN150" s="389"/>
    </row>
    <row r="151" spans="16325:16368" x14ac:dyDescent="0.2">
      <c r="XCW151" s="389"/>
      <c r="XCX151" s="389"/>
      <c r="XCY151" s="389"/>
      <c r="XCZ151" s="389"/>
      <c r="XDA151" s="389"/>
      <c r="XDB151" s="389"/>
      <c r="XDC151" s="389"/>
      <c r="XDD151" s="389"/>
      <c r="XDE151" s="389"/>
      <c r="XDF151" s="389"/>
      <c r="XDG151" s="389"/>
      <c r="XDH151" s="389"/>
      <c r="XDI151" s="389"/>
      <c r="XDJ151" s="389"/>
      <c r="XDK151" s="389"/>
      <c r="XDL151" s="389"/>
      <c r="XDM151" s="389"/>
      <c r="XDN151" s="389"/>
      <c r="XDO151" s="389"/>
      <c r="XDP151" s="389"/>
      <c r="XDQ151" s="389"/>
      <c r="XDR151" s="389"/>
      <c r="XDS151" s="389"/>
      <c r="XDT151" s="389"/>
      <c r="XDU151" s="389"/>
      <c r="XDV151" s="389"/>
      <c r="XDW151" s="389"/>
      <c r="XDX151" s="389"/>
      <c r="XDY151" s="389"/>
      <c r="XDZ151" s="389"/>
      <c r="XEA151" s="389"/>
      <c r="XEB151" s="389"/>
      <c r="XEC151" s="389"/>
      <c r="XED151" s="389"/>
      <c r="XEE151" s="389"/>
      <c r="XEF151" s="389"/>
      <c r="XEG151" s="389"/>
      <c r="XEH151" s="389"/>
      <c r="XEI151" s="389"/>
      <c r="XEJ151" s="389"/>
      <c r="XEK151" s="389"/>
      <c r="XEL151" s="389"/>
      <c r="XEM151" s="389"/>
      <c r="XEN151" s="389"/>
    </row>
    <row r="152" spans="16325:16368" x14ac:dyDescent="0.2">
      <c r="XCW152" s="389"/>
      <c r="XCX152" s="389"/>
      <c r="XCY152" s="389"/>
      <c r="XCZ152" s="389"/>
      <c r="XDA152" s="389"/>
      <c r="XDB152" s="389"/>
      <c r="XDC152" s="389"/>
      <c r="XDD152" s="389"/>
      <c r="XDE152" s="389"/>
      <c r="XDF152" s="389"/>
      <c r="XDG152" s="389"/>
      <c r="XDH152" s="389"/>
      <c r="XDI152" s="389"/>
      <c r="XDJ152" s="389"/>
      <c r="XDK152" s="389"/>
      <c r="XDL152" s="389"/>
      <c r="XDM152" s="389"/>
      <c r="XDN152" s="389"/>
      <c r="XDO152" s="389"/>
      <c r="XDP152" s="389"/>
      <c r="XDQ152" s="389"/>
      <c r="XDR152" s="389"/>
      <c r="XDS152" s="389"/>
      <c r="XDT152" s="389"/>
      <c r="XDU152" s="389"/>
      <c r="XDV152" s="389"/>
      <c r="XDW152" s="389"/>
      <c r="XDX152" s="389"/>
      <c r="XDY152" s="389"/>
      <c r="XDZ152" s="389"/>
      <c r="XEA152" s="389"/>
      <c r="XEB152" s="389"/>
      <c r="XEC152" s="389"/>
      <c r="XED152" s="389"/>
      <c r="XEE152" s="389"/>
      <c r="XEF152" s="389"/>
      <c r="XEG152" s="389"/>
      <c r="XEH152" s="389"/>
      <c r="XEI152" s="389"/>
      <c r="XEJ152" s="389"/>
      <c r="XEK152" s="389"/>
      <c r="XEL152" s="389"/>
      <c r="XEM152" s="389"/>
      <c r="XEN152" s="389"/>
    </row>
    <row r="153" spans="16325:16368" x14ac:dyDescent="0.2">
      <c r="XCW153" s="389"/>
      <c r="XCX153" s="389"/>
      <c r="XCY153" s="389"/>
      <c r="XCZ153" s="389"/>
      <c r="XDA153" s="389"/>
      <c r="XDB153" s="389"/>
      <c r="XDC153" s="389"/>
      <c r="XDD153" s="389"/>
      <c r="XDE153" s="389"/>
      <c r="XDF153" s="389"/>
      <c r="XDG153" s="389"/>
      <c r="XDH153" s="389"/>
      <c r="XDI153" s="389"/>
      <c r="XDJ153" s="389"/>
      <c r="XDK153" s="389"/>
      <c r="XDL153" s="389"/>
      <c r="XDM153" s="389"/>
      <c r="XDN153" s="389"/>
      <c r="XDO153" s="389"/>
      <c r="XDP153" s="389"/>
      <c r="XDQ153" s="389"/>
      <c r="XDR153" s="389"/>
      <c r="XDS153" s="389"/>
      <c r="XDT153" s="389"/>
      <c r="XDU153" s="389"/>
      <c r="XDV153" s="389"/>
      <c r="XDW153" s="389"/>
      <c r="XDX153" s="389"/>
      <c r="XDY153" s="389"/>
      <c r="XDZ153" s="389"/>
      <c r="XEA153" s="389"/>
      <c r="XEB153" s="389"/>
      <c r="XEC153" s="389"/>
      <c r="XED153" s="389"/>
      <c r="XEE153" s="389"/>
      <c r="XEF153" s="389"/>
      <c r="XEG153" s="389"/>
      <c r="XEH153" s="389"/>
      <c r="XEI153" s="389"/>
      <c r="XEJ153" s="389"/>
      <c r="XEK153" s="389"/>
      <c r="XEL153" s="389"/>
      <c r="XEM153" s="389"/>
      <c r="XEN153" s="389"/>
    </row>
    <row r="154" spans="16325:16368" x14ac:dyDescent="0.2">
      <c r="XCW154" s="389"/>
      <c r="XCX154" s="389"/>
      <c r="XCY154" s="389"/>
      <c r="XCZ154" s="389"/>
      <c r="XDA154" s="389"/>
      <c r="XDB154" s="389"/>
      <c r="XDC154" s="389"/>
      <c r="XDD154" s="389"/>
      <c r="XDE154" s="389"/>
      <c r="XDF154" s="389"/>
      <c r="XDG154" s="389"/>
      <c r="XDH154" s="389"/>
      <c r="XDI154" s="389"/>
      <c r="XDJ154" s="389"/>
      <c r="XDK154" s="389"/>
      <c r="XDL154" s="389"/>
      <c r="XDM154" s="389"/>
      <c r="XDN154" s="389"/>
      <c r="XDO154" s="389"/>
      <c r="XDP154" s="389"/>
      <c r="XDQ154" s="389"/>
      <c r="XDR154" s="389"/>
      <c r="XDS154" s="389"/>
      <c r="XDT154" s="389"/>
      <c r="XDU154" s="389"/>
      <c r="XDV154" s="389"/>
      <c r="XDW154" s="389"/>
      <c r="XDX154" s="389"/>
      <c r="XDY154" s="389"/>
      <c r="XDZ154" s="389"/>
      <c r="XEA154" s="389"/>
      <c r="XEB154" s="389"/>
      <c r="XEC154" s="389"/>
      <c r="XED154" s="389"/>
      <c r="XEE154" s="389"/>
      <c r="XEF154" s="389"/>
      <c r="XEG154" s="389"/>
      <c r="XEH154" s="389"/>
      <c r="XEI154" s="389"/>
      <c r="XEJ154" s="389"/>
      <c r="XEK154" s="389"/>
      <c r="XEL154" s="389"/>
      <c r="XEM154" s="389"/>
      <c r="XEN154" s="389"/>
    </row>
    <row r="155" spans="16325:16368" x14ac:dyDescent="0.2">
      <c r="XCW155" s="389"/>
      <c r="XCX155" s="389"/>
      <c r="XCY155" s="389"/>
      <c r="XCZ155" s="389"/>
      <c r="XDA155" s="389"/>
      <c r="XDB155" s="389"/>
      <c r="XDC155" s="389"/>
      <c r="XDD155" s="389"/>
      <c r="XDE155" s="389"/>
      <c r="XDF155" s="389"/>
      <c r="XDG155" s="389"/>
      <c r="XDH155" s="389"/>
      <c r="XDI155" s="389"/>
      <c r="XDJ155" s="389"/>
      <c r="XDK155" s="389"/>
      <c r="XDL155" s="389"/>
      <c r="XDM155" s="389"/>
      <c r="XDN155" s="389"/>
      <c r="XDO155" s="389"/>
      <c r="XDP155" s="389"/>
      <c r="XDQ155" s="389"/>
      <c r="XDR155" s="389"/>
      <c r="XDS155" s="389"/>
      <c r="XDT155" s="389"/>
      <c r="XDU155" s="389"/>
      <c r="XDV155" s="389"/>
      <c r="XDW155" s="389"/>
      <c r="XDX155" s="389"/>
      <c r="XDY155" s="389"/>
      <c r="XDZ155" s="389"/>
      <c r="XEA155" s="389"/>
      <c r="XEB155" s="389"/>
      <c r="XEC155" s="389"/>
      <c r="XED155" s="389"/>
      <c r="XEE155" s="389"/>
      <c r="XEF155" s="389"/>
      <c r="XEG155" s="389"/>
      <c r="XEH155" s="389"/>
      <c r="XEI155" s="389"/>
      <c r="XEJ155" s="389"/>
      <c r="XEK155" s="389"/>
      <c r="XEL155" s="389"/>
      <c r="XEM155" s="389"/>
      <c r="XEN155" s="389"/>
    </row>
    <row r="156" spans="16325:16368" x14ac:dyDescent="0.2">
      <c r="XCW156" s="389"/>
      <c r="XCX156" s="389"/>
      <c r="XCY156" s="389"/>
      <c r="XCZ156" s="389"/>
      <c r="XDA156" s="389"/>
      <c r="XDB156" s="389"/>
      <c r="XDC156" s="389"/>
      <c r="XDD156" s="389"/>
      <c r="XDE156" s="389"/>
      <c r="XDF156" s="389"/>
      <c r="XDG156" s="389"/>
      <c r="XDH156" s="389"/>
      <c r="XDI156" s="389"/>
      <c r="XDJ156" s="389"/>
      <c r="XDK156" s="389"/>
      <c r="XDL156" s="389"/>
      <c r="XDM156" s="389"/>
      <c r="XDN156" s="389"/>
      <c r="XDO156" s="389"/>
      <c r="XDP156" s="389"/>
      <c r="XDQ156" s="389"/>
      <c r="XDR156" s="389"/>
      <c r="XDS156" s="389"/>
      <c r="XDT156" s="389"/>
      <c r="XDU156" s="389"/>
      <c r="XDV156" s="389"/>
      <c r="XDW156" s="389"/>
      <c r="XDX156" s="389"/>
      <c r="XDY156" s="389"/>
      <c r="XDZ156" s="389"/>
      <c r="XEA156" s="389"/>
      <c r="XEB156" s="389"/>
      <c r="XEC156" s="389"/>
      <c r="XED156" s="389"/>
      <c r="XEE156" s="389"/>
      <c r="XEF156" s="389"/>
      <c r="XEG156" s="389"/>
      <c r="XEH156" s="389"/>
      <c r="XEI156" s="389"/>
      <c r="XEJ156" s="389"/>
      <c r="XEK156" s="389"/>
      <c r="XEL156" s="389"/>
      <c r="XEM156" s="389"/>
      <c r="XEN156" s="389"/>
    </row>
    <row r="157" spans="16325:16368" x14ac:dyDescent="0.2">
      <c r="XCW157" s="389"/>
      <c r="XCX157" s="389"/>
      <c r="XCY157" s="389"/>
      <c r="XCZ157" s="389"/>
      <c r="XDA157" s="389"/>
      <c r="XDB157" s="389"/>
      <c r="XDC157" s="389"/>
      <c r="XDD157" s="389"/>
      <c r="XDE157" s="389"/>
      <c r="XDF157" s="389"/>
      <c r="XDG157" s="389"/>
      <c r="XDH157" s="389"/>
      <c r="XDI157" s="389"/>
      <c r="XDJ157" s="389"/>
      <c r="XDK157" s="389"/>
      <c r="XDL157" s="389"/>
      <c r="XDM157" s="389"/>
      <c r="XDN157" s="389"/>
      <c r="XDO157" s="389"/>
      <c r="XDP157" s="389"/>
      <c r="XDQ157" s="389"/>
      <c r="XDR157" s="389"/>
      <c r="XDS157" s="389"/>
      <c r="XDT157" s="389"/>
      <c r="XDU157" s="389"/>
      <c r="XDV157" s="389"/>
      <c r="XDW157" s="389"/>
      <c r="XDX157" s="389"/>
      <c r="XDY157" s="389"/>
      <c r="XDZ157" s="389"/>
      <c r="XEA157" s="389"/>
      <c r="XEB157" s="389"/>
      <c r="XEC157" s="389"/>
      <c r="XED157" s="389"/>
      <c r="XEE157" s="389"/>
      <c r="XEF157" s="389"/>
      <c r="XEG157" s="389"/>
      <c r="XEH157" s="389"/>
      <c r="XEI157" s="389"/>
      <c r="XEJ157" s="389"/>
      <c r="XEK157" s="389"/>
      <c r="XEL157" s="389"/>
      <c r="XEM157" s="389"/>
      <c r="XEN157" s="389"/>
    </row>
    <row r="158" spans="16325:16368" x14ac:dyDescent="0.2">
      <c r="XCW158" s="389"/>
      <c r="XCX158" s="389"/>
      <c r="XCY158" s="389"/>
      <c r="XCZ158" s="389"/>
      <c r="XDA158" s="389"/>
      <c r="XDB158" s="389"/>
      <c r="XDC158" s="389"/>
      <c r="XDD158" s="389"/>
      <c r="XDE158" s="389"/>
      <c r="XDF158" s="389"/>
      <c r="XDG158" s="389"/>
      <c r="XDH158" s="389"/>
      <c r="XDI158" s="389"/>
      <c r="XDJ158" s="389"/>
      <c r="XDK158" s="389"/>
      <c r="XDL158" s="389"/>
      <c r="XDM158" s="389"/>
      <c r="XDN158" s="389"/>
      <c r="XDO158" s="389"/>
      <c r="XDP158" s="389"/>
      <c r="XDQ158" s="389"/>
      <c r="XDR158" s="389"/>
      <c r="XDS158" s="389"/>
      <c r="XDT158" s="389"/>
      <c r="XDU158" s="389"/>
      <c r="XDV158" s="389"/>
      <c r="XDW158" s="389"/>
      <c r="XDX158" s="389"/>
      <c r="XDY158" s="389"/>
      <c r="XDZ158" s="389"/>
      <c r="XEA158" s="389"/>
      <c r="XEB158" s="389"/>
      <c r="XEC158" s="389"/>
      <c r="XED158" s="389"/>
      <c r="XEE158" s="389"/>
      <c r="XEF158" s="389"/>
      <c r="XEG158" s="389"/>
      <c r="XEH158" s="389"/>
      <c r="XEI158" s="389"/>
      <c r="XEJ158" s="389"/>
      <c r="XEK158" s="389"/>
      <c r="XEL158" s="389"/>
      <c r="XEM158" s="389"/>
      <c r="XEN158" s="389"/>
    </row>
    <row r="159" spans="16325:16368" x14ac:dyDescent="0.2">
      <c r="XCW159" s="389"/>
      <c r="XCX159" s="389"/>
      <c r="XCY159" s="389"/>
      <c r="XCZ159" s="389"/>
      <c r="XDA159" s="389"/>
      <c r="XDB159" s="389"/>
      <c r="XDC159" s="389"/>
      <c r="XDD159" s="389"/>
      <c r="XDE159" s="389"/>
      <c r="XDF159" s="389"/>
      <c r="XDG159" s="389"/>
      <c r="XDH159" s="389"/>
      <c r="XDI159" s="389"/>
      <c r="XDJ159" s="389"/>
      <c r="XDK159" s="389"/>
      <c r="XDL159" s="389"/>
      <c r="XDM159" s="389"/>
      <c r="XDN159" s="389"/>
      <c r="XDO159" s="389"/>
      <c r="XDP159" s="389"/>
      <c r="XDQ159" s="389"/>
      <c r="XDR159" s="389"/>
      <c r="XDS159" s="389"/>
      <c r="XDT159" s="389"/>
      <c r="XDU159" s="389"/>
      <c r="XDV159" s="389"/>
      <c r="XDW159" s="389"/>
      <c r="XDX159" s="389"/>
      <c r="XDY159" s="389"/>
      <c r="XDZ159" s="389"/>
      <c r="XEA159" s="389"/>
      <c r="XEB159" s="389"/>
      <c r="XEC159" s="389"/>
      <c r="XED159" s="389"/>
      <c r="XEE159" s="389"/>
      <c r="XEF159" s="389"/>
      <c r="XEG159" s="389"/>
      <c r="XEH159" s="389"/>
      <c r="XEI159" s="389"/>
      <c r="XEJ159" s="389"/>
      <c r="XEK159" s="389"/>
      <c r="XEL159" s="389"/>
      <c r="XEM159" s="389"/>
      <c r="XEN159" s="389"/>
    </row>
    <row r="160" spans="16325:16368" x14ac:dyDescent="0.2">
      <c r="XCW160" s="389"/>
      <c r="XCX160" s="389"/>
      <c r="XCY160" s="389"/>
      <c r="XCZ160" s="389"/>
      <c r="XDA160" s="389"/>
      <c r="XDB160" s="389"/>
      <c r="XDC160" s="389"/>
      <c r="XDD160" s="389"/>
      <c r="XDE160" s="389"/>
      <c r="XDF160" s="389"/>
      <c r="XDG160" s="389"/>
      <c r="XDH160" s="389"/>
      <c r="XDI160" s="389"/>
      <c r="XDJ160" s="389"/>
      <c r="XDK160" s="389"/>
      <c r="XDL160" s="389"/>
      <c r="XDM160" s="389"/>
      <c r="XDN160" s="389"/>
      <c r="XDO160" s="389"/>
      <c r="XDP160" s="389"/>
      <c r="XDQ160" s="389"/>
      <c r="XDR160" s="389"/>
      <c r="XDS160" s="389"/>
      <c r="XDT160" s="389"/>
      <c r="XDU160" s="389"/>
      <c r="XDV160" s="389"/>
      <c r="XDW160" s="389"/>
      <c r="XDX160" s="389"/>
      <c r="XDY160" s="389"/>
      <c r="XDZ160" s="389"/>
      <c r="XEA160" s="389"/>
      <c r="XEB160" s="389"/>
      <c r="XEC160" s="389"/>
      <c r="XED160" s="389"/>
      <c r="XEE160" s="389"/>
      <c r="XEF160" s="389"/>
      <c r="XEG160" s="389"/>
      <c r="XEH160" s="389"/>
      <c r="XEI160" s="389"/>
      <c r="XEJ160" s="389"/>
      <c r="XEK160" s="389"/>
      <c r="XEL160" s="389"/>
      <c r="XEM160" s="389"/>
      <c r="XEN160" s="389"/>
    </row>
    <row r="161" spans="16325:16368" x14ac:dyDescent="0.2">
      <c r="XCW161" s="389"/>
      <c r="XCX161" s="389"/>
      <c r="XCY161" s="389"/>
      <c r="XCZ161" s="389"/>
      <c r="XDA161" s="389"/>
      <c r="XDB161" s="389"/>
      <c r="XDC161" s="389"/>
      <c r="XDD161" s="389"/>
      <c r="XDE161" s="389"/>
      <c r="XDF161" s="389"/>
      <c r="XDG161" s="389"/>
      <c r="XDH161" s="389"/>
      <c r="XDI161" s="389"/>
      <c r="XDJ161" s="389"/>
      <c r="XDK161" s="389"/>
      <c r="XDL161" s="389"/>
      <c r="XDM161" s="389"/>
      <c r="XDN161" s="389"/>
      <c r="XDO161" s="389"/>
      <c r="XDP161" s="389"/>
      <c r="XDQ161" s="389"/>
      <c r="XDR161" s="389"/>
      <c r="XDS161" s="389"/>
      <c r="XDT161" s="389"/>
      <c r="XDU161" s="389"/>
      <c r="XDV161" s="389"/>
      <c r="XDW161" s="389"/>
      <c r="XDX161" s="389"/>
      <c r="XDY161" s="389"/>
      <c r="XDZ161" s="389"/>
      <c r="XEA161" s="389"/>
      <c r="XEB161" s="389"/>
      <c r="XEC161" s="389"/>
      <c r="XED161" s="389"/>
      <c r="XEE161" s="389"/>
      <c r="XEF161" s="389"/>
      <c r="XEG161" s="389"/>
      <c r="XEH161" s="389"/>
      <c r="XEI161" s="389"/>
      <c r="XEJ161" s="389"/>
      <c r="XEK161" s="389"/>
      <c r="XEL161" s="389"/>
      <c r="XEM161" s="389"/>
      <c r="XEN161" s="389"/>
    </row>
    <row r="162" spans="16325:16368" x14ac:dyDescent="0.2">
      <c r="XCW162" s="389"/>
      <c r="XCX162" s="389"/>
      <c r="XCY162" s="389"/>
      <c r="XCZ162" s="389"/>
      <c r="XDA162" s="389"/>
      <c r="XDB162" s="389"/>
      <c r="XDC162" s="389"/>
      <c r="XDD162" s="389"/>
      <c r="XDE162" s="389"/>
      <c r="XDF162" s="389"/>
      <c r="XDG162" s="389"/>
      <c r="XDH162" s="389"/>
      <c r="XDI162" s="389"/>
      <c r="XDJ162" s="389"/>
      <c r="XDK162" s="389"/>
      <c r="XDL162" s="389"/>
      <c r="XDM162" s="389"/>
      <c r="XDN162" s="389"/>
      <c r="XDO162" s="389"/>
      <c r="XDP162" s="389"/>
      <c r="XDQ162" s="389"/>
      <c r="XDR162" s="389"/>
      <c r="XDS162" s="389"/>
      <c r="XDT162" s="389"/>
      <c r="XDU162" s="389"/>
      <c r="XDV162" s="389"/>
      <c r="XDW162" s="389"/>
      <c r="XDX162" s="389"/>
      <c r="XDY162" s="389"/>
      <c r="XDZ162" s="389"/>
      <c r="XEA162" s="389"/>
      <c r="XEB162" s="389"/>
      <c r="XEC162" s="389"/>
      <c r="XED162" s="389"/>
      <c r="XEE162" s="389"/>
      <c r="XEF162" s="389"/>
      <c r="XEG162" s="389"/>
      <c r="XEH162" s="389"/>
      <c r="XEI162" s="389"/>
      <c r="XEJ162" s="389"/>
      <c r="XEK162" s="389"/>
      <c r="XEL162" s="389"/>
      <c r="XEM162" s="389"/>
      <c r="XEN162" s="389"/>
    </row>
    <row r="163" spans="16325:16368" x14ac:dyDescent="0.2">
      <c r="XCW163" s="389"/>
      <c r="XCX163" s="389"/>
      <c r="XCY163" s="389"/>
      <c r="XCZ163" s="389"/>
      <c r="XDA163" s="389"/>
      <c r="XDB163" s="389"/>
      <c r="XDC163" s="389"/>
      <c r="XDD163" s="389"/>
      <c r="XDE163" s="389"/>
      <c r="XDF163" s="389"/>
      <c r="XDG163" s="389"/>
      <c r="XDH163" s="389"/>
      <c r="XDI163" s="389"/>
      <c r="XDJ163" s="389"/>
      <c r="XDK163" s="389"/>
      <c r="XDL163" s="389"/>
      <c r="XDM163" s="389"/>
      <c r="XDN163" s="389"/>
      <c r="XDO163" s="389"/>
      <c r="XDP163" s="389"/>
      <c r="XDQ163" s="389"/>
      <c r="XDR163" s="389"/>
      <c r="XDS163" s="389"/>
      <c r="XDT163" s="389"/>
      <c r="XDU163" s="389"/>
      <c r="XDV163" s="389"/>
      <c r="XDW163" s="389"/>
      <c r="XDX163" s="389"/>
      <c r="XDY163" s="389"/>
      <c r="XDZ163" s="389"/>
      <c r="XEA163" s="389"/>
      <c r="XEB163" s="389"/>
      <c r="XEC163" s="389"/>
      <c r="XED163" s="389"/>
      <c r="XEE163" s="389"/>
      <c r="XEF163" s="389"/>
      <c r="XEG163" s="389"/>
      <c r="XEH163" s="389"/>
      <c r="XEI163" s="389"/>
      <c r="XEJ163" s="389"/>
      <c r="XEK163" s="389"/>
      <c r="XEL163" s="389"/>
      <c r="XEM163" s="389"/>
      <c r="XEN163" s="389"/>
    </row>
    <row r="164" spans="16325:16368" x14ac:dyDescent="0.2">
      <c r="XCW164" s="389"/>
      <c r="XCX164" s="389"/>
      <c r="XCY164" s="389"/>
      <c r="XCZ164" s="389"/>
      <c r="XDA164" s="389"/>
      <c r="XDB164" s="389"/>
      <c r="XDC164" s="389"/>
      <c r="XDD164" s="389"/>
      <c r="XDE164" s="389"/>
      <c r="XDF164" s="389"/>
      <c r="XDG164" s="389"/>
      <c r="XDH164" s="389"/>
      <c r="XDI164" s="389"/>
      <c r="XDJ164" s="389"/>
      <c r="XDK164" s="389"/>
      <c r="XDL164" s="389"/>
      <c r="XDM164" s="389"/>
      <c r="XDN164" s="389"/>
      <c r="XDO164" s="389"/>
      <c r="XDP164" s="389"/>
      <c r="XDQ164" s="389"/>
      <c r="XDR164" s="389"/>
      <c r="XDS164" s="389"/>
      <c r="XDT164" s="389"/>
      <c r="XDU164" s="389"/>
      <c r="XDV164" s="389"/>
      <c r="XDW164" s="389"/>
      <c r="XDX164" s="389"/>
      <c r="XDY164" s="389"/>
      <c r="XDZ164" s="389"/>
      <c r="XEA164" s="389"/>
      <c r="XEB164" s="389"/>
      <c r="XEC164" s="389"/>
      <c r="XED164" s="389"/>
      <c r="XEE164" s="389"/>
      <c r="XEF164" s="389"/>
      <c r="XEG164" s="389"/>
      <c r="XEH164" s="389"/>
      <c r="XEI164" s="389"/>
      <c r="XEJ164" s="389"/>
      <c r="XEK164" s="389"/>
      <c r="XEL164" s="389"/>
      <c r="XEM164" s="389"/>
      <c r="XEN164" s="389"/>
    </row>
    <row r="165" spans="16325:16368" x14ac:dyDescent="0.2">
      <c r="XCW165" s="389"/>
      <c r="XCX165" s="389"/>
      <c r="XCY165" s="389"/>
      <c r="XCZ165" s="389"/>
      <c r="XDA165" s="389"/>
      <c r="XDB165" s="389"/>
      <c r="XDC165" s="389"/>
      <c r="XDD165" s="389"/>
      <c r="XDE165" s="389"/>
      <c r="XDF165" s="389"/>
      <c r="XDG165" s="389"/>
      <c r="XDH165" s="389"/>
      <c r="XDI165" s="389"/>
      <c r="XDJ165" s="389"/>
      <c r="XDK165" s="389"/>
      <c r="XDL165" s="389"/>
      <c r="XDM165" s="389"/>
      <c r="XDN165" s="389"/>
      <c r="XDO165" s="389"/>
      <c r="XDP165" s="389"/>
      <c r="XDQ165" s="389"/>
      <c r="XDR165" s="389"/>
      <c r="XDS165" s="389"/>
      <c r="XDT165" s="389"/>
      <c r="XDU165" s="389"/>
      <c r="XDV165" s="389"/>
      <c r="XDW165" s="389"/>
      <c r="XDX165" s="389"/>
      <c r="XDY165" s="389"/>
      <c r="XDZ165" s="389"/>
      <c r="XEA165" s="389"/>
      <c r="XEB165" s="389"/>
      <c r="XEC165" s="389"/>
      <c r="XED165" s="389"/>
      <c r="XEE165" s="389"/>
      <c r="XEF165" s="389"/>
      <c r="XEG165" s="389"/>
      <c r="XEH165" s="389"/>
      <c r="XEI165" s="389"/>
      <c r="XEJ165" s="389"/>
      <c r="XEK165" s="389"/>
      <c r="XEL165" s="389"/>
      <c r="XEM165" s="389"/>
      <c r="XEN165" s="389"/>
    </row>
    <row r="166" spans="16325:16368" x14ac:dyDescent="0.2">
      <c r="XCW166" s="389"/>
      <c r="XCX166" s="389"/>
      <c r="XCY166" s="389"/>
      <c r="XCZ166" s="389"/>
      <c r="XDA166" s="389"/>
      <c r="XDB166" s="389"/>
      <c r="XDC166" s="389"/>
      <c r="XDD166" s="389"/>
      <c r="XDE166" s="389"/>
      <c r="XDF166" s="389"/>
      <c r="XDG166" s="389"/>
      <c r="XDH166" s="389"/>
      <c r="XDI166" s="389"/>
      <c r="XDJ166" s="389"/>
      <c r="XDK166" s="389"/>
      <c r="XDL166" s="389"/>
      <c r="XDM166" s="389"/>
      <c r="XDN166" s="389"/>
      <c r="XDO166" s="389"/>
      <c r="XDP166" s="389"/>
      <c r="XDQ166" s="389"/>
      <c r="XDR166" s="389"/>
      <c r="XDS166" s="389"/>
      <c r="XDT166" s="389"/>
      <c r="XDU166" s="389"/>
      <c r="XDV166" s="389"/>
      <c r="XDW166" s="389"/>
      <c r="XDX166" s="389"/>
      <c r="XDY166" s="389"/>
      <c r="XDZ166" s="389"/>
      <c r="XEA166" s="389"/>
      <c r="XEB166" s="389"/>
      <c r="XEC166" s="389"/>
      <c r="XED166" s="389"/>
      <c r="XEE166" s="389"/>
      <c r="XEF166" s="389"/>
      <c r="XEG166" s="389"/>
      <c r="XEH166" s="389"/>
      <c r="XEI166" s="389"/>
      <c r="XEJ166" s="389"/>
      <c r="XEK166" s="389"/>
      <c r="XEL166" s="389"/>
      <c r="XEM166" s="389"/>
      <c r="XEN166" s="389"/>
    </row>
    <row r="167" spans="16325:16368" x14ac:dyDescent="0.2">
      <c r="XCW167" s="389"/>
      <c r="XCX167" s="389"/>
      <c r="XCY167" s="389"/>
      <c r="XCZ167" s="389"/>
      <c r="XDA167" s="389"/>
      <c r="XDB167" s="389"/>
      <c r="XDC167" s="389"/>
      <c r="XDD167" s="389"/>
      <c r="XDE167" s="389"/>
      <c r="XDF167" s="389"/>
      <c r="XDG167" s="389"/>
      <c r="XDH167" s="389"/>
      <c r="XDI167" s="389"/>
      <c r="XDJ167" s="389"/>
      <c r="XDK167" s="389"/>
      <c r="XDL167" s="389"/>
      <c r="XDM167" s="389"/>
      <c r="XDN167" s="389"/>
      <c r="XDO167" s="389"/>
      <c r="XDP167" s="389"/>
      <c r="XDQ167" s="389"/>
      <c r="XDR167" s="389"/>
      <c r="XDS167" s="389"/>
      <c r="XDT167" s="389"/>
      <c r="XDU167" s="389"/>
      <c r="XDV167" s="389"/>
      <c r="XDW167" s="389"/>
      <c r="XDX167" s="389"/>
      <c r="XDY167" s="389"/>
      <c r="XDZ167" s="389"/>
      <c r="XEA167" s="389"/>
      <c r="XEB167" s="389"/>
      <c r="XEC167" s="389"/>
      <c r="XED167" s="389"/>
      <c r="XEE167" s="389"/>
      <c r="XEF167" s="389"/>
      <c r="XEG167" s="389"/>
      <c r="XEH167" s="389"/>
      <c r="XEI167" s="389"/>
      <c r="XEJ167" s="389"/>
      <c r="XEK167" s="389"/>
      <c r="XEL167" s="389"/>
      <c r="XEM167" s="389"/>
      <c r="XEN167" s="389"/>
    </row>
    <row r="168" spans="16325:16368" x14ac:dyDescent="0.2">
      <c r="XCW168" s="389"/>
      <c r="XCX168" s="389"/>
      <c r="XCY168" s="389"/>
      <c r="XCZ168" s="389"/>
      <c r="XDA168" s="389"/>
      <c r="XDB168" s="389"/>
      <c r="XDC168" s="389"/>
      <c r="XDD168" s="389"/>
      <c r="XDE168" s="389"/>
      <c r="XDF168" s="389"/>
      <c r="XDG168" s="389"/>
      <c r="XDH168" s="389"/>
      <c r="XDI168" s="389"/>
      <c r="XDJ168" s="389"/>
      <c r="XDK168" s="389"/>
      <c r="XDL168" s="389"/>
      <c r="XDM168" s="389"/>
      <c r="XDN168" s="389"/>
      <c r="XDO168" s="389"/>
      <c r="XDP168" s="389"/>
      <c r="XDQ168" s="389"/>
      <c r="XDR168" s="389"/>
      <c r="XDS168" s="389"/>
      <c r="XDT168" s="389"/>
      <c r="XDU168" s="389"/>
      <c r="XDV168" s="389"/>
      <c r="XDW168" s="389"/>
      <c r="XDX168" s="389"/>
      <c r="XDY168" s="389"/>
      <c r="XDZ168" s="389"/>
      <c r="XEA168" s="389"/>
      <c r="XEB168" s="389"/>
      <c r="XEC168" s="389"/>
      <c r="XED168" s="389"/>
      <c r="XEE168" s="389"/>
      <c r="XEF168" s="389"/>
      <c r="XEG168" s="389"/>
      <c r="XEH168" s="389"/>
      <c r="XEI168" s="389"/>
      <c r="XEJ168" s="389"/>
      <c r="XEK168" s="389"/>
      <c r="XEL168" s="389"/>
      <c r="XEM168" s="389"/>
      <c r="XEN168" s="389"/>
    </row>
    <row r="169" spans="16325:16368" x14ac:dyDescent="0.2">
      <c r="XCW169" s="389"/>
      <c r="XCX169" s="389"/>
      <c r="XCY169" s="389"/>
      <c r="XCZ169" s="389"/>
      <c r="XDA169" s="389"/>
      <c r="XDB169" s="389"/>
      <c r="XDC169" s="389"/>
      <c r="XDD169" s="389"/>
      <c r="XDE169" s="389"/>
      <c r="XDF169" s="389"/>
      <c r="XDG169" s="389"/>
      <c r="XDH169" s="389"/>
      <c r="XDI169" s="389"/>
      <c r="XDJ169" s="389"/>
      <c r="XDK169" s="389"/>
      <c r="XDL169" s="389"/>
      <c r="XDM169" s="389"/>
      <c r="XDN169" s="389"/>
      <c r="XDO169" s="389"/>
      <c r="XDP169" s="389"/>
      <c r="XDQ169" s="389"/>
      <c r="XDR169" s="389"/>
      <c r="XDS169" s="389"/>
      <c r="XDT169" s="389"/>
      <c r="XDU169" s="389"/>
      <c r="XDV169" s="389"/>
      <c r="XDW169" s="389"/>
      <c r="XDX169" s="389"/>
      <c r="XDY169" s="389"/>
      <c r="XDZ169" s="389"/>
      <c r="XEA169" s="389"/>
      <c r="XEB169" s="389"/>
      <c r="XEC169" s="389"/>
      <c r="XED169" s="389"/>
      <c r="XEE169" s="389"/>
      <c r="XEF169" s="389"/>
      <c r="XEG169" s="389"/>
      <c r="XEH169" s="389"/>
      <c r="XEI169" s="389"/>
      <c r="XEJ169" s="389"/>
      <c r="XEK169" s="389"/>
      <c r="XEL169" s="389"/>
      <c r="XEM169" s="389"/>
      <c r="XEN169" s="389"/>
    </row>
    <row r="170" spans="16325:16368" x14ac:dyDescent="0.2">
      <c r="XCW170" s="389"/>
      <c r="XCX170" s="389"/>
      <c r="XCY170" s="389"/>
      <c r="XCZ170" s="389"/>
      <c r="XDA170" s="389"/>
      <c r="XDB170" s="389"/>
      <c r="XDC170" s="389"/>
      <c r="XDD170" s="389"/>
      <c r="XDE170" s="389"/>
      <c r="XDF170" s="389"/>
      <c r="XDG170" s="389"/>
      <c r="XDH170" s="389"/>
      <c r="XDI170" s="389"/>
      <c r="XDJ170" s="389"/>
      <c r="XDK170" s="389"/>
      <c r="XDL170" s="389"/>
      <c r="XDM170" s="389"/>
      <c r="XDN170" s="389"/>
      <c r="XDO170" s="389"/>
      <c r="XDP170" s="389"/>
      <c r="XDQ170" s="389"/>
      <c r="XDR170" s="389"/>
      <c r="XDS170" s="389"/>
      <c r="XDT170" s="389"/>
      <c r="XDU170" s="389"/>
      <c r="XDV170" s="389"/>
      <c r="XDW170" s="389"/>
      <c r="XDX170" s="389"/>
      <c r="XDY170" s="389"/>
      <c r="XDZ170" s="389"/>
      <c r="XEA170" s="389"/>
      <c r="XEB170" s="389"/>
      <c r="XEC170" s="389"/>
      <c r="XED170" s="389"/>
      <c r="XEE170" s="389"/>
      <c r="XEF170" s="389"/>
      <c r="XEG170" s="389"/>
      <c r="XEH170" s="389"/>
      <c r="XEI170" s="389"/>
      <c r="XEJ170" s="389"/>
      <c r="XEK170" s="389"/>
      <c r="XEL170" s="389"/>
      <c r="XEM170" s="389"/>
      <c r="XEN170" s="389"/>
    </row>
    <row r="171" spans="16325:16368" x14ac:dyDescent="0.2">
      <c r="XCW171" s="389"/>
      <c r="XCX171" s="389"/>
      <c r="XCY171" s="389"/>
      <c r="XCZ171" s="389"/>
      <c r="XDA171" s="389"/>
      <c r="XDB171" s="389"/>
      <c r="XDC171" s="389"/>
      <c r="XDD171" s="389"/>
      <c r="XDE171" s="389"/>
      <c r="XDF171" s="389"/>
      <c r="XDG171" s="389"/>
      <c r="XDH171" s="389"/>
      <c r="XDI171" s="389"/>
      <c r="XDJ171" s="389"/>
      <c r="XDK171" s="389"/>
      <c r="XDL171" s="389"/>
      <c r="XDM171" s="389"/>
      <c r="XDN171" s="389"/>
      <c r="XDO171" s="389"/>
      <c r="XDP171" s="389"/>
      <c r="XDQ171" s="389"/>
      <c r="XDR171" s="389"/>
      <c r="XDS171" s="389"/>
      <c r="XDT171" s="389"/>
      <c r="XDU171" s="389"/>
      <c r="XDV171" s="389"/>
      <c r="XDW171" s="389"/>
      <c r="XDX171" s="389"/>
      <c r="XDY171" s="389"/>
      <c r="XDZ171" s="389"/>
      <c r="XEA171" s="389"/>
      <c r="XEB171" s="389"/>
      <c r="XEC171" s="389"/>
      <c r="XED171" s="389"/>
      <c r="XEE171" s="389"/>
      <c r="XEF171" s="389"/>
      <c r="XEG171" s="389"/>
      <c r="XEH171" s="389"/>
      <c r="XEI171" s="389"/>
      <c r="XEJ171" s="389"/>
      <c r="XEK171" s="389"/>
      <c r="XEL171" s="389"/>
      <c r="XEM171" s="389"/>
      <c r="XEN171" s="389"/>
    </row>
    <row r="172" spans="16325:16368" x14ac:dyDescent="0.2">
      <c r="XCW172" s="389"/>
      <c r="XCX172" s="389"/>
      <c r="XCY172" s="389"/>
      <c r="XCZ172" s="389"/>
      <c r="XDA172" s="389"/>
      <c r="XDB172" s="389"/>
      <c r="XDC172" s="389"/>
      <c r="XDD172" s="389"/>
      <c r="XDE172" s="389"/>
      <c r="XDF172" s="389"/>
      <c r="XDG172" s="389"/>
      <c r="XDH172" s="389"/>
      <c r="XDI172" s="389"/>
      <c r="XDJ172" s="389"/>
      <c r="XDK172" s="389"/>
      <c r="XDL172" s="389"/>
      <c r="XDM172" s="389"/>
      <c r="XDN172" s="389"/>
      <c r="XDO172" s="389"/>
      <c r="XDP172" s="389"/>
      <c r="XDQ172" s="389"/>
      <c r="XDR172" s="389"/>
      <c r="XDS172" s="389"/>
      <c r="XDT172" s="389"/>
      <c r="XDU172" s="389"/>
      <c r="XDV172" s="389"/>
      <c r="XDW172" s="389"/>
      <c r="XDX172" s="389"/>
      <c r="XDY172" s="389"/>
      <c r="XDZ172" s="389"/>
      <c r="XEA172" s="389"/>
      <c r="XEB172" s="389"/>
      <c r="XEC172" s="389"/>
      <c r="XED172" s="389"/>
      <c r="XEE172" s="389"/>
      <c r="XEF172" s="389"/>
      <c r="XEG172" s="389"/>
      <c r="XEH172" s="389"/>
      <c r="XEI172" s="389"/>
      <c r="XEJ172" s="389"/>
      <c r="XEK172" s="389"/>
      <c r="XEL172" s="389"/>
      <c r="XEM172" s="389"/>
      <c r="XEN172" s="389"/>
    </row>
    <row r="173" spans="16325:16368" x14ac:dyDescent="0.2">
      <c r="XCW173" s="389"/>
      <c r="XCX173" s="389"/>
      <c r="XCY173" s="389"/>
      <c r="XCZ173" s="389"/>
      <c r="XDA173" s="389"/>
      <c r="XDB173" s="389"/>
      <c r="XDC173" s="389"/>
      <c r="XDD173" s="389"/>
      <c r="XDE173" s="389"/>
      <c r="XDF173" s="389"/>
      <c r="XDG173" s="389"/>
      <c r="XDH173" s="389"/>
      <c r="XDI173" s="389"/>
      <c r="XDJ173" s="389"/>
      <c r="XDK173" s="389"/>
      <c r="XDL173" s="389"/>
      <c r="XDM173" s="389"/>
      <c r="XDN173" s="389"/>
      <c r="XDO173" s="389"/>
      <c r="XDP173" s="389"/>
      <c r="XDQ173" s="389"/>
      <c r="XDR173" s="389"/>
      <c r="XDS173" s="389"/>
      <c r="XDT173" s="389"/>
      <c r="XDU173" s="389"/>
      <c r="XDV173" s="389"/>
      <c r="XDW173" s="389"/>
      <c r="XDX173" s="389"/>
      <c r="XDY173" s="389"/>
      <c r="XDZ173" s="389"/>
      <c r="XEA173" s="389"/>
      <c r="XEB173" s="389"/>
      <c r="XEC173" s="389"/>
      <c r="XED173" s="389"/>
      <c r="XEE173" s="389"/>
      <c r="XEF173" s="389"/>
      <c r="XEG173" s="389"/>
      <c r="XEH173" s="389"/>
      <c r="XEI173" s="389"/>
      <c r="XEJ173" s="389"/>
      <c r="XEK173" s="389"/>
      <c r="XEL173" s="389"/>
      <c r="XEM173" s="389"/>
      <c r="XEN173" s="389"/>
    </row>
    <row r="174" spans="16325:16368" x14ac:dyDescent="0.2">
      <c r="XCW174" s="389"/>
      <c r="XCX174" s="389"/>
      <c r="XCY174" s="389"/>
      <c r="XCZ174" s="389"/>
      <c r="XDA174" s="389"/>
      <c r="XDB174" s="389"/>
      <c r="XDC174" s="389"/>
      <c r="XDD174" s="389"/>
      <c r="XDE174" s="389"/>
      <c r="XDF174" s="389"/>
      <c r="XDG174" s="389"/>
      <c r="XDH174" s="389"/>
      <c r="XDI174" s="389"/>
      <c r="XDJ174" s="389"/>
      <c r="XDK174" s="389"/>
      <c r="XDL174" s="389"/>
      <c r="XDM174" s="389"/>
      <c r="XDN174" s="389"/>
      <c r="XDO174" s="389"/>
      <c r="XDP174" s="389"/>
      <c r="XDQ174" s="389"/>
      <c r="XDR174" s="389"/>
      <c r="XDS174" s="389"/>
      <c r="XDT174" s="389"/>
      <c r="XDU174" s="389"/>
      <c r="XDV174" s="389"/>
      <c r="XDW174" s="389"/>
      <c r="XDX174" s="389"/>
      <c r="XDY174" s="389"/>
      <c r="XDZ174" s="389"/>
      <c r="XEA174" s="389"/>
      <c r="XEB174" s="389"/>
      <c r="XEC174" s="389"/>
      <c r="XED174" s="389"/>
      <c r="XEE174" s="389"/>
      <c r="XEF174" s="389"/>
      <c r="XEG174" s="389"/>
      <c r="XEH174" s="389"/>
      <c r="XEI174" s="389"/>
      <c r="XEJ174" s="389"/>
      <c r="XEK174" s="389"/>
      <c r="XEL174" s="389"/>
      <c r="XEM174" s="389"/>
      <c r="XEN174" s="389"/>
    </row>
    <row r="175" spans="16325:16368" x14ac:dyDescent="0.2">
      <c r="XCW175" s="389"/>
      <c r="XCX175" s="389"/>
      <c r="XCY175" s="389"/>
      <c r="XCZ175" s="389"/>
      <c r="XDA175" s="389"/>
      <c r="XDB175" s="389"/>
      <c r="XDC175" s="389"/>
      <c r="XDD175" s="389"/>
      <c r="XDE175" s="389"/>
      <c r="XDF175" s="389"/>
      <c r="XDG175" s="389"/>
      <c r="XDH175" s="389"/>
      <c r="XDI175" s="389"/>
      <c r="XDJ175" s="389"/>
      <c r="XDK175" s="389"/>
      <c r="XDL175" s="389"/>
      <c r="XDM175" s="389"/>
      <c r="XDN175" s="389"/>
      <c r="XDO175" s="389"/>
      <c r="XDP175" s="389"/>
      <c r="XDQ175" s="389"/>
      <c r="XDR175" s="389"/>
      <c r="XDS175" s="389"/>
      <c r="XDT175" s="389"/>
      <c r="XDU175" s="389"/>
      <c r="XDV175" s="389"/>
      <c r="XDW175" s="389"/>
      <c r="XDX175" s="389"/>
      <c r="XDY175" s="389"/>
      <c r="XDZ175" s="389"/>
      <c r="XEA175" s="389"/>
      <c r="XEB175" s="389"/>
      <c r="XEC175" s="389"/>
      <c r="XED175" s="389"/>
      <c r="XEE175" s="389"/>
      <c r="XEF175" s="389"/>
      <c r="XEG175" s="389"/>
      <c r="XEH175" s="389"/>
      <c r="XEI175" s="389"/>
      <c r="XEJ175" s="389"/>
      <c r="XEK175" s="389"/>
      <c r="XEL175" s="389"/>
      <c r="XEM175" s="389"/>
      <c r="XEN175" s="389"/>
    </row>
    <row r="176" spans="16325:16368" x14ac:dyDescent="0.2">
      <c r="XCW176" s="389"/>
      <c r="XCX176" s="389"/>
      <c r="XCY176" s="389"/>
      <c r="XCZ176" s="389"/>
      <c r="XDA176" s="389"/>
      <c r="XDB176" s="389"/>
      <c r="XDC176" s="389"/>
      <c r="XDD176" s="389"/>
      <c r="XDE176" s="389"/>
      <c r="XDF176" s="389"/>
      <c r="XDG176" s="389"/>
      <c r="XDH176" s="389"/>
      <c r="XDI176" s="389"/>
      <c r="XDJ176" s="389"/>
      <c r="XDK176" s="389"/>
      <c r="XDL176" s="389"/>
      <c r="XDM176" s="389"/>
      <c r="XDN176" s="389"/>
      <c r="XDO176" s="389"/>
      <c r="XDP176" s="389"/>
      <c r="XDQ176" s="389"/>
      <c r="XDR176" s="389"/>
      <c r="XDS176" s="389"/>
      <c r="XDT176" s="389"/>
      <c r="XDU176" s="389"/>
      <c r="XDV176" s="389"/>
      <c r="XDW176" s="389"/>
      <c r="XDX176" s="389"/>
      <c r="XDY176" s="389"/>
      <c r="XDZ176" s="389"/>
      <c r="XEA176" s="389"/>
      <c r="XEB176" s="389"/>
      <c r="XEC176" s="389"/>
      <c r="XED176" s="389"/>
      <c r="XEE176" s="389"/>
      <c r="XEF176" s="389"/>
      <c r="XEG176" s="389"/>
      <c r="XEH176" s="389"/>
      <c r="XEI176" s="389"/>
      <c r="XEJ176" s="389"/>
      <c r="XEK176" s="389"/>
      <c r="XEL176" s="389"/>
      <c r="XEM176" s="389"/>
      <c r="XEN176" s="389"/>
    </row>
    <row r="177" spans="16325:16368" x14ac:dyDescent="0.2">
      <c r="XCW177" s="389"/>
      <c r="XCX177" s="389"/>
      <c r="XCY177" s="389"/>
      <c r="XCZ177" s="389"/>
      <c r="XDA177" s="389"/>
      <c r="XDB177" s="389"/>
      <c r="XDC177" s="389"/>
      <c r="XDD177" s="389"/>
      <c r="XDE177" s="389"/>
      <c r="XDF177" s="389"/>
      <c r="XDG177" s="389"/>
      <c r="XDH177" s="389"/>
      <c r="XDI177" s="389"/>
      <c r="XDJ177" s="389"/>
      <c r="XDK177" s="389"/>
      <c r="XDL177" s="389"/>
      <c r="XDM177" s="389"/>
      <c r="XDN177" s="389"/>
      <c r="XDO177" s="389"/>
      <c r="XDP177" s="389"/>
      <c r="XDQ177" s="389"/>
      <c r="XDR177" s="389"/>
      <c r="XDS177" s="389"/>
      <c r="XDT177" s="389"/>
      <c r="XDU177" s="389"/>
      <c r="XDV177" s="389"/>
      <c r="XDW177" s="389"/>
      <c r="XDX177" s="389"/>
      <c r="XDY177" s="389"/>
      <c r="XDZ177" s="389"/>
      <c r="XEA177" s="389"/>
      <c r="XEB177" s="389"/>
      <c r="XEC177" s="389"/>
      <c r="XED177" s="389"/>
      <c r="XEE177" s="389"/>
      <c r="XEF177" s="389"/>
      <c r="XEG177" s="389"/>
      <c r="XEH177" s="389"/>
      <c r="XEI177" s="389"/>
      <c r="XEJ177" s="389"/>
      <c r="XEK177" s="389"/>
      <c r="XEL177" s="389"/>
      <c r="XEM177" s="389"/>
      <c r="XEN177" s="389"/>
    </row>
    <row r="178" spans="16325:16368" x14ac:dyDescent="0.2">
      <c r="XCW178" s="389"/>
      <c r="XCX178" s="389"/>
      <c r="XCY178" s="389"/>
      <c r="XCZ178" s="389"/>
      <c r="XDA178" s="389"/>
      <c r="XDB178" s="389"/>
      <c r="XDC178" s="389"/>
      <c r="XDD178" s="389"/>
      <c r="XDE178" s="389"/>
      <c r="XDF178" s="389"/>
      <c r="XDG178" s="389"/>
      <c r="XDH178" s="389"/>
      <c r="XDI178" s="389"/>
      <c r="XDJ178" s="389"/>
      <c r="XDK178" s="389"/>
      <c r="XDL178" s="389"/>
      <c r="XDM178" s="389"/>
      <c r="XDN178" s="389"/>
      <c r="XDO178" s="389"/>
      <c r="XDP178" s="389"/>
      <c r="XDQ178" s="389"/>
      <c r="XDR178" s="389"/>
      <c r="XDS178" s="389"/>
      <c r="XDT178" s="389"/>
      <c r="XDU178" s="389"/>
      <c r="XDV178" s="389"/>
      <c r="XDW178" s="389"/>
      <c r="XDX178" s="389"/>
      <c r="XDY178" s="389"/>
      <c r="XDZ178" s="389"/>
      <c r="XEA178" s="389"/>
      <c r="XEB178" s="389"/>
      <c r="XEC178" s="389"/>
      <c r="XED178" s="389"/>
      <c r="XEE178" s="389"/>
      <c r="XEF178" s="389"/>
      <c r="XEG178" s="389"/>
      <c r="XEH178" s="389"/>
      <c r="XEI178" s="389"/>
      <c r="XEJ178" s="389"/>
      <c r="XEK178" s="389"/>
      <c r="XEL178" s="389"/>
      <c r="XEM178" s="389"/>
      <c r="XEN178" s="389"/>
    </row>
    <row r="179" spans="16325:16368" x14ac:dyDescent="0.2">
      <c r="XCW179" s="389"/>
      <c r="XCX179" s="389"/>
      <c r="XCY179" s="389"/>
      <c r="XCZ179" s="389"/>
      <c r="XDA179" s="389"/>
      <c r="XDB179" s="389"/>
      <c r="XDC179" s="389"/>
      <c r="XDD179" s="389"/>
      <c r="XDE179" s="389"/>
      <c r="XDF179" s="389"/>
      <c r="XDG179" s="389"/>
      <c r="XDH179" s="389"/>
      <c r="XDI179" s="389"/>
      <c r="XDJ179" s="389"/>
      <c r="XDK179" s="389"/>
      <c r="XDL179" s="389"/>
      <c r="XDM179" s="389"/>
      <c r="XDN179" s="389"/>
      <c r="XDO179" s="389"/>
      <c r="XDP179" s="389"/>
      <c r="XDQ179" s="389"/>
      <c r="XDR179" s="389"/>
      <c r="XDS179" s="389"/>
      <c r="XDT179" s="389"/>
      <c r="XDU179" s="389"/>
      <c r="XDV179" s="389"/>
      <c r="XDW179" s="389"/>
      <c r="XDX179" s="389"/>
      <c r="XDY179" s="389"/>
      <c r="XDZ179" s="389"/>
      <c r="XEA179" s="389"/>
      <c r="XEB179" s="389"/>
      <c r="XEC179" s="389"/>
      <c r="XED179" s="389"/>
      <c r="XEE179" s="389"/>
      <c r="XEF179" s="389"/>
      <c r="XEG179" s="389"/>
      <c r="XEH179" s="389"/>
      <c r="XEI179" s="389"/>
      <c r="XEJ179" s="389"/>
      <c r="XEK179" s="389"/>
      <c r="XEL179" s="389"/>
      <c r="XEM179" s="389"/>
      <c r="XEN179" s="389"/>
    </row>
    <row r="180" spans="16325:16368" x14ac:dyDescent="0.2">
      <c r="XCW180" s="389"/>
      <c r="XCX180" s="389"/>
      <c r="XCY180" s="389"/>
      <c r="XCZ180" s="389"/>
      <c r="XDA180" s="389"/>
      <c r="XDB180" s="389"/>
      <c r="XDC180" s="389"/>
      <c r="XDD180" s="389"/>
      <c r="XDE180" s="389"/>
      <c r="XDF180" s="389"/>
      <c r="XDG180" s="389"/>
      <c r="XDH180" s="389"/>
      <c r="XDI180" s="389"/>
      <c r="XDJ180" s="389"/>
      <c r="XDK180" s="389"/>
      <c r="XDL180" s="389"/>
      <c r="XDM180" s="389"/>
      <c r="XDN180" s="389"/>
      <c r="XDO180" s="389"/>
      <c r="XDP180" s="389"/>
      <c r="XDQ180" s="389"/>
      <c r="XDR180" s="389"/>
      <c r="XDS180" s="389"/>
      <c r="XDT180" s="389"/>
      <c r="XDU180" s="389"/>
      <c r="XDV180" s="389"/>
      <c r="XDW180" s="389"/>
      <c r="XDX180" s="389"/>
      <c r="XDY180" s="389"/>
      <c r="XDZ180" s="389"/>
      <c r="XEA180" s="389"/>
      <c r="XEB180" s="389"/>
      <c r="XEC180" s="389"/>
      <c r="XED180" s="389"/>
      <c r="XEE180" s="389"/>
      <c r="XEF180" s="389"/>
      <c r="XEG180" s="389"/>
      <c r="XEH180" s="389"/>
      <c r="XEI180" s="389"/>
      <c r="XEJ180" s="389"/>
      <c r="XEK180" s="389"/>
      <c r="XEL180" s="389"/>
      <c r="XEM180" s="389"/>
      <c r="XEN180" s="389"/>
    </row>
    <row r="181" spans="16325:16368" x14ac:dyDescent="0.2">
      <c r="XCW181" s="389"/>
      <c r="XCX181" s="389"/>
      <c r="XCY181" s="389"/>
      <c r="XCZ181" s="389"/>
      <c r="XDA181" s="389"/>
      <c r="XDB181" s="389"/>
      <c r="XDC181" s="389"/>
      <c r="XDD181" s="389"/>
      <c r="XDE181" s="389"/>
      <c r="XDF181" s="389"/>
      <c r="XDG181" s="389"/>
      <c r="XDH181" s="389"/>
      <c r="XDI181" s="389"/>
      <c r="XDJ181" s="389"/>
      <c r="XDK181" s="389"/>
      <c r="XDL181" s="389"/>
      <c r="XDM181" s="389"/>
      <c r="XDN181" s="389"/>
      <c r="XDO181" s="389"/>
      <c r="XDP181" s="389"/>
      <c r="XDQ181" s="389"/>
      <c r="XDR181" s="389"/>
      <c r="XDS181" s="389"/>
      <c r="XDT181" s="389"/>
      <c r="XDU181" s="389"/>
      <c r="XDV181" s="389"/>
      <c r="XDW181" s="389"/>
      <c r="XDX181" s="389"/>
      <c r="XDY181" s="389"/>
      <c r="XDZ181" s="389"/>
      <c r="XEA181" s="389"/>
      <c r="XEB181" s="389"/>
      <c r="XEC181" s="389"/>
      <c r="XED181" s="389"/>
      <c r="XEE181" s="389"/>
      <c r="XEF181" s="389"/>
      <c r="XEG181" s="389"/>
      <c r="XEH181" s="389"/>
      <c r="XEI181" s="389"/>
      <c r="XEJ181" s="389"/>
      <c r="XEK181" s="389"/>
      <c r="XEL181" s="389"/>
      <c r="XEM181" s="389"/>
      <c r="XEN181" s="389"/>
    </row>
    <row r="182" spans="16325:16368" x14ac:dyDescent="0.2">
      <c r="XCW182" s="389"/>
      <c r="XCX182" s="389"/>
      <c r="XCY182" s="389"/>
      <c r="XCZ182" s="389"/>
      <c r="XDA182" s="389"/>
      <c r="XDB182" s="389"/>
      <c r="XDC182" s="389"/>
      <c r="XDD182" s="389"/>
      <c r="XDE182" s="389"/>
      <c r="XDF182" s="389"/>
      <c r="XDG182" s="389"/>
      <c r="XDH182" s="389"/>
      <c r="XDI182" s="389"/>
      <c r="XDJ182" s="389"/>
      <c r="XDK182" s="389"/>
      <c r="XDL182" s="389"/>
      <c r="XDM182" s="389"/>
      <c r="XDN182" s="389"/>
      <c r="XDO182" s="389"/>
      <c r="XDP182" s="389"/>
      <c r="XDQ182" s="389"/>
      <c r="XDR182" s="389"/>
      <c r="XDS182" s="389"/>
      <c r="XDT182" s="389"/>
      <c r="XDU182" s="389"/>
      <c r="XDV182" s="389"/>
      <c r="XDW182" s="389"/>
      <c r="XDX182" s="389"/>
      <c r="XDY182" s="389"/>
      <c r="XDZ182" s="389"/>
      <c r="XEA182" s="389"/>
      <c r="XEB182" s="389"/>
      <c r="XEC182" s="389"/>
      <c r="XED182" s="389"/>
      <c r="XEE182" s="389"/>
      <c r="XEF182" s="389"/>
      <c r="XEG182" s="389"/>
      <c r="XEH182" s="389"/>
      <c r="XEI182" s="389"/>
      <c r="XEJ182" s="389"/>
      <c r="XEK182" s="389"/>
      <c r="XEL182" s="389"/>
      <c r="XEM182" s="389"/>
      <c r="XEN182" s="389"/>
    </row>
    <row r="183" spans="16325:16368" x14ac:dyDescent="0.2">
      <c r="XCW183" s="389"/>
      <c r="XCX183" s="389"/>
      <c r="XCY183" s="389"/>
      <c r="XCZ183" s="389"/>
      <c r="XDA183" s="389"/>
      <c r="XDB183" s="389"/>
      <c r="XDC183" s="389"/>
      <c r="XDD183" s="389"/>
      <c r="XDE183" s="389"/>
      <c r="XDF183" s="389"/>
      <c r="XDG183" s="389"/>
      <c r="XDH183" s="389"/>
      <c r="XDI183" s="389"/>
      <c r="XDJ183" s="389"/>
      <c r="XDK183" s="389"/>
      <c r="XDL183" s="389"/>
      <c r="XDM183" s="389"/>
      <c r="XDN183" s="389"/>
      <c r="XDO183" s="389"/>
      <c r="XDP183" s="389"/>
      <c r="XDQ183" s="389"/>
      <c r="XDR183" s="389"/>
      <c r="XDS183" s="389"/>
      <c r="XDT183" s="389"/>
      <c r="XDU183" s="389"/>
      <c r="XDV183" s="389"/>
      <c r="XDW183" s="389"/>
      <c r="XDX183" s="389"/>
      <c r="XDY183" s="389"/>
      <c r="XDZ183" s="389"/>
      <c r="XEA183" s="389"/>
      <c r="XEB183" s="389"/>
      <c r="XEC183" s="389"/>
      <c r="XED183" s="389"/>
      <c r="XEE183" s="389"/>
      <c r="XEF183" s="389"/>
      <c r="XEG183" s="389"/>
      <c r="XEH183" s="389"/>
      <c r="XEI183" s="389"/>
      <c r="XEJ183" s="389"/>
      <c r="XEK183" s="389"/>
      <c r="XEL183" s="389"/>
      <c r="XEM183" s="389"/>
      <c r="XEN183" s="389"/>
    </row>
    <row r="184" spans="16325:16368" x14ac:dyDescent="0.2">
      <c r="XCW184" s="389"/>
      <c r="XCX184" s="389"/>
      <c r="XCY184" s="389"/>
      <c r="XCZ184" s="389"/>
      <c r="XDA184" s="389"/>
      <c r="XDB184" s="389"/>
      <c r="XDC184" s="389"/>
      <c r="XDD184" s="389"/>
      <c r="XDE184" s="389"/>
      <c r="XDF184" s="389"/>
      <c r="XDG184" s="389"/>
      <c r="XDH184" s="389"/>
      <c r="XDI184" s="389"/>
      <c r="XDJ184" s="389"/>
      <c r="XDK184" s="389"/>
      <c r="XDL184" s="389"/>
      <c r="XDM184" s="389"/>
      <c r="XDN184" s="389"/>
      <c r="XDO184" s="389"/>
      <c r="XDP184" s="389"/>
      <c r="XDQ184" s="389"/>
      <c r="XDR184" s="389"/>
      <c r="XDS184" s="389"/>
      <c r="XDT184" s="389"/>
      <c r="XDU184" s="389"/>
      <c r="XDV184" s="389"/>
      <c r="XDW184" s="389"/>
      <c r="XDX184" s="389"/>
      <c r="XDY184" s="389"/>
      <c r="XDZ184" s="389"/>
      <c r="XEA184" s="389"/>
      <c r="XEB184" s="389"/>
      <c r="XEC184" s="389"/>
      <c r="XED184" s="389"/>
      <c r="XEE184" s="389"/>
      <c r="XEF184" s="389"/>
      <c r="XEG184" s="389"/>
      <c r="XEH184" s="389"/>
      <c r="XEI184" s="389"/>
      <c r="XEJ184" s="389"/>
      <c r="XEK184" s="389"/>
      <c r="XEL184" s="389"/>
      <c r="XEM184" s="389"/>
      <c r="XEN184" s="389"/>
    </row>
    <row r="185" spans="16325:16368" x14ac:dyDescent="0.2">
      <c r="XCW185" s="389"/>
      <c r="XCX185" s="389"/>
      <c r="XCY185" s="389"/>
      <c r="XCZ185" s="389"/>
      <c r="XDA185" s="389"/>
      <c r="XDB185" s="389"/>
      <c r="XDC185" s="389"/>
      <c r="XDD185" s="389"/>
      <c r="XDE185" s="389"/>
      <c r="XDF185" s="389"/>
      <c r="XDG185" s="389"/>
      <c r="XDH185" s="389"/>
      <c r="XDI185" s="389"/>
      <c r="XDJ185" s="389"/>
      <c r="XDK185" s="389"/>
      <c r="XDL185" s="389"/>
      <c r="XDM185" s="389"/>
      <c r="XDN185" s="389"/>
      <c r="XDO185" s="389"/>
      <c r="XDP185" s="389"/>
      <c r="XDQ185" s="389"/>
      <c r="XDR185" s="389"/>
      <c r="XDS185" s="389"/>
      <c r="XDT185" s="389"/>
      <c r="XDU185" s="389"/>
      <c r="XDV185" s="389"/>
      <c r="XDW185" s="389"/>
      <c r="XDX185" s="389"/>
      <c r="XDY185" s="389"/>
      <c r="XDZ185" s="389"/>
      <c r="XEA185" s="389"/>
      <c r="XEB185" s="389"/>
      <c r="XEC185" s="389"/>
      <c r="XED185" s="389"/>
      <c r="XEE185" s="389"/>
      <c r="XEF185" s="389"/>
      <c r="XEG185" s="389"/>
      <c r="XEH185" s="389"/>
      <c r="XEI185" s="389"/>
      <c r="XEJ185" s="389"/>
      <c r="XEK185" s="389"/>
      <c r="XEL185" s="389"/>
      <c r="XEM185" s="389"/>
      <c r="XEN185" s="389"/>
    </row>
    <row r="186" spans="16325:16368" x14ac:dyDescent="0.2">
      <c r="XCW186" s="389"/>
      <c r="XCX186" s="389"/>
      <c r="XCY186" s="389"/>
      <c r="XCZ186" s="389"/>
      <c r="XDA186" s="389"/>
      <c r="XDB186" s="389"/>
      <c r="XDC186" s="389"/>
      <c r="XDD186" s="389"/>
      <c r="XDE186" s="389"/>
      <c r="XDF186" s="389"/>
      <c r="XDG186" s="389"/>
      <c r="XDH186" s="389"/>
      <c r="XDI186" s="389"/>
      <c r="XDJ186" s="389"/>
      <c r="XDK186" s="389"/>
      <c r="XDL186" s="389"/>
      <c r="XDM186" s="389"/>
      <c r="XDN186" s="389"/>
      <c r="XDO186" s="389"/>
      <c r="XDP186" s="389"/>
      <c r="XDQ186" s="389"/>
      <c r="XDR186" s="389"/>
      <c r="XDS186" s="389"/>
      <c r="XDT186" s="389"/>
      <c r="XDU186" s="389"/>
      <c r="XDV186" s="389"/>
      <c r="XDW186" s="389"/>
      <c r="XDX186" s="389"/>
      <c r="XDY186" s="389"/>
      <c r="XDZ186" s="389"/>
      <c r="XEA186" s="389"/>
      <c r="XEB186" s="389"/>
      <c r="XEC186" s="389"/>
      <c r="XED186" s="389"/>
      <c r="XEE186" s="389"/>
      <c r="XEF186" s="389"/>
      <c r="XEG186" s="389"/>
      <c r="XEH186" s="389"/>
      <c r="XEI186" s="389"/>
      <c r="XEJ186" s="389"/>
      <c r="XEK186" s="389"/>
      <c r="XEL186" s="389"/>
      <c r="XEM186" s="389"/>
      <c r="XEN186" s="389"/>
    </row>
    <row r="187" spans="16325:16368" x14ac:dyDescent="0.2">
      <c r="XCW187" s="389"/>
      <c r="XCX187" s="389"/>
      <c r="XCY187" s="389"/>
      <c r="XCZ187" s="389"/>
      <c r="XDA187" s="389"/>
      <c r="XDB187" s="389"/>
      <c r="XDC187" s="389"/>
      <c r="XDD187" s="389"/>
      <c r="XDE187" s="389"/>
      <c r="XDF187" s="389"/>
      <c r="XDG187" s="389"/>
      <c r="XDH187" s="389"/>
      <c r="XDI187" s="389"/>
      <c r="XDJ187" s="389"/>
      <c r="XDK187" s="389"/>
      <c r="XDL187" s="389"/>
      <c r="XDM187" s="389"/>
      <c r="XDN187" s="389"/>
      <c r="XDO187" s="389"/>
      <c r="XDP187" s="389"/>
      <c r="XDQ187" s="389"/>
      <c r="XDR187" s="389"/>
      <c r="XDS187" s="389"/>
      <c r="XDT187" s="389"/>
      <c r="XDU187" s="389"/>
      <c r="XDV187" s="389"/>
      <c r="XDW187" s="389"/>
      <c r="XDX187" s="389"/>
      <c r="XDY187" s="389"/>
      <c r="XDZ187" s="389"/>
      <c r="XEA187" s="389"/>
      <c r="XEB187" s="389"/>
      <c r="XEC187" s="389"/>
      <c r="XED187" s="389"/>
      <c r="XEE187" s="389"/>
      <c r="XEF187" s="389"/>
      <c r="XEG187" s="389"/>
      <c r="XEH187" s="389"/>
      <c r="XEI187" s="389"/>
      <c r="XEJ187" s="389"/>
      <c r="XEK187" s="389"/>
      <c r="XEL187" s="389"/>
      <c r="XEM187" s="389"/>
      <c r="XEN187" s="389"/>
    </row>
    <row r="188" spans="16325:16368" x14ac:dyDescent="0.2">
      <c r="XCW188" s="389"/>
      <c r="XCX188" s="389"/>
      <c r="XCY188" s="389"/>
      <c r="XCZ188" s="389"/>
      <c r="XDA188" s="389"/>
      <c r="XDB188" s="389"/>
      <c r="XDC188" s="389"/>
      <c r="XDD188" s="389"/>
      <c r="XDE188" s="389"/>
      <c r="XDF188" s="389"/>
      <c r="XDG188" s="389"/>
      <c r="XDH188" s="389"/>
      <c r="XDI188" s="389"/>
      <c r="XDJ188" s="389"/>
      <c r="XDK188" s="389"/>
      <c r="XDL188" s="389"/>
      <c r="XDM188" s="389"/>
      <c r="XDN188" s="389"/>
      <c r="XDO188" s="389"/>
      <c r="XDP188" s="389"/>
      <c r="XDQ188" s="389"/>
      <c r="XDR188" s="389"/>
      <c r="XDS188" s="389"/>
      <c r="XDT188" s="389"/>
      <c r="XDU188" s="389"/>
      <c r="XDV188" s="389"/>
      <c r="XDW188" s="389"/>
      <c r="XDX188" s="389"/>
      <c r="XDY188" s="389"/>
      <c r="XDZ188" s="389"/>
      <c r="XEA188" s="389"/>
      <c r="XEB188" s="389"/>
      <c r="XEC188" s="389"/>
      <c r="XED188" s="389"/>
      <c r="XEE188" s="389"/>
      <c r="XEF188" s="389"/>
      <c r="XEG188" s="389"/>
      <c r="XEH188" s="389"/>
      <c r="XEI188" s="389"/>
      <c r="XEJ188" s="389"/>
      <c r="XEK188" s="389"/>
      <c r="XEL188" s="389"/>
      <c r="XEM188" s="389"/>
      <c r="XEN188" s="389"/>
    </row>
    <row r="189" spans="16325:16368" x14ac:dyDescent="0.2">
      <c r="XCW189" s="389"/>
      <c r="XCX189" s="389"/>
      <c r="XCY189" s="389"/>
      <c r="XCZ189" s="389"/>
      <c r="XDA189" s="389"/>
      <c r="XDB189" s="389"/>
      <c r="XDC189" s="389"/>
      <c r="XDD189" s="389"/>
      <c r="XDE189" s="389"/>
      <c r="XDF189" s="389"/>
      <c r="XDG189" s="389"/>
      <c r="XDH189" s="389"/>
      <c r="XDI189" s="389"/>
      <c r="XDJ189" s="389"/>
      <c r="XDK189" s="389"/>
      <c r="XDL189" s="389"/>
      <c r="XDM189" s="389"/>
      <c r="XDN189" s="389"/>
      <c r="XDO189" s="389"/>
      <c r="XDP189" s="389"/>
      <c r="XDQ189" s="389"/>
      <c r="XDR189" s="389"/>
      <c r="XDS189" s="389"/>
      <c r="XDT189" s="389"/>
      <c r="XDU189" s="389"/>
      <c r="XDV189" s="389"/>
      <c r="XDW189" s="389"/>
      <c r="XDX189" s="389"/>
      <c r="XDY189" s="389"/>
      <c r="XDZ189" s="389"/>
      <c r="XEA189" s="389"/>
      <c r="XEB189" s="389"/>
      <c r="XEC189" s="389"/>
      <c r="XED189" s="389"/>
      <c r="XEE189" s="389"/>
      <c r="XEF189" s="389"/>
      <c r="XEG189" s="389"/>
      <c r="XEH189" s="389"/>
      <c r="XEI189" s="389"/>
      <c r="XEJ189" s="389"/>
      <c r="XEK189" s="389"/>
      <c r="XEL189" s="389"/>
      <c r="XEM189" s="389"/>
      <c r="XEN189" s="389"/>
    </row>
    <row r="190" spans="16325:16368" x14ac:dyDescent="0.2">
      <c r="XCW190" s="389"/>
      <c r="XCX190" s="389"/>
      <c r="XCY190" s="389"/>
      <c r="XCZ190" s="389"/>
      <c r="XDA190" s="389"/>
      <c r="XDB190" s="389"/>
      <c r="XDC190" s="389"/>
      <c r="XDD190" s="389"/>
      <c r="XDE190" s="389"/>
      <c r="XDF190" s="389"/>
      <c r="XDG190" s="389"/>
      <c r="XDH190" s="389"/>
      <c r="XDI190" s="389"/>
      <c r="XDJ190" s="389"/>
      <c r="XDK190" s="389"/>
      <c r="XDL190" s="389"/>
      <c r="XDM190" s="389"/>
      <c r="XDN190" s="389"/>
      <c r="XDO190" s="389"/>
      <c r="XDP190" s="389"/>
      <c r="XDQ190" s="389"/>
      <c r="XDR190" s="389"/>
      <c r="XDS190" s="389"/>
      <c r="XDT190" s="389"/>
      <c r="XDU190" s="389"/>
      <c r="XDV190" s="389"/>
      <c r="XDW190" s="389"/>
      <c r="XDX190" s="389"/>
      <c r="XDY190" s="389"/>
      <c r="XDZ190" s="389"/>
      <c r="XEA190" s="389"/>
      <c r="XEB190" s="389"/>
      <c r="XEC190" s="389"/>
      <c r="XED190" s="389"/>
      <c r="XEE190" s="389"/>
      <c r="XEF190" s="389"/>
      <c r="XEG190" s="389"/>
      <c r="XEH190" s="389"/>
      <c r="XEI190" s="389"/>
      <c r="XEJ190" s="389"/>
      <c r="XEK190" s="389"/>
      <c r="XEL190" s="389"/>
      <c r="XEM190" s="389"/>
      <c r="XEN190" s="389"/>
    </row>
    <row r="191" spans="16325:16368" x14ac:dyDescent="0.2">
      <c r="XCW191" s="389"/>
      <c r="XCX191" s="389"/>
      <c r="XCY191" s="389"/>
      <c r="XCZ191" s="389"/>
      <c r="XDA191" s="389"/>
      <c r="XDB191" s="389"/>
      <c r="XDC191" s="389"/>
      <c r="XDD191" s="389"/>
      <c r="XDE191" s="389"/>
      <c r="XDF191" s="389"/>
      <c r="XDG191" s="389"/>
      <c r="XDH191" s="389"/>
      <c r="XDI191" s="389"/>
      <c r="XDJ191" s="389"/>
      <c r="XDK191" s="389"/>
      <c r="XDL191" s="389"/>
      <c r="XDM191" s="389"/>
      <c r="XDN191" s="389"/>
      <c r="XDO191" s="389"/>
      <c r="XDP191" s="389"/>
      <c r="XDQ191" s="389"/>
      <c r="XDR191" s="389"/>
      <c r="XDS191" s="389"/>
      <c r="XDT191" s="389"/>
      <c r="XDU191" s="389"/>
      <c r="XDV191" s="389"/>
      <c r="XDW191" s="389"/>
      <c r="XDX191" s="389"/>
      <c r="XDY191" s="389"/>
      <c r="XDZ191" s="389"/>
      <c r="XEA191" s="389"/>
      <c r="XEB191" s="389"/>
      <c r="XEC191" s="389"/>
      <c r="XED191" s="389"/>
      <c r="XEE191" s="389"/>
      <c r="XEF191" s="389"/>
      <c r="XEG191" s="389"/>
      <c r="XEH191" s="389"/>
      <c r="XEI191" s="389"/>
      <c r="XEJ191" s="389"/>
      <c r="XEK191" s="389"/>
      <c r="XEL191" s="389"/>
      <c r="XEM191" s="389"/>
      <c r="XEN191" s="389"/>
    </row>
    <row r="192" spans="16325:16368" x14ac:dyDescent="0.2">
      <c r="XCW192" s="389"/>
      <c r="XCX192" s="389"/>
      <c r="XCY192" s="389"/>
      <c r="XCZ192" s="389"/>
      <c r="XDA192" s="389"/>
      <c r="XDB192" s="389"/>
      <c r="XDC192" s="389"/>
      <c r="XDD192" s="389"/>
      <c r="XDE192" s="389"/>
      <c r="XDF192" s="389"/>
      <c r="XDG192" s="389"/>
      <c r="XDH192" s="389"/>
      <c r="XDI192" s="389"/>
      <c r="XDJ192" s="389"/>
      <c r="XDK192" s="389"/>
      <c r="XDL192" s="389"/>
      <c r="XDM192" s="389"/>
      <c r="XDN192" s="389"/>
      <c r="XDO192" s="389"/>
      <c r="XDP192" s="389"/>
      <c r="XDQ192" s="389"/>
      <c r="XDR192" s="389"/>
      <c r="XDS192" s="389"/>
      <c r="XDT192" s="389"/>
      <c r="XDU192" s="389"/>
      <c r="XDV192" s="389"/>
      <c r="XDW192" s="389"/>
      <c r="XDX192" s="389"/>
      <c r="XDY192" s="389"/>
      <c r="XDZ192" s="389"/>
      <c r="XEA192" s="389"/>
      <c r="XEB192" s="389"/>
      <c r="XEC192" s="389"/>
      <c r="XED192" s="389"/>
      <c r="XEE192" s="389"/>
      <c r="XEF192" s="389"/>
      <c r="XEG192" s="389"/>
      <c r="XEH192" s="389"/>
      <c r="XEI192" s="389"/>
      <c r="XEJ192" s="389"/>
      <c r="XEK192" s="389"/>
      <c r="XEL192" s="389"/>
      <c r="XEM192" s="389"/>
      <c r="XEN192" s="389"/>
    </row>
    <row r="193" spans="16325:16368" x14ac:dyDescent="0.2">
      <c r="XCW193" s="389"/>
      <c r="XCX193" s="389"/>
      <c r="XCY193" s="389"/>
      <c r="XCZ193" s="389"/>
      <c r="XDA193" s="389"/>
      <c r="XDB193" s="389"/>
      <c r="XDC193" s="389"/>
      <c r="XDD193" s="389"/>
      <c r="XDE193" s="389"/>
      <c r="XDF193" s="389"/>
      <c r="XDG193" s="389"/>
      <c r="XDH193" s="389"/>
      <c r="XDI193" s="389"/>
      <c r="XDJ193" s="389"/>
      <c r="XDK193" s="389"/>
      <c r="XDL193" s="389"/>
      <c r="XDM193" s="389"/>
      <c r="XDN193" s="389"/>
      <c r="XDO193" s="389"/>
      <c r="XDP193" s="389"/>
      <c r="XDQ193" s="389"/>
      <c r="XDR193" s="389"/>
      <c r="XDS193" s="389"/>
      <c r="XDT193" s="389"/>
      <c r="XDU193" s="389"/>
      <c r="XDV193" s="389"/>
      <c r="XDW193" s="389"/>
      <c r="XDX193" s="389"/>
      <c r="XDY193" s="389"/>
      <c r="XDZ193" s="389"/>
      <c r="XEA193" s="389"/>
      <c r="XEB193" s="389"/>
      <c r="XEC193" s="389"/>
      <c r="XED193" s="389"/>
      <c r="XEE193" s="389"/>
      <c r="XEF193" s="389"/>
      <c r="XEG193" s="389"/>
      <c r="XEH193" s="389"/>
      <c r="XEI193" s="389"/>
      <c r="XEJ193" s="389"/>
      <c r="XEK193" s="389"/>
      <c r="XEL193" s="389"/>
      <c r="XEM193" s="389"/>
      <c r="XEN193" s="389"/>
    </row>
    <row r="194" spans="16325:16368" x14ac:dyDescent="0.2">
      <c r="XCW194" s="389"/>
      <c r="XCX194" s="389"/>
      <c r="XCY194" s="389"/>
      <c r="XCZ194" s="389"/>
      <c r="XDA194" s="389"/>
      <c r="XDB194" s="389"/>
      <c r="XDC194" s="389"/>
      <c r="XDD194" s="389"/>
      <c r="XDE194" s="389"/>
      <c r="XDF194" s="389"/>
      <c r="XDG194" s="389"/>
      <c r="XDH194" s="389"/>
      <c r="XDI194" s="389"/>
      <c r="XDJ194" s="389"/>
      <c r="XDK194" s="389"/>
      <c r="XDL194" s="389"/>
      <c r="XDM194" s="389"/>
      <c r="XDN194" s="389"/>
      <c r="XDO194" s="389"/>
      <c r="XDP194" s="389"/>
      <c r="XDQ194" s="389"/>
      <c r="XDR194" s="389"/>
      <c r="XDS194" s="389"/>
      <c r="XDT194" s="389"/>
      <c r="XDU194" s="389"/>
      <c r="XDV194" s="389"/>
      <c r="XDW194" s="389"/>
      <c r="XDX194" s="389"/>
      <c r="XDY194" s="389"/>
      <c r="XDZ194" s="389"/>
      <c r="XEA194" s="389"/>
      <c r="XEB194" s="389"/>
      <c r="XEC194" s="389"/>
      <c r="XED194" s="389"/>
      <c r="XEE194" s="389"/>
      <c r="XEF194" s="389"/>
      <c r="XEG194" s="389"/>
      <c r="XEH194" s="389"/>
      <c r="XEI194" s="389"/>
      <c r="XEJ194" s="389"/>
      <c r="XEK194" s="389"/>
      <c r="XEL194" s="389"/>
      <c r="XEM194" s="389"/>
      <c r="XEN194" s="389"/>
    </row>
    <row r="195" spans="16325:16368" x14ac:dyDescent="0.2">
      <c r="XCW195" s="389"/>
      <c r="XCX195" s="389"/>
      <c r="XCY195" s="389"/>
      <c r="XCZ195" s="389"/>
      <c r="XDA195" s="389"/>
      <c r="XDB195" s="389"/>
      <c r="XDC195" s="389"/>
      <c r="XDD195" s="389"/>
      <c r="XDE195" s="389"/>
      <c r="XDF195" s="389"/>
      <c r="XDG195" s="389"/>
      <c r="XDH195" s="389"/>
      <c r="XDI195" s="389"/>
      <c r="XDJ195" s="389"/>
      <c r="XDK195" s="389"/>
      <c r="XDL195" s="389"/>
      <c r="XDM195" s="389"/>
      <c r="XDN195" s="389"/>
      <c r="XDO195" s="389"/>
      <c r="XDP195" s="389"/>
      <c r="XDQ195" s="389"/>
      <c r="XDR195" s="389"/>
      <c r="XDS195" s="389"/>
      <c r="XDT195" s="389"/>
      <c r="XDU195" s="389"/>
      <c r="XDV195" s="389"/>
      <c r="XDW195" s="389"/>
      <c r="XDX195" s="389"/>
      <c r="XDY195" s="389"/>
      <c r="XDZ195" s="389"/>
      <c r="XEA195" s="389"/>
      <c r="XEB195" s="389"/>
      <c r="XEC195" s="389"/>
      <c r="XED195" s="389"/>
      <c r="XEE195" s="389"/>
      <c r="XEF195" s="389"/>
      <c r="XEG195" s="389"/>
      <c r="XEH195" s="389"/>
      <c r="XEI195" s="389"/>
      <c r="XEJ195" s="389"/>
      <c r="XEK195" s="389"/>
      <c r="XEL195" s="389"/>
      <c r="XEM195" s="389"/>
      <c r="XEN195" s="389"/>
    </row>
    <row r="196" spans="16325:16368" x14ac:dyDescent="0.2">
      <c r="XCW196" s="389"/>
      <c r="XCX196" s="389"/>
      <c r="XCY196" s="389"/>
      <c r="XCZ196" s="389"/>
      <c r="XDA196" s="389"/>
      <c r="XDB196" s="389"/>
      <c r="XDC196" s="389"/>
      <c r="XDD196" s="389"/>
      <c r="XDE196" s="389"/>
      <c r="XDF196" s="389"/>
      <c r="XDG196" s="389"/>
      <c r="XDH196" s="389"/>
      <c r="XDI196" s="389"/>
      <c r="XDJ196" s="389"/>
      <c r="XDK196" s="389"/>
      <c r="XDL196" s="389"/>
      <c r="XDM196" s="389"/>
      <c r="XDN196" s="389"/>
      <c r="XDO196" s="389"/>
      <c r="XDP196" s="389"/>
      <c r="XDQ196" s="389"/>
      <c r="XDR196" s="389"/>
      <c r="XDS196" s="389"/>
      <c r="XDT196" s="389"/>
      <c r="XDU196" s="389"/>
      <c r="XDV196" s="389"/>
      <c r="XDW196" s="389"/>
      <c r="XDX196" s="389"/>
      <c r="XDY196" s="389"/>
      <c r="XDZ196" s="389"/>
      <c r="XEA196" s="389"/>
      <c r="XEB196" s="389"/>
      <c r="XEC196" s="389"/>
      <c r="XED196" s="389"/>
      <c r="XEE196" s="389"/>
      <c r="XEF196" s="389"/>
      <c r="XEG196" s="389"/>
      <c r="XEH196" s="389"/>
      <c r="XEI196" s="389"/>
      <c r="XEJ196" s="389"/>
      <c r="XEK196" s="389"/>
      <c r="XEL196" s="389"/>
      <c r="XEM196" s="389"/>
      <c r="XEN196" s="389"/>
    </row>
    <row r="197" spans="16325:16368" x14ac:dyDescent="0.2">
      <c r="XCW197" s="389"/>
      <c r="XCX197" s="389"/>
      <c r="XCY197" s="389"/>
      <c r="XCZ197" s="389"/>
      <c r="XDA197" s="389"/>
      <c r="XDB197" s="389"/>
      <c r="XDC197" s="389"/>
      <c r="XDD197" s="389"/>
      <c r="XDE197" s="389"/>
      <c r="XDF197" s="389"/>
      <c r="XDG197" s="389"/>
      <c r="XDH197" s="389"/>
      <c r="XDI197" s="389"/>
      <c r="XDJ197" s="389"/>
      <c r="XDK197" s="389"/>
      <c r="XDL197" s="389"/>
      <c r="XDM197" s="389"/>
      <c r="XDN197" s="389"/>
      <c r="XDO197" s="389"/>
      <c r="XDP197" s="389"/>
      <c r="XDQ197" s="389"/>
      <c r="XDR197" s="389"/>
      <c r="XDS197" s="389"/>
      <c r="XDT197" s="389"/>
      <c r="XDU197" s="389"/>
      <c r="XDV197" s="389"/>
      <c r="XDW197" s="389"/>
      <c r="XDX197" s="389"/>
      <c r="XDY197" s="389"/>
      <c r="XDZ197" s="389"/>
      <c r="XEA197" s="389"/>
      <c r="XEB197" s="389"/>
      <c r="XEC197" s="389"/>
      <c r="XED197" s="389"/>
      <c r="XEE197" s="389"/>
      <c r="XEF197" s="389"/>
      <c r="XEG197" s="389"/>
      <c r="XEH197" s="389"/>
      <c r="XEI197" s="389"/>
      <c r="XEJ197" s="389"/>
      <c r="XEK197" s="389"/>
      <c r="XEL197" s="389"/>
      <c r="XEM197" s="389"/>
      <c r="XEN197" s="389"/>
    </row>
    <row r="198" spans="16325:16368" x14ac:dyDescent="0.2">
      <c r="XCW198" s="389"/>
      <c r="XCX198" s="389"/>
      <c r="XCY198" s="389"/>
      <c r="XCZ198" s="389"/>
      <c r="XDA198" s="389"/>
      <c r="XDB198" s="389"/>
      <c r="XDC198" s="389"/>
      <c r="XDD198" s="389"/>
      <c r="XDE198" s="389"/>
      <c r="XDF198" s="389"/>
      <c r="XDG198" s="389"/>
      <c r="XDH198" s="389"/>
      <c r="XDI198" s="389"/>
      <c r="XDJ198" s="389"/>
      <c r="XDK198" s="389"/>
      <c r="XDL198" s="389"/>
      <c r="XDM198" s="389"/>
      <c r="XDN198" s="389"/>
      <c r="XDO198" s="389"/>
      <c r="XDP198" s="389"/>
      <c r="XDQ198" s="389"/>
      <c r="XDR198" s="389"/>
      <c r="XDS198" s="389"/>
      <c r="XDT198" s="389"/>
      <c r="XDU198" s="389"/>
      <c r="XDV198" s="389"/>
      <c r="XDW198" s="389"/>
      <c r="XDX198" s="389"/>
      <c r="XDY198" s="389"/>
      <c r="XDZ198" s="389"/>
      <c r="XEA198" s="389"/>
      <c r="XEB198" s="389"/>
      <c r="XEC198" s="389"/>
      <c r="XED198" s="389"/>
      <c r="XEE198" s="389"/>
      <c r="XEF198" s="389"/>
      <c r="XEG198" s="389"/>
      <c r="XEH198" s="389"/>
      <c r="XEI198" s="389"/>
      <c r="XEJ198" s="389"/>
      <c r="XEK198" s="389"/>
      <c r="XEL198" s="389"/>
      <c r="XEM198" s="389"/>
      <c r="XEN198" s="389"/>
    </row>
    <row r="199" spans="16325:16368" x14ac:dyDescent="0.2">
      <c r="XCW199" s="389"/>
      <c r="XCX199" s="389"/>
      <c r="XCY199" s="389"/>
      <c r="XCZ199" s="389"/>
      <c r="XDA199" s="389"/>
      <c r="XDB199" s="389"/>
      <c r="XDC199" s="389"/>
      <c r="XDD199" s="389"/>
      <c r="XDE199" s="389"/>
      <c r="XDF199" s="389"/>
      <c r="XDG199" s="389"/>
      <c r="XDH199" s="389"/>
      <c r="XDI199" s="389"/>
      <c r="XDJ199" s="389"/>
      <c r="XDK199" s="389"/>
      <c r="XDL199" s="389"/>
      <c r="XDM199" s="389"/>
      <c r="XDN199" s="389"/>
      <c r="XDO199" s="389"/>
      <c r="XDP199" s="389"/>
      <c r="XDQ199" s="389"/>
      <c r="XDR199" s="389"/>
      <c r="XDS199" s="389"/>
      <c r="XDT199" s="389"/>
      <c r="XDU199" s="389"/>
      <c r="XDV199" s="389"/>
      <c r="XDW199" s="389"/>
      <c r="XDX199" s="389"/>
      <c r="XDY199" s="389"/>
      <c r="XDZ199" s="389"/>
      <c r="XEA199" s="389"/>
      <c r="XEB199" s="389"/>
      <c r="XEC199" s="389"/>
      <c r="XED199" s="389"/>
      <c r="XEE199" s="389"/>
      <c r="XEF199" s="389"/>
      <c r="XEG199" s="389"/>
      <c r="XEH199" s="389"/>
      <c r="XEI199" s="389"/>
      <c r="XEJ199" s="389"/>
      <c r="XEK199" s="389"/>
      <c r="XEL199" s="389"/>
      <c r="XEM199" s="389"/>
      <c r="XEN199" s="389"/>
    </row>
    <row r="200" spans="16325:16368" x14ac:dyDescent="0.2">
      <c r="XCW200" s="389"/>
      <c r="XCX200" s="389"/>
      <c r="XCY200" s="389"/>
      <c r="XCZ200" s="389"/>
      <c r="XDA200" s="389"/>
      <c r="XDB200" s="389"/>
      <c r="XDC200" s="389"/>
      <c r="XDD200" s="389"/>
      <c r="XDE200" s="389"/>
      <c r="XDF200" s="389"/>
      <c r="XDG200" s="389"/>
      <c r="XDH200" s="389"/>
      <c r="XDI200" s="389"/>
      <c r="XDJ200" s="389"/>
      <c r="XDK200" s="389"/>
      <c r="XDL200" s="389"/>
      <c r="XDM200" s="389"/>
      <c r="XDN200" s="389"/>
      <c r="XDO200" s="389"/>
      <c r="XDP200" s="389"/>
      <c r="XDQ200" s="389"/>
      <c r="XDR200" s="389"/>
      <c r="XDS200" s="389"/>
      <c r="XDT200" s="389"/>
      <c r="XDU200" s="389"/>
      <c r="XDV200" s="389"/>
      <c r="XDW200" s="389"/>
      <c r="XDX200" s="389"/>
      <c r="XDY200" s="389"/>
      <c r="XDZ200" s="389"/>
      <c r="XEA200" s="389"/>
      <c r="XEB200" s="389"/>
      <c r="XEC200" s="389"/>
      <c r="XED200" s="389"/>
      <c r="XEE200" s="389"/>
      <c r="XEF200" s="389"/>
      <c r="XEG200" s="389"/>
      <c r="XEH200" s="389"/>
      <c r="XEI200" s="389"/>
      <c r="XEJ200" s="389"/>
      <c r="XEK200" s="389"/>
      <c r="XEL200" s="389"/>
      <c r="XEM200" s="389"/>
      <c r="XEN200" s="389"/>
    </row>
    <row r="201" spans="16325:16368" x14ac:dyDescent="0.2">
      <c r="XCW201" s="389"/>
      <c r="XCX201" s="389"/>
      <c r="XCY201" s="389"/>
      <c r="XCZ201" s="389"/>
      <c r="XDA201" s="389"/>
      <c r="XDB201" s="389"/>
      <c r="XDC201" s="389"/>
      <c r="XDD201" s="389"/>
      <c r="XDE201" s="389"/>
      <c r="XDF201" s="389"/>
      <c r="XDG201" s="389"/>
      <c r="XDH201" s="389"/>
      <c r="XDI201" s="389"/>
      <c r="XDJ201" s="389"/>
      <c r="XDK201" s="389"/>
      <c r="XDL201" s="389"/>
      <c r="XDM201" s="389"/>
      <c r="XDN201" s="389"/>
      <c r="XDO201" s="389"/>
      <c r="XDP201" s="389"/>
      <c r="XDQ201" s="389"/>
      <c r="XDR201" s="389"/>
      <c r="XDS201" s="389"/>
      <c r="XDT201" s="389"/>
      <c r="XDU201" s="389"/>
      <c r="XDV201" s="389"/>
      <c r="XDW201" s="389"/>
      <c r="XDX201" s="389"/>
      <c r="XDY201" s="389"/>
      <c r="XDZ201" s="389"/>
      <c r="XEA201" s="389"/>
      <c r="XEB201" s="389"/>
      <c r="XEC201" s="389"/>
      <c r="XED201" s="389"/>
      <c r="XEE201" s="389"/>
      <c r="XEF201" s="389"/>
      <c r="XEG201" s="389"/>
      <c r="XEH201" s="389"/>
      <c r="XEI201" s="389"/>
      <c r="XEJ201" s="389"/>
      <c r="XEK201" s="389"/>
      <c r="XEL201" s="389"/>
      <c r="XEM201" s="389"/>
      <c r="XEN201" s="389"/>
    </row>
    <row r="202" spans="16325:16368" x14ac:dyDescent="0.2">
      <c r="XCW202" s="389"/>
      <c r="XCX202" s="389"/>
      <c r="XCY202" s="389"/>
      <c r="XCZ202" s="389"/>
      <c r="XDA202" s="389"/>
      <c r="XDB202" s="389"/>
      <c r="XDC202" s="389"/>
      <c r="XDD202" s="389"/>
      <c r="XDE202" s="389"/>
      <c r="XDF202" s="389"/>
      <c r="XDG202" s="389"/>
      <c r="XDH202" s="389"/>
      <c r="XDI202" s="389"/>
      <c r="XDJ202" s="389"/>
      <c r="XDK202" s="389"/>
      <c r="XDL202" s="389"/>
      <c r="XDM202" s="389"/>
      <c r="XDN202" s="389"/>
      <c r="XDO202" s="389"/>
      <c r="XDP202" s="389"/>
      <c r="XDQ202" s="389"/>
      <c r="XDR202" s="389"/>
      <c r="XDS202" s="389"/>
      <c r="XDT202" s="389"/>
      <c r="XDU202" s="389"/>
      <c r="XDV202" s="389"/>
      <c r="XDW202" s="389"/>
      <c r="XDX202" s="389"/>
      <c r="XDY202" s="389"/>
      <c r="XDZ202" s="389"/>
      <c r="XEA202" s="389"/>
      <c r="XEB202" s="389"/>
      <c r="XEC202" s="389"/>
      <c r="XED202" s="389"/>
      <c r="XEE202" s="389"/>
      <c r="XEF202" s="389"/>
      <c r="XEG202" s="389"/>
      <c r="XEH202" s="389"/>
      <c r="XEI202" s="389"/>
      <c r="XEJ202" s="389"/>
      <c r="XEK202" s="389"/>
      <c r="XEL202" s="389"/>
      <c r="XEM202" s="389"/>
      <c r="XEN202" s="389"/>
    </row>
    <row r="203" spans="16325:16368" x14ac:dyDescent="0.2">
      <c r="XCW203" s="389"/>
      <c r="XCX203" s="389"/>
      <c r="XCY203" s="389"/>
      <c r="XCZ203" s="389"/>
      <c r="XDA203" s="389"/>
      <c r="XDB203" s="389"/>
      <c r="XDC203" s="389"/>
      <c r="XDD203" s="389"/>
      <c r="XDE203" s="389"/>
      <c r="XDF203" s="389"/>
      <c r="XDG203" s="389"/>
      <c r="XDH203" s="389"/>
      <c r="XDI203" s="389"/>
      <c r="XDJ203" s="389"/>
      <c r="XDK203" s="389"/>
      <c r="XDL203" s="389"/>
      <c r="XDM203" s="389"/>
      <c r="XDN203" s="389"/>
      <c r="XDO203" s="389"/>
      <c r="XDP203" s="389"/>
      <c r="XDQ203" s="389"/>
      <c r="XDR203" s="389"/>
      <c r="XDS203" s="389"/>
      <c r="XDT203" s="389"/>
      <c r="XDU203" s="389"/>
      <c r="XDV203" s="389"/>
      <c r="XDW203" s="389"/>
      <c r="XDX203" s="389"/>
      <c r="XDY203" s="389"/>
      <c r="XDZ203" s="389"/>
      <c r="XEA203" s="389"/>
      <c r="XEB203" s="389"/>
      <c r="XEC203" s="389"/>
      <c r="XED203" s="389"/>
      <c r="XEE203" s="389"/>
      <c r="XEF203" s="389"/>
      <c r="XEG203" s="389"/>
      <c r="XEH203" s="389"/>
      <c r="XEI203" s="389"/>
      <c r="XEJ203" s="389"/>
      <c r="XEK203" s="389"/>
      <c r="XEL203" s="389"/>
      <c r="XEM203" s="389"/>
      <c r="XEN203" s="389"/>
    </row>
    <row r="204" spans="16325:16368" x14ac:dyDescent="0.2">
      <c r="XCW204" s="389"/>
      <c r="XCX204" s="389"/>
      <c r="XCY204" s="389"/>
      <c r="XCZ204" s="389"/>
      <c r="XDA204" s="389"/>
      <c r="XDB204" s="389"/>
      <c r="XDC204" s="389"/>
      <c r="XDD204" s="389"/>
      <c r="XDE204" s="389"/>
      <c r="XDF204" s="389"/>
      <c r="XDG204" s="389"/>
      <c r="XDH204" s="389"/>
      <c r="XDI204" s="389"/>
      <c r="XDJ204" s="389"/>
      <c r="XDK204" s="389"/>
      <c r="XDL204" s="389"/>
      <c r="XDM204" s="389"/>
      <c r="XDN204" s="389"/>
      <c r="XDO204" s="389"/>
      <c r="XDP204" s="389"/>
      <c r="XDQ204" s="389"/>
      <c r="XDR204" s="389"/>
      <c r="XDS204" s="389"/>
      <c r="XDT204" s="389"/>
      <c r="XDU204" s="389"/>
      <c r="XDV204" s="389"/>
      <c r="XDW204" s="389"/>
      <c r="XDX204" s="389"/>
      <c r="XDY204" s="389"/>
      <c r="XDZ204" s="389"/>
      <c r="XEA204" s="389"/>
      <c r="XEB204" s="389"/>
      <c r="XEC204" s="389"/>
      <c r="XED204" s="389"/>
      <c r="XEE204" s="389"/>
      <c r="XEF204" s="389"/>
      <c r="XEG204" s="389"/>
      <c r="XEH204" s="389"/>
      <c r="XEI204" s="389"/>
      <c r="XEJ204" s="389"/>
      <c r="XEK204" s="389"/>
      <c r="XEL204" s="389"/>
      <c r="XEM204" s="389"/>
      <c r="XEN204" s="389"/>
    </row>
    <row r="205" spans="16325:16368" x14ac:dyDescent="0.2">
      <c r="XCW205" s="389"/>
      <c r="XCX205" s="389"/>
      <c r="XCY205" s="389"/>
      <c r="XCZ205" s="389"/>
      <c r="XDA205" s="389"/>
      <c r="XDB205" s="389"/>
      <c r="XDC205" s="389"/>
      <c r="XDD205" s="389"/>
      <c r="XDE205" s="389"/>
      <c r="XDF205" s="389"/>
      <c r="XDG205" s="389"/>
      <c r="XDH205" s="389"/>
      <c r="XDI205" s="389"/>
      <c r="XDJ205" s="389"/>
      <c r="XDK205" s="389"/>
      <c r="XDL205" s="389"/>
      <c r="XDM205" s="389"/>
      <c r="XDN205" s="389"/>
      <c r="XDO205" s="389"/>
      <c r="XDP205" s="389"/>
      <c r="XDQ205" s="389"/>
      <c r="XDR205" s="389"/>
      <c r="XDS205" s="389"/>
      <c r="XDT205" s="389"/>
      <c r="XDU205" s="389"/>
      <c r="XDV205" s="389"/>
      <c r="XDW205" s="389"/>
      <c r="XDX205" s="389"/>
      <c r="XDY205" s="389"/>
      <c r="XDZ205" s="389"/>
      <c r="XEA205" s="389"/>
      <c r="XEB205" s="389"/>
      <c r="XEC205" s="389"/>
      <c r="XED205" s="389"/>
      <c r="XEE205" s="389"/>
      <c r="XEF205" s="389"/>
      <c r="XEG205" s="389"/>
      <c r="XEH205" s="389"/>
      <c r="XEI205" s="389"/>
      <c r="XEJ205" s="389"/>
      <c r="XEK205" s="389"/>
      <c r="XEL205" s="389"/>
      <c r="XEM205" s="389"/>
      <c r="XEN205" s="389"/>
    </row>
    <row r="206" spans="16325:16368" x14ac:dyDescent="0.2">
      <c r="XCW206" s="389"/>
      <c r="XCX206" s="389"/>
      <c r="XCY206" s="389"/>
      <c r="XCZ206" s="389"/>
      <c r="XDA206" s="389"/>
      <c r="XDB206" s="389"/>
      <c r="XDC206" s="389"/>
      <c r="XDD206" s="389"/>
      <c r="XDE206" s="389"/>
      <c r="XDF206" s="389"/>
      <c r="XDG206" s="389"/>
      <c r="XDH206" s="389"/>
      <c r="XDI206" s="389"/>
      <c r="XDJ206" s="389"/>
      <c r="XDK206" s="389"/>
      <c r="XDL206" s="389"/>
      <c r="XDM206" s="389"/>
      <c r="XDN206" s="389"/>
      <c r="XDO206" s="389"/>
      <c r="XDP206" s="389"/>
      <c r="XDQ206" s="389"/>
      <c r="XDR206" s="389"/>
      <c r="XDS206" s="389"/>
      <c r="XDT206" s="389"/>
      <c r="XDU206" s="389"/>
      <c r="XDV206" s="389"/>
      <c r="XDW206" s="389"/>
      <c r="XDX206" s="389"/>
      <c r="XDY206" s="389"/>
      <c r="XDZ206" s="389"/>
      <c r="XEA206" s="389"/>
      <c r="XEB206" s="389"/>
      <c r="XEC206" s="389"/>
      <c r="XED206" s="389"/>
      <c r="XEE206" s="389"/>
      <c r="XEF206" s="389"/>
      <c r="XEG206" s="389"/>
      <c r="XEH206" s="389"/>
      <c r="XEI206" s="389"/>
      <c r="XEJ206" s="389"/>
      <c r="XEK206" s="389"/>
      <c r="XEL206" s="389"/>
      <c r="XEM206" s="389"/>
      <c r="XEN206" s="389"/>
    </row>
    <row r="207" spans="16325:16368" x14ac:dyDescent="0.2">
      <c r="XCW207" s="389"/>
      <c r="XCX207" s="389"/>
      <c r="XCY207" s="389"/>
      <c r="XCZ207" s="389"/>
      <c r="XDA207" s="389"/>
      <c r="XDB207" s="389"/>
      <c r="XDC207" s="389"/>
      <c r="XDD207" s="389"/>
      <c r="XDE207" s="389"/>
      <c r="XDF207" s="389"/>
      <c r="XDG207" s="389"/>
      <c r="XDH207" s="389"/>
      <c r="XDI207" s="389"/>
      <c r="XDJ207" s="389"/>
      <c r="XDK207" s="389"/>
      <c r="XDL207" s="389"/>
      <c r="XDM207" s="389"/>
      <c r="XDN207" s="389"/>
      <c r="XDO207" s="389"/>
      <c r="XDP207" s="389"/>
      <c r="XDQ207" s="389"/>
      <c r="XDR207" s="389"/>
      <c r="XDS207" s="389"/>
      <c r="XDT207" s="389"/>
      <c r="XDU207" s="389"/>
      <c r="XDV207" s="389"/>
      <c r="XDW207" s="389"/>
      <c r="XDX207" s="389"/>
      <c r="XDY207" s="389"/>
      <c r="XDZ207" s="389"/>
      <c r="XEA207" s="389"/>
      <c r="XEB207" s="389"/>
      <c r="XEC207" s="389"/>
      <c r="XED207" s="389"/>
      <c r="XEE207" s="389"/>
      <c r="XEF207" s="389"/>
      <c r="XEG207" s="389"/>
      <c r="XEH207" s="389"/>
      <c r="XEI207" s="389"/>
      <c r="XEJ207" s="389"/>
      <c r="XEK207" s="389"/>
      <c r="XEL207" s="389"/>
      <c r="XEM207" s="389"/>
      <c r="XEN207" s="389"/>
    </row>
    <row r="208" spans="16325:16368" x14ac:dyDescent="0.2">
      <c r="XCW208" s="389"/>
      <c r="XCX208" s="389"/>
      <c r="XCY208" s="389"/>
      <c r="XCZ208" s="389"/>
      <c r="XDA208" s="389"/>
      <c r="XDB208" s="389"/>
      <c r="XDC208" s="389"/>
      <c r="XDD208" s="389"/>
      <c r="XDE208" s="389"/>
      <c r="XDF208" s="389"/>
      <c r="XDG208" s="389"/>
      <c r="XDH208" s="389"/>
      <c r="XDI208" s="389"/>
      <c r="XDJ208" s="389"/>
      <c r="XDK208" s="389"/>
      <c r="XDL208" s="389"/>
      <c r="XDM208" s="389"/>
      <c r="XDN208" s="389"/>
      <c r="XDO208" s="389"/>
      <c r="XDP208" s="389"/>
      <c r="XDQ208" s="389"/>
      <c r="XDR208" s="389"/>
      <c r="XDS208" s="389"/>
      <c r="XDT208" s="389"/>
      <c r="XDU208" s="389"/>
      <c r="XDV208" s="389"/>
      <c r="XDW208" s="389"/>
      <c r="XDX208" s="389"/>
      <c r="XDY208" s="389"/>
      <c r="XDZ208" s="389"/>
      <c r="XEA208" s="389"/>
      <c r="XEB208" s="389"/>
      <c r="XEC208" s="389"/>
      <c r="XED208" s="389"/>
      <c r="XEE208" s="389"/>
      <c r="XEF208" s="389"/>
      <c r="XEG208" s="389"/>
      <c r="XEH208" s="389"/>
      <c r="XEI208" s="389"/>
      <c r="XEJ208" s="389"/>
      <c r="XEK208" s="389"/>
      <c r="XEL208" s="389"/>
      <c r="XEM208" s="389"/>
      <c r="XEN208" s="389"/>
    </row>
    <row r="209" spans="16325:16368" x14ac:dyDescent="0.2">
      <c r="XCW209" s="389"/>
      <c r="XCX209" s="389"/>
      <c r="XCY209" s="389"/>
      <c r="XCZ209" s="389"/>
      <c r="XDA209" s="389"/>
      <c r="XDB209" s="389"/>
      <c r="XDC209" s="389"/>
      <c r="XDD209" s="389"/>
      <c r="XDE209" s="389"/>
      <c r="XDF209" s="389"/>
      <c r="XDG209" s="389"/>
      <c r="XDH209" s="389"/>
      <c r="XDI209" s="389"/>
      <c r="XDJ209" s="389"/>
      <c r="XDK209" s="389"/>
      <c r="XDL209" s="389"/>
      <c r="XDM209" s="389"/>
      <c r="XDN209" s="389"/>
      <c r="XDO209" s="389"/>
      <c r="XDP209" s="389"/>
      <c r="XDQ209" s="389"/>
      <c r="XDR209" s="389"/>
      <c r="XDS209" s="389"/>
      <c r="XDT209" s="389"/>
      <c r="XDU209" s="389"/>
      <c r="XDV209" s="389"/>
      <c r="XDW209" s="389"/>
      <c r="XDX209" s="389"/>
      <c r="XDY209" s="389"/>
      <c r="XDZ209" s="389"/>
      <c r="XEA209" s="389"/>
      <c r="XEB209" s="389"/>
      <c r="XEC209" s="389"/>
      <c r="XED209" s="389"/>
      <c r="XEE209" s="389"/>
      <c r="XEF209" s="389"/>
      <c r="XEG209" s="389"/>
      <c r="XEH209" s="389"/>
      <c r="XEI209" s="389"/>
      <c r="XEJ209" s="389"/>
      <c r="XEK209" s="389"/>
      <c r="XEL209" s="389"/>
      <c r="XEM209" s="389"/>
      <c r="XEN209" s="389"/>
    </row>
    <row r="210" spans="16325:16368" x14ac:dyDescent="0.2">
      <c r="XCW210" s="389"/>
      <c r="XCX210" s="389"/>
      <c r="XCY210" s="389"/>
      <c r="XCZ210" s="389"/>
      <c r="XDA210" s="389"/>
      <c r="XDB210" s="389"/>
      <c r="XDC210" s="389"/>
      <c r="XDD210" s="389"/>
      <c r="XDE210" s="389"/>
      <c r="XDF210" s="389"/>
      <c r="XDG210" s="389"/>
      <c r="XDH210" s="389"/>
      <c r="XDI210" s="389"/>
      <c r="XDJ210" s="389"/>
      <c r="XDK210" s="389"/>
      <c r="XDL210" s="389"/>
      <c r="XDM210" s="389"/>
      <c r="XDN210" s="389"/>
      <c r="XDO210" s="389"/>
      <c r="XDP210" s="389"/>
      <c r="XDQ210" s="389"/>
      <c r="XDR210" s="389"/>
      <c r="XDS210" s="389"/>
      <c r="XDT210" s="389"/>
      <c r="XDU210" s="389"/>
      <c r="XDV210" s="389"/>
      <c r="XDW210" s="389"/>
      <c r="XDX210" s="389"/>
      <c r="XDY210" s="389"/>
      <c r="XDZ210" s="389"/>
      <c r="XEA210" s="389"/>
      <c r="XEB210" s="389"/>
      <c r="XEC210" s="389"/>
      <c r="XED210" s="389"/>
      <c r="XEE210" s="389"/>
      <c r="XEF210" s="389"/>
      <c r="XEG210" s="389"/>
      <c r="XEH210" s="389"/>
      <c r="XEI210" s="389"/>
      <c r="XEJ210" s="389"/>
      <c r="XEK210" s="389"/>
      <c r="XEL210" s="389"/>
      <c r="XEM210" s="389"/>
      <c r="XEN210" s="389"/>
    </row>
    <row r="211" spans="16325:16368" x14ac:dyDescent="0.2">
      <c r="XCW211" s="389"/>
      <c r="XCX211" s="389"/>
      <c r="XCY211" s="389"/>
      <c r="XCZ211" s="389"/>
      <c r="XDA211" s="389"/>
      <c r="XDB211" s="389"/>
      <c r="XDC211" s="389"/>
      <c r="XDD211" s="389"/>
      <c r="XDE211" s="389"/>
      <c r="XDF211" s="389"/>
      <c r="XDG211" s="389"/>
      <c r="XDH211" s="389"/>
      <c r="XDI211" s="389"/>
      <c r="XDJ211" s="389"/>
      <c r="XDK211" s="389"/>
      <c r="XDL211" s="389"/>
      <c r="XDM211" s="389"/>
      <c r="XDN211" s="389"/>
      <c r="XDO211" s="389"/>
      <c r="XDP211" s="389"/>
      <c r="XDQ211" s="389"/>
      <c r="XDR211" s="389"/>
      <c r="XDS211" s="389"/>
      <c r="XDT211" s="389"/>
      <c r="XDU211" s="389"/>
      <c r="XDV211" s="389"/>
      <c r="XDW211" s="389"/>
      <c r="XDX211" s="389"/>
      <c r="XDY211" s="389"/>
      <c r="XDZ211" s="389"/>
      <c r="XEA211" s="389"/>
      <c r="XEB211" s="389"/>
      <c r="XEC211" s="389"/>
      <c r="XED211" s="389"/>
      <c r="XEE211" s="389"/>
      <c r="XEF211" s="389"/>
      <c r="XEG211" s="389"/>
      <c r="XEH211" s="389"/>
      <c r="XEI211" s="389"/>
      <c r="XEJ211" s="389"/>
      <c r="XEK211" s="389"/>
      <c r="XEL211" s="389"/>
      <c r="XEM211" s="389"/>
      <c r="XEN211" s="389"/>
    </row>
    <row r="212" spans="16325:16368" x14ac:dyDescent="0.2">
      <c r="XCW212" s="389"/>
      <c r="XCX212" s="389"/>
      <c r="XCY212" s="389"/>
      <c r="XCZ212" s="389"/>
      <c r="XDA212" s="389"/>
      <c r="XDB212" s="389"/>
      <c r="XDC212" s="389"/>
      <c r="XDD212" s="389"/>
      <c r="XDE212" s="389"/>
      <c r="XDF212" s="389"/>
      <c r="XDG212" s="389"/>
      <c r="XDH212" s="389"/>
      <c r="XDI212" s="389"/>
      <c r="XDJ212" s="389"/>
      <c r="XDK212" s="389"/>
      <c r="XDL212" s="389"/>
      <c r="XDM212" s="389"/>
      <c r="XDN212" s="389"/>
      <c r="XDO212" s="389"/>
      <c r="XDP212" s="389"/>
      <c r="XDQ212" s="389"/>
      <c r="XDR212" s="389"/>
      <c r="XDS212" s="389"/>
      <c r="XDT212" s="389"/>
      <c r="XDU212" s="389"/>
      <c r="XDV212" s="389"/>
      <c r="XDW212" s="389"/>
      <c r="XDX212" s="389"/>
      <c r="XDY212" s="389"/>
      <c r="XDZ212" s="389"/>
      <c r="XEA212" s="389"/>
      <c r="XEB212" s="389"/>
      <c r="XEC212" s="389"/>
      <c r="XED212" s="389"/>
      <c r="XEE212" s="389"/>
      <c r="XEF212" s="389"/>
      <c r="XEG212" s="389"/>
      <c r="XEH212" s="389"/>
      <c r="XEI212" s="389"/>
      <c r="XEJ212" s="389"/>
      <c r="XEK212" s="389"/>
      <c r="XEL212" s="389"/>
      <c r="XEM212" s="389"/>
      <c r="XEN212" s="389"/>
    </row>
    <row r="213" spans="16325:16368" x14ac:dyDescent="0.2">
      <c r="XCW213" s="389"/>
      <c r="XCX213" s="389"/>
      <c r="XCY213" s="389"/>
      <c r="XCZ213" s="389"/>
      <c r="XDA213" s="389"/>
      <c r="XDB213" s="389"/>
      <c r="XDC213" s="389"/>
      <c r="XDD213" s="389"/>
      <c r="XDE213" s="389"/>
      <c r="XDF213" s="389"/>
      <c r="XDG213" s="389"/>
      <c r="XDH213" s="389"/>
      <c r="XDI213" s="389"/>
      <c r="XDJ213" s="389"/>
      <c r="XDK213" s="389"/>
      <c r="XDL213" s="389"/>
      <c r="XDM213" s="389"/>
      <c r="XDN213" s="389"/>
      <c r="XDO213" s="389"/>
      <c r="XDP213" s="389"/>
      <c r="XDQ213" s="389"/>
      <c r="XDR213" s="389"/>
      <c r="XDS213" s="389"/>
      <c r="XDT213" s="389"/>
      <c r="XDU213" s="389"/>
      <c r="XDV213" s="389"/>
      <c r="XDW213" s="389"/>
      <c r="XDX213" s="389"/>
      <c r="XDY213" s="389"/>
      <c r="XDZ213" s="389"/>
      <c r="XEA213" s="389"/>
      <c r="XEB213" s="389"/>
      <c r="XEC213" s="389"/>
      <c r="XED213" s="389"/>
      <c r="XEE213" s="389"/>
      <c r="XEF213" s="389"/>
      <c r="XEG213" s="389"/>
      <c r="XEH213" s="389"/>
      <c r="XEI213" s="389"/>
      <c r="XEJ213" s="389"/>
      <c r="XEK213" s="389"/>
      <c r="XEL213" s="389"/>
      <c r="XEM213" s="389"/>
      <c r="XEN213" s="389"/>
    </row>
    <row r="214" spans="16325:16368" x14ac:dyDescent="0.2">
      <c r="XCW214" s="389"/>
      <c r="XCX214" s="389"/>
      <c r="XCY214" s="389"/>
      <c r="XCZ214" s="389"/>
      <c r="XDA214" s="389"/>
      <c r="XDB214" s="389"/>
      <c r="XDC214" s="389"/>
      <c r="XDD214" s="389"/>
      <c r="XDE214" s="389"/>
      <c r="XDF214" s="389"/>
      <c r="XDG214" s="389"/>
      <c r="XDH214" s="389"/>
      <c r="XDI214" s="389"/>
      <c r="XDJ214" s="389"/>
      <c r="XDK214" s="389"/>
      <c r="XDL214" s="389"/>
      <c r="XDM214" s="389"/>
      <c r="XDN214" s="389"/>
      <c r="XDO214" s="389"/>
      <c r="XDP214" s="389"/>
      <c r="XDQ214" s="389"/>
      <c r="XDR214" s="389"/>
      <c r="XDS214" s="389"/>
      <c r="XDT214" s="389"/>
      <c r="XDU214" s="389"/>
      <c r="XDV214" s="389"/>
      <c r="XDW214" s="389"/>
      <c r="XDX214" s="389"/>
      <c r="XDY214" s="389"/>
      <c r="XDZ214" s="389"/>
      <c r="XEA214" s="389"/>
      <c r="XEB214" s="389"/>
      <c r="XEC214" s="389"/>
      <c r="XED214" s="389"/>
      <c r="XEE214" s="389"/>
      <c r="XEF214" s="389"/>
      <c r="XEG214" s="389"/>
      <c r="XEH214" s="389"/>
      <c r="XEI214" s="389"/>
      <c r="XEJ214" s="389"/>
      <c r="XEK214" s="389"/>
      <c r="XEL214" s="389"/>
      <c r="XEM214" s="389"/>
      <c r="XEN214" s="389"/>
    </row>
  </sheetData>
  <mergeCells count="1">
    <mergeCell ref="XDB10:XDH16"/>
  </mergeCells>
  <hyperlinks>
    <hyperlink ref="L10"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895"/>
  <sheetViews>
    <sheetView workbookViewId="0">
      <selection activeCell="I52" sqref="I52"/>
    </sheetView>
  </sheetViews>
  <sheetFormatPr defaultRowHeight="12.75" x14ac:dyDescent="0.2"/>
  <cols>
    <col min="12" max="12" width="13.42578125" customWidth="1"/>
    <col min="13" max="13" width="9.140625" customWidth="1"/>
    <col min="14" max="14" width="14.140625" customWidth="1"/>
    <col min="15" max="18" width="9.140625" customWidth="1"/>
    <col min="249" max="249" width="26.85546875" customWidth="1"/>
    <col min="250" max="250" width="24.85546875" customWidth="1"/>
    <col min="255" max="255" width="13.42578125" customWidth="1"/>
    <col min="256" max="256" width="9.140625" customWidth="1"/>
    <col min="257" max="257" width="14.140625" customWidth="1"/>
    <col min="258" max="261" width="9.140625" customWidth="1"/>
    <col min="262" max="262" width="36.42578125" customWidth="1"/>
    <col min="265" max="265" width="11" customWidth="1"/>
    <col min="266" max="266" width="10.85546875" customWidth="1"/>
    <col min="505" max="505" width="26.85546875" customWidth="1"/>
    <col min="506" max="506" width="24.85546875" customWidth="1"/>
    <col min="511" max="511" width="13.42578125" customWidth="1"/>
    <col min="512" max="512" width="9.140625" customWidth="1"/>
    <col min="513" max="513" width="14.140625" customWidth="1"/>
    <col min="514" max="517" width="9.140625" customWidth="1"/>
    <col min="518" max="518" width="36.42578125" customWidth="1"/>
    <col min="521" max="521" width="11" customWidth="1"/>
    <col min="522" max="522" width="10.85546875" customWidth="1"/>
    <col min="761" max="761" width="26.85546875" customWidth="1"/>
    <col min="762" max="762" width="24.85546875" customWidth="1"/>
    <col min="767" max="767" width="13.42578125" customWidth="1"/>
    <col min="768" max="768" width="9.140625" customWidth="1"/>
    <col min="769" max="769" width="14.140625" customWidth="1"/>
    <col min="770" max="773" width="9.140625" customWidth="1"/>
    <col min="774" max="774" width="36.42578125" customWidth="1"/>
    <col min="777" max="777" width="11" customWidth="1"/>
    <col min="778" max="778" width="10.85546875" customWidth="1"/>
    <col min="1017" max="1017" width="26.85546875" customWidth="1"/>
    <col min="1018" max="1018" width="24.85546875" customWidth="1"/>
    <col min="1023" max="1023" width="13.42578125" customWidth="1"/>
    <col min="1024" max="1024" width="9.140625" customWidth="1"/>
    <col min="1025" max="1025" width="14.140625" customWidth="1"/>
    <col min="1026" max="1029" width="9.140625" customWidth="1"/>
    <col min="1030" max="1030" width="36.42578125" customWidth="1"/>
    <col min="1033" max="1033" width="11" customWidth="1"/>
    <col min="1034" max="1034" width="10.85546875" customWidth="1"/>
    <col min="1273" max="1273" width="26.85546875" customWidth="1"/>
    <col min="1274" max="1274" width="24.85546875" customWidth="1"/>
    <col min="1279" max="1279" width="13.42578125" customWidth="1"/>
    <col min="1280" max="1280" width="9.140625" customWidth="1"/>
    <col min="1281" max="1281" width="14.140625" customWidth="1"/>
    <col min="1282" max="1285" width="9.140625" customWidth="1"/>
    <col min="1286" max="1286" width="36.42578125" customWidth="1"/>
    <col min="1289" max="1289" width="11" customWidth="1"/>
    <col min="1290" max="1290" width="10.85546875" customWidth="1"/>
    <col min="1529" max="1529" width="26.85546875" customWidth="1"/>
    <col min="1530" max="1530" width="24.85546875" customWidth="1"/>
    <col min="1535" max="1535" width="13.42578125" customWidth="1"/>
    <col min="1536" max="1536" width="9.140625" customWidth="1"/>
    <col min="1537" max="1537" width="14.140625" customWidth="1"/>
    <col min="1538" max="1541" width="9.140625" customWidth="1"/>
    <col min="1542" max="1542" width="36.42578125" customWidth="1"/>
    <col min="1545" max="1545" width="11" customWidth="1"/>
    <col min="1546" max="1546" width="10.85546875" customWidth="1"/>
    <col min="1785" max="1785" width="26.85546875" customWidth="1"/>
    <col min="1786" max="1786" width="24.85546875" customWidth="1"/>
    <col min="1791" max="1791" width="13.42578125" customWidth="1"/>
    <col min="1792" max="1792" width="9.140625" customWidth="1"/>
    <col min="1793" max="1793" width="14.140625" customWidth="1"/>
    <col min="1794" max="1797" width="9.140625" customWidth="1"/>
    <col min="1798" max="1798" width="36.42578125" customWidth="1"/>
    <col min="1801" max="1801" width="11" customWidth="1"/>
    <col min="1802" max="1802" width="10.85546875" customWidth="1"/>
    <col min="2041" max="2041" width="26.85546875" customWidth="1"/>
    <col min="2042" max="2042" width="24.85546875" customWidth="1"/>
    <col min="2047" max="2047" width="13.42578125" customWidth="1"/>
    <col min="2048" max="2048" width="9.140625" customWidth="1"/>
    <col min="2049" max="2049" width="14.140625" customWidth="1"/>
    <col min="2050" max="2053" width="9.140625" customWidth="1"/>
    <col min="2054" max="2054" width="36.42578125" customWidth="1"/>
    <col min="2057" max="2057" width="11" customWidth="1"/>
    <col min="2058" max="2058" width="10.85546875" customWidth="1"/>
    <col min="2297" max="2297" width="26.85546875" customWidth="1"/>
    <col min="2298" max="2298" width="24.85546875" customWidth="1"/>
    <col min="2303" max="2303" width="13.42578125" customWidth="1"/>
    <col min="2304" max="2304" width="9.140625" customWidth="1"/>
    <col min="2305" max="2305" width="14.140625" customWidth="1"/>
    <col min="2306" max="2309" width="9.140625" customWidth="1"/>
    <col min="2310" max="2310" width="36.42578125" customWidth="1"/>
    <col min="2313" max="2313" width="11" customWidth="1"/>
    <col min="2314" max="2314" width="10.85546875" customWidth="1"/>
    <col min="2553" max="2553" width="26.85546875" customWidth="1"/>
    <col min="2554" max="2554" width="24.85546875" customWidth="1"/>
    <col min="2559" max="2559" width="13.42578125" customWidth="1"/>
    <col min="2560" max="2560" width="9.140625" customWidth="1"/>
    <col min="2561" max="2561" width="14.140625" customWidth="1"/>
    <col min="2562" max="2565" width="9.140625" customWidth="1"/>
    <col min="2566" max="2566" width="36.42578125" customWidth="1"/>
    <col min="2569" max="2569" width="11" customWidth="1"/>
    <col min="2570" max="2570" width="10.85546875" customWidth="1"/>
    <col min="2809" max="2809" width="26.85546875" customWidth="1"/>
    <col min="2810" max="2810" width="24.85546875" customWidth="1"/>
    <col min="2815" max="2815" width="13.42578125" customWidth="1"/>
    <col min="2816" max="2816" width="9.140625" customWidth="1"/>
    <col min="2817" max="2817" width="14.140625" customWidth="1"/>
    <col min="2818" max="2821" width="9.140625" customWidth="1"/>
    <col min="2822" max="2822" width="36.42578125" customWidth="1"/>
    <col min="2825" max="2825" width="11" customWidth="1"/>
    <col min="2826" max="2826" width="10.85546875" customWidth="1"/>
    <col min="3065" max="3065" width="26.85546875" customWidth="1"/>
    <col min="3066" max="3066" width="24.85546875" customWidth="1"/>
    <col min="3071" max="3071" width="13.42578125" customWidth="1"/>
    <col min="3072" max="3072" width="9.140625" customWidth="1"/>
    <col min="3073" max="3073" width="14.140625" customWidth="1"/>
    <col min="3074" max="3077" width="9.140625" customWidth="1"/>
    <col min="3078" max="3078" width="36.42578125" customWidth="1"/>
    <col min="3081" max="3081" width="11" customWidth="1"/>
    <col min="3082" max="3082" width="10.85546875" customWidth="1"/>
    <col min="3321" max="3321" width="26.85546875" customWidth="1"/>
    <col min="3322" max="3322" width="24.85546875" customWidth="1"/>
    <col min="3327" max="3327" width="13.42578125" customWidth="1"/>
    <col min="3328" max="3328" width="9.140625" customWidth="1"/>
    <col min="3329" max="3329" width="14.140625" customWidth="1"/>
    <col min="3330" max="3333" width="9.140625" customWidth="1"/>
    <col min="3334" max="3334" width="36.42578125" customWidth="1"/>
    <col min="3337" max="3337" width="11" customWidth="1"/>
    <col min="3338" max="3338" width="10.85546875" customWidth="1"/>
    <col min="3577" max="3577" width="26.85546875" customWidth="1"/>
    <col min="3578" max="3578" width="24.85546875" customWidth="1"/>
    <col min="3583" max="3583" width="13.42578125" customWidth="1"/>
    <col min="3584" max="3584" width="9.140625" customWidth="1"/>
    <col min="3585" max="3585" width="14.140625" customWidth="1"/>
    <col min="3586" max="3589" width="9.140625" customWidth="1"/>
    <col min="3590" max="3590" width="36.42578125" customWidth="1"/>
    <col min="3593" max="3593" width="11" customWidth="1"/>
    <col min="3594" max="3594" width="10.85546875" customWidth="1"/>
    <col min="3833" max="3833" width="26.85546875" customWidth="1"/>
    <col min="3834" max="3834" width="24.85546875" customWidth="1"/>
    <col min="3839" max="3839" width="13.42578125" customWidth="1"/>
    <col min="3840" max="3840" width="9.140625" customWidth="1"/>
    <col min="3841" max="3841" width="14.140625" customWidth="1"/>
    <col min="3842" max="3845" width="9.140625" customWidth="1"/>
    <col min="3846" max="3846" width="36.42578125" customWidth="1"/>
    <col min="3849" max="3849" width="11" customWidth="1"/>
    <col min="3850" max="3850" width="10.85546875" customWidth="1"/>
    <col min="4089" max="4089" width="26.85546875" customWidth="1"/>
    <col min="4090" max="4090" width="24.85546875" customWidth="1"/>
    <col min="4095" max="4095" width="13.42578125" customWidth="1"/>
    <col min="4096" max="4096" width="9.140625" customWidth="1"/>
    <col min="4097" max="4097" width="14.140625" customWidth="1"/>
    <col min="4098" max="4101" width="9.140625" customWidth="1"/>
    <col min="4102" max="4102" width="36.42578125" customWidth="1"/>
    <col min="4105" max="4105" width="11" customWidth="1"/>
    <col min="4106" max="4106" width="10.85546875" customWidth="1"/>
    <col min="4345" max="4345" width="26.85546875" customWidth="1"/>
    <col min="4346" max="4346" width="24.85546875" customWidth="1"/>
    <col min="4351" max="4351" width="13.42578125" customWidth="1"/>
    <col min="4352" max="4352" width="9.140625" customWidth="1"/>
    <col min="4353" max="4353" width="14.140625" customWidth="1"/>
    <col min="4354" max="4357" width="9.140625" customWidth="1"/>
    <col min="4358" max="4358" width="36.42578125" customWidth="1"/>
    <col min="4361" max="4361" width="11" customWidth="1"/>
    <col min="4362" max="4362" width="10.85546875" customWidth="1"/>
    <col min="4601" max="4601" width="26.85546875" customWidth="1"/>
    <col min="4602" max="4602" width="24.85546875" customWidth="1"/>
    <col min="4607" max="4607" width="13.42578125" customWidth="1"/>
    <col min="4608" max="4608" width="9.140625" customWidth="1"/>
    <col min="4609" max="4609" width="14.140625" customWidth="1"/>
    <col min="4610" max="4613" width="9.140625" customWidth="1"/>
    <col min="4614" max="4614" width="36.42578125" customWidth="1"/>
    <col min="4617" max="4617" width="11" customWidth="1"/>
    <col min="4618" max="4618" width="10.85546875" customWidth="1"/>
    <col min="4857" max="4857" width="26.85546875" customWidth="1"/>
    <col min="4858" max="4858" width="24.85546875" customWidth="1"/>
    <col min="4863" max="4863" width="13.42578125" customWidth="1"/>
    <col min="4864" max="4864" width="9.140625" customWidth="1"/>
    <col min="4865" max="4865" width="14.140625" customWidth="1"/>
    <col min="4866" max="4869" width="9.140625" customWidth="1"/>
    <col min="4870" max="4870" width="36.42578125" customWidth="1"/>
    <col min="4873" max="4873" width="11" customWidth="1"/>
    <col min="4874" max="4874" width="10.85546875" customWidth="1"/>
    <col min="5113" max="5113" width="26.85546875" customWidth="1"/>
    <col min="5114" max="5114" width="24.85546875" customWidth="1"/>
    <col min="5119" max="5119" width="13.42578125" customWidth="1"/>
    <col min="5120" max="5120" width="9.140625" customWidth="1"/>
    <col min="5121" max="5121" width="14.140625" customWidth="1"/>
    <col min="5122" max="5125" width="9.140625" customWidth="1"/>
    <col min="5126" max="5126" width="36.42578125" customWidth="1"/>
    <col min="5129" max="5129" width="11" customWidth="1"/>
    <col min="5130" max="5130" width="10.85546875" customWidth="1"/>
    <col min="5369" max="5369" width="26.85546875" customWidth="1"/>
    <col min="5370" max="5370" width="24.85546875" customWidth="1"/>
    <col min="5375" max="5375" width="13.42578125" customWidth="1"/>
    <col min="5376" max="5376" width="9.140625" customWidth="1"/>
    <col min="5377" max="5377" width="14.140625" customWidth="1"/>
    <col min="5378" max="5381" width="9.140625" customWidth="1"/>
    <col min="5382" max="5382" width="36.42578125" customWidth="1"/>
    <col min="5385" max="5385" width="11" customWidth="1"/>
    <col min="5386" max="5386" width="10.85546875" customWidth="1"/>
    <col min="5625" max="5625" width="26.85546875" customWidth="1"/>
    <col min="5626" max="5626" width="24.85546875" customWidth="1"/>
    <col min="5631" max="5631" width="13.42578125" customWidth="1"/>
    <col min="5632" max="5632" width="9.140625" customWidth="1"/>
    <col min="5633" max="5633" width="14.140625" customWidth="1"/>
    <col min="5634" max="5637" width="9.140625" customWidth="1"/>
    <col min="5638" max="5638" width="36.42578125" customWidth="1"/>
    <col min="5641" max="5641" width="11" customWidth="1"/>
    <col min="5642" max="5642" width="10.85546875" customWidth="1"/>
    <col min="5881" max="5881" width="26.85546875" customWidth="1"/>
    <col min="5882" max="5882" width="24.85546875" customWidth="1"/>
    <col min="5887" max="5887" width="13.42578125" customWidth="1"/>
    <col min="5888" max="5888" width="9.140625" customWidth="1"/>
    <col min="5889" max="5889" width="14.140625" customWidth="1"/>
    <col min="5890" max="5893" width="9.140625" customWidth="1"/>
    <col min="5894" max="5894" width="36.42578125" customWidth="1"/>
    <col min="5897" max="5897" width="11" customWidth="1"/>
    <col min="5898" max="5898" width="10.85546875" customWidth="1"/>
    <col min="6137" max="6137" width="26.85546875" customWidth="1"/>
    <col min="6138" max="6138" width="24.85546875" customWidth="1"/>
    <col min="6143" max="6143" width="13.42578125" customWidth="1"/>
    <col min="6144" max="6144" width="9.140625" customWidth="1"/>
    <col min="6145" max="6145" width="14.140625" customWidth="1"/>
    <col min="6146" max="6149" width="9.140625" customWidth="1"/>
    <col min="6150" max="6150" width="36.42578125" customWidth="1"/>
    <col min="6153" max="6153" width="11" customWidth="1"/>
    <col min="6154" max="6154" width="10.85546875" customWidth="1"/>
    <col min="6393" max="6393" width="26.85546875" customWidth="1"/>
    <col min="6394" max="6394" width="24.85546875" customWidth="1"/>
    <col min="6399" max="6399" width="13.42578125" customWidth="1"/>
    <col min="6400" max="6400" width="9.140625" customWidth="1"/>
    <col min="6401" max="6401" width="14.140625" customWidth="1"/>
    <col min="6402" max="6405" width="9.140625" customWidth="1"/>
    <col min="6406" max="6406" width="36.42578125" customWidth="1"/>
    <col min="6409" max="6409" width="11" customWidth="1"/>
    <col min="6410" max="6410" width="10.85546875" customWidth="1"/>
    <col min="6649" max="6649" width="26.85546875" customWidth="1"/>
    <col min="6650" max="6650" width="24.85546875" customWidth="1"/>
    <col min="6655" max="6655" width="13.42578125" customWidth="1"/>
    <col min="6656" max="6656" width="9.140625" customWidth="1"/>
    <col min="6657" max="6657" width="14.140625" customWidth="1"/>
    <col min="6658" max="6661" width="9.140625" customWidth="1"/>
    <col min="6662" max="6662" width="36.42578125" customWidth="1"/>
    <col min="6665" max="6665" width="11" customWidth="1"/>
    <col min="6666" max="6666" width="10.85546875" customWidth="1"/>
    <col min="6905" max="6905" width="26.85546875" customWidth="1"/>
    <col min="6906" max="6906" width="24.85546875" customWidth="1"/>
    <col min="6911" max="6911" width="13.42578125" customWidth="1"/>
    <col min="6912" max="6912" width="9.140625" customWidth="1"/>
    <col min="6913" max="6913" width="14.140625" customWidth="1"/>
    <col min="6914" max="6917" width="9.140625" customWidth="1"/>
    <col min="6918" max="6918" width="36.42578125" customWidth="1"/>
    <col min="6921" max="6921" width="11" customWidth="1"/>
    <col min="6922" max="6922" width="10.85546875" customWidth="1"/>
    <col min="7161" max="7161" width="26.85546875" customWidth="1"/>
    <col min="7162" max="7162" width="24.85546875" customWidth="1"/>
    <col min="7167" max="7167" width="13.42578125" customWidth="1"/>
    <col min="7168" max="7168" width="9.140625" customWidth="1"/>
    <col min="7169" max="7169" width="14.140625" customWidth="1"/>
    <col min="7170" max="7173" width="9.140625" customWidth="1"/>
    <col min="7174" max="7174" width="36.42578125" customWidth="1"/>
    <col min="7177" max="7177" width="11" customWidth="1"/>
    <col min="7178" max="7178" width="10.85546875" customWidth="1"/>
    <col min="7417" max="7417" width="26.85546875" customWidth="1"/>
    <col min="7418" max="7418" width="24.85546875" customWidth="1"/>
    <col min="7423" max="7423" width="13.42578125" customWidth="1"/>
    <col min="7424" max="7424" width="9.140625" customWidth="1"/>
    <col min="7425" max="7425" width="14.140625" customWidth="1"/>
    <col min="7426" max="7429" width="9.140625" customWidth="1"/>
    <col min="7430" max="7430" width="36.42578125" customWidth="1"/>
    <col min="7433" max="7433" width="11" customWidth="1"/>
    <col min="7434" max="7434" width="10.85546875" customWidth="1"/>
    <col min="7673" max="7673" width="26.85546875" customWidth="1"/>
    <col min="7674" max="7674" width="24.85546875" customWidth="1"/>
    <col min="7679" max="7679" width="13.42578125" customWidth="1"/>
    <col min="7680" max="7680" width="9.140625" customWidth="1"/>
    <col min="7681" max="7681" width="14.140625" customWidth="1"/>
    <col min="7682" max="7685" width="9.140625" customWidth="1"/>
    <col min="7686" max="7686" width="36.42578125" customWidth="1"/>
    <col min="7689" max="7689" width="11" customWidth="1"/>
    <col min="7690" max="7690" width="10.85546875" customWidth="1"/>
    <col min="7929" max="7929" width="26.85546875" customWidth="1"/>
    <col min="7930" max="7930" width="24.85546875" customWidth="1"/>
    <col min="7935" max="7935" width="13.42578125" customWidth="1"/>
    <col min="7936" max="7936" width="9.140625" customWidth="1"/>
    <col min="7937" max="7937" width="14.140625" customWidth="1"/>
    <col min="7938" max="7941" width="9.140625" customWidth="1"/>
    <col min="7942" max="7942" width="36.42578125" customWidth="1"/>
    <col min="7945" max="7945" width="11" customWidth="1"/>
    <col min="7946" max="7946" width="10.85546875" customWidth="1"/>
    <col min="8185" max="8185" width="26.85546875" customWidth="1"/>
    <col min="8186" max="8186" width="24.85546875" customWidth="1"/>
    <col min="8191" max="8191" width="13.42578125" customWidth="1"/>
    <col min="8192" max="8192" width="9.140625" customWidth="1"/>
    <col min="8193" max="8193" width="14.140625" customWidth="1"/>
    <col min="8194" max="8197" width="9.140625" customWidth="1"/>
    <col min="8198" max="8198" width="36.42578125" customWidth="1"/>
    <col min="8201" max="8201" width="11" customWidth="1"/>
    <col min="8202" max="8202" width="10.85546875" customWidth="1"/>
    <col min="8441" max="8441" width="26.85546875" customWidth="1"/>
    <col min="8442" max="8442" width="24.85546875" customWidth="1"/>
    <col min="8447" max="8447" width="13.42578125" customWidth="1"/>
    <col min="8448" max="8448" width="9.140625" customWidth="1"/>
    <col min="8449" max="8449" width="14.140625" customWidth="1"/>
    <col min="8450" max="8453" width="9.140625" customWidth="1"/>
    <col min="8454" max="8454" width="36.42578125" customWidth="1"/>
    <col min="8457" max="8457" width="11" customWidth="1"/>
    <col min="8458" max="8458" width="10.85546875" customWidth="1"/>
    <col min="8697" max="8697" width="26.85546875" customWidth="1"/>
    <col min="8698" max="8698" width="24.85546875" customWidth="1"/>
    <col min="8703" max="8703" width="13.42578125" customWidth="1"/>
    <col min="8704" max="8704" width="9.140625" customWidth="1"/>
    <col min="8705" max="8705" width="14.140625" customWidth="1"/>
    <col min="8706" max="8709" width="9.140625" customWidth="1"/>
    <col min="8710" max="8710" width="36.42578125" customWidth="1"/>
    <col min="8713" max="8713" width="11" customWidth="1"/>
    <col min="8714" max="8714" width="10.85546875" customWidth="1"/>
    <col min="8953" max="8953" width="26.85546875" customWidth="1"/>
    <col min="8954" max="8954" width="24.85546875" customWidth="1"/>
    <col min="8959" max="8959" width="13.42578125" customWidth="1"/>
    <col min="8960" max="8960" width="9.140625" customWidth="1"/>
    <col min="8961" max="8961" width="14.140625" customWidth="1"/>
    <col min="8962" max="8965" width="9.140625" customWidth="1"/>
    <col min="8966" max="8966" width="36.42578125" customWidth="1"/>
    <col min="8969" max="8969" width="11" customWidth="1"/>
    <col min="8970" max="8970" width="10.85546875" customWidth="1"/>
    <col min="9209" max="9209" width="26.85546875" customWidth="1"/>
    <col min="9210" max="9210" width="24.85546875" customWidth="1"/>
    <col min="9215" max="9215" width="13.42578125" customWidth="1"/>
    <col min="9216" max="9216" width="9.140625" customWidth="1"/>
    <col min="9217" max="9217" width="14.140625" customWidth="1"/>
    <col min="9218" max="9221" width="9.140625" customWidth="1"/>
    <col min="9222" max="9222" width="36.42578125" customWidth="1"/>
    <col min="9225" max="9225" width="11" customWidth="1"/>
    <col min="9226" max="9226" width="10.85546875" customWidth="1"/>
    <col min="9465" max="9465" width="26.85546875" customWidth="1"/>
    <col min="9466" max="9466" width="24.85546875" customWidth="1"/>
    <col min="9471" max="9471" width="13.42578125" customWidth="1"/>
    <col min="9472" max="9472" width="9.140625" customWidth="1"/>
    <col min="9473" max="9473" width="14.140625" customWidth="1"/>
    <col min="9474" max="9477" width="9.140625" customWidth="1"/>
    <col min="9478" max="9478" width="36.42578125" customWidth="1"/>
    <col min="9481" max="9481" width="11" customWidth="1"/>
    <col min="9482" max="9482" width="10.85546875" customWidth="1"/>
    <col min="9721" max="9721" width="26.85546875" customWidth="1"/>
    <col min="9722" max="9722" width="24.85546875" customWidth="1"/>
    <col min="9727" max="9727" width="13.42578125" customWidth="1"/>
    <col min="9728" max="9728" width="9.140625" customWidth="1"/>
    <col min="9729" max="9729" width="14.140625" customWidth="1"/>
    <col min="9730" max="9733" width="9.140625" customWidth="1"/>
    <col min="9734" max="9734" width="36.42578125" customWidth="1"/>
    <col min="9737" max="9737" width="11" customWidth="1"/>
    <col min="9738" max="9738" width="10.85546875" customWidth="1"/>
    <col min="9977" max="9977" width="26.85546875" customWidth="1"/>
    <col min="9978" max="9978" width="24.85546875" customWidth="1"/>
    <col min="9983" max="9983" width="13.42578125" customWidth="1"/>
    <col min="9984" max="9984" width="9.140625" customWidth="1"/>
    <col min="9985" max="9985" width="14.140625" customWidth="1"/>
    <col min="9986" max="9989" width="9.140625" customWidth="1"/>
    <col min="9990" max="9990" width="36.42578125" customWidth="1"/>
    <col min="9993" max="9993" width="11" customWidth="1"/>
    <col min="9994" max="9994" width="10.85546875" customWidth="1"/>
    <col min="10233" max="10233" width="26.85546875" customWidth="1"/>
    <col min="10234" max="10234" width="24.85546875" customWidth="1"/>
    <col min="10239" max="10239" width="13.42578125" customWidth="1"/>
    <col min="10240" max="10240" width="9.140625" customWidth="1"/>
    <col min="10241" max="10241" width="14.140625" customWidth="1"/>
    <col min="10242" max="10245" width="9.140625" customWidth="1"/>
    <col min="10246" max="10246" width="36.42578125" customWidth="1"/>
    <col min="10249" max="10249" width="11" customWidth="1"/>
    <col min="10250" max="10250" width="10.85546875" customWidth="1"/>
    <col min="10489" max="10489" width="26.85546875" customWidth="1"/>
    <col min="10490" max="10490" width="24.85546875" customWidth="1"/>
    <col min="10495" max="10495" width="13.42578125" customWidth="1"/>
    <col min="10496" max="10496" width="9.140625" customWidth="1"/>
    <col min="10497" max="10497" width="14.140625" customWidth="1"/>
    <col min="10498" max="10501" width="9.140625" customWidth="1"/>
    <col min="10502" max="10502" width="36.42578125" customWidth="1"/>
    <col min="10505" max="10505" width="11" customWidth="1"/>
    <col min="10506" max="10506" width="10.85546875" customWidth="1"/>
    <col min="10745" max="10745" width="26.85546875" customWidth="1"/>
    <col min="10746" max="10746" width="24.85546875" customWidth="1"/>
    <col min="10751" max="10751" width="13.42578125" customWidth="1"/>
    <col min="10752" max="10752" width="9.140625" customWidth="1"/>
    <col min="10753" max="10753" width="14.140625" customWidth="1"/>
    <col min="10754" max="10757" width="9.140625" customWidth="1"/>
    <col min="10758" max="10758" width="36.42578125" customWidth="1"/>
    <col min="10761" max="10761" width="11" customWidth="1"/>
    <col min="10762" max="10762" width="10.85546875" customWidth="1"/>
    <col min="11001" max="11001" width="26.85546875" customWidth="1"/>
    <col min="11002" max="11002" width="24.85546875" customWidth="1"/>
    <col min="11007" max="11007" width="13.42578125" customWidth="1"/>
    <col min="11008" max="11008" width="9.140625" customWidth="1"/>
    <col min="11009" max="11009" width="14.140625" customWidth="1"/>
    <col min="11010" max="11013" width="9.140625" customWidth="1"/>
    <col min="11014" max="11014" width="36.42578125" customWidth="1"/>
    <col min="11017" max="11017" width="11" customWidth="1"/>
    <col min="11018" max="11018" width="10.85546875" customWidth="1"/>
    <col min="11257" max="11257" width="26.85546875" customWidth="1"/>
    <col min="11258" max="11258" width="24.85546875" customWidth="1"/>
    <col min="11263" max="11263" width="13.42578125" customWidth="1"/>
    <col min="11264" max="11264" width="9.140625" customWidth="1"/>
    <col min="11265" max="11265" width="14.140625" customWidth="1"/>
    <col min="11266" max="11269" width="9.140625" customWidth="1"/>
    <col min="11270" max="11270" width="36.42578125" customWidth="1"/>
    <col min="11273" max="11273" width="11" customWidth="1"/>
    <col min="11274" max="11274" width="10.85546875" customWidth="1"/>
    <col min="11513" max="11513" width="26.85546875" customWidth="1"/>
    <col min="11514" max="11514" width="24.85546875" customWidth="1"/>
    <col min="11519" max="11519" width="13.42578125" customWidth="1"/>
    <col min="11520" max="11520" width="9.140625" customWidth="1"/>
    <col min="11521" max="11521" width="14.140625" customWidth="1"/>
    <col min="11522" max="11525" width="9.140625" customWidth="1"/>
    <col min="11526" max="11526" width="36.42578125" customWidth="1"/>
    <col min="11529" max="11529" width="11" customWidth="1"/>
    <col min="11530" max="11530" width="10.85546875" customWidth="1"/>
    <col min="11769" max="11769" width="26.85546875" customWidth="1"/>
    <col min="11770" max="11770" width="24.85546875" customWidth="1"/>
    <col min="11775" max="11775" width="13.42578125" customWidth="1"/>
    <col min="11776" max="11776" width="9.140625" customWidth="1"/>
    <col min="11777" max="11777" width="14.140625" customWidth="1"/>
    <col min="11778" max="11781" width="9.140625" customWidth="1"/>
    <col min="11782" max="11782" width="36.42578125" customWidth="1"/>
    <col min="11785" max="11785" width="11" customWidth="1"/>
    <col min="11786" max="11786" width="10.85546875" customWidth="1"/>
    <col min="12025" max="12025" width="26.85546875" customWidth="1"/>
    <col min="12026" max="12026" width="24.85546875" customWidth="1"/>
    <col min="12031" max="12031" width="13.42578125" customWidth="1"/>
    <col min="12032" max="12032" width="9.140625" customWidth="1"/>
    <col min="12033" max="12033" width="14.140625" customWidth="1"/>
    <col min="12034" max="12037" width="9.140625" customWidth="1"/>
    <col min="12038" max="12038" width="36.42578125" customWidth="1"/>
    <col min="12041" max="12041" width="11" customWidth="1"/>
    <col min="12042" max="12042" width="10.85546875" customWidth="1"/>
    <col min="12281" max="12281" width="26.85546875" customWidth="1"/>
    <col min="12282" max="12282" width="24.85546875" customWidth="1"/>
    <col min="12287" max="12287" width="13.42578125" customWidth="1"/>
    <col min="12288" max="12288" width="9.140625" customWidth="1"/>
    <col min="12289" max="12289" width="14.140625" customWidth="1"/>
    <col min="12290" max="12293" width="9.140625" customWidth="1"/>
    <col min="12294" max="12294" width="36.42578125" customWidth="1"/>
    <col min="12297" max="12297" width="11" customWidth="1"/>
    <col min="12298" max="12298" width="10.85546875" customWidth="1"/>
    <col min="12537" max="12537" width="26.85546875" customWidth="1"/>
    <col min="12538" max="12538" width="24.85546875" customWidth="1"/>
    <col min="12543" max="12543" width="13.42578125" customWidth="1"/>
    <col min="12544" max="12544" width="9.140625" customWidth="1"/>
    <col min="12545" max="12545" width="14.140625" customWidth="1"/>
    <col min="12546" max="12549" width="9.140625" customWidth="1"/>
    <col min="12550" max="12550" width="36.42578125" customWidth="1"/>
    <col min="12553" max="12553" width="11" customWidth="1"/>
    <col min="12554" max="12554" width="10.85546875" customWidth="1"/>
    <col min="12793" max="12793" width="26.85546875" customWidth="1"/>
    <col min="12794" max="12794" width="24.85546875" customWidth="1"/>
    <col min="12799" max="12799" width="13.42578125" customWidth="1"/>
    <col min="12800" max="12800" width="9.140625" customWidth="1"/>
    <col min="12801" max="12801" width="14.140625" customWidth="1"/>
    <col min="12802" max="12805" width="9.140625" customWidth="1"/>
    <col min="12806" max="12806" width="36.42578125" customWidth="1"/>
    <col min="12809" max="12809" width="11" customWidth="1"/>
    <col min="12810" max="12810" width="10.85546875" customWidth="1"/>
    <col min="13049" max="13049" width="26.85546875" customWidth="1"/>
    <col min="13050" max="13050" width="24.85546875" customWidth="1"/>
    <col min="13055" max="13055" width="13.42578125" customWidth="1"/>
    <col min="13056" max="13056" width="9.140625" customWidth="1"/>
    <col min="13057" max="13057" width="14.140625" customWidth="1"/>
    <col min="13058" max="13061" width="9.140625" customWidth="1"/>
    <col min="13062" max="13062" width="36.42578125" customWidth="1"/>
    <col min="13065" max="13065" width="11" customWidth="1"/>
    <col min="13066" max="13066" width="10.85546875" customWidth="1"/>
    <col min="13305" max="13305" width="26.85546875" customWidth="1"/>
    <col min="13306" max="13306" width="24.85546875" customWidth="1"/>
    <col min="13311" max="13311" width="13.42578125" customWidth="1"/>
    <col min="13312" max="13312" width="9.140625" customWidth="1"/>
    <col min="13313" max="13313" width="14.140625" customWidth="1"/>
    <col min="13314" max="13317" width="9.140625" customWidth="1"/>
    <col min="13318" max="13318" width="36.42578125" customWidth="1"/>
    <col min="13321" max="13321" width="11" customWidth="1"/>
    <col min="13322" max="13322" width="10.85546875" customWidth="1"/>
    <col min="13561" max="13561" width="26.85546875" customWidth="1"/>
    <col min="13562" max="13562" width="24.85546875" customWidth="1"/>
    <col min="13567" max="13567" width="13.42578125" customWidth="1"/>
    <col min="13568" max="13568" width="9.140625" customWidth="1"/>
    <col min="13569" max="13569" width="14.140625" customWidth="1"/>
    <col min="13570" max="13573" width="9.140625" customWidth="1"/>
    <col min="13574" max="13574" width="36.42578125" customWidth="1"/>
    <col min="13577" max="13577" width="11" customWidth="1"/>
    <col min="13578" max="13578" width="10.85546875" customWidth="1"/>
    <col min="13817" max="13817" width="26.85546875" customWidth="1"/>
    <col min="13818" max="13818" width="24.85546875" customWidth="1"/>
    <col min="13823" max="13823" width="13.42578125" customWidth="1"/>
    <col min="13824" max="13824" width="9.140625" customWidth="1"/>
    <col min="13825" max="13825" width="14.140625" customWidth="1"/>
    <col min="13826" max="13829" width="9.140625" customWidth="1"/>
    <col min="13830" max="13830" width="36.42578125" customWidth="1"/>
    <col min="13833" max="13833" width="11" customWidth="1"/>
    <col min="13834" max="13834" width="10.85546875" customWidth="1"/>
    <col min="14073" max="14073" width="26.85546875" customWidth="1"/>
    <col min="14074" max="14074" width="24.85546875" customWidth="1"/>
    <col min="14079" max="14079" width="13.42578125" customWidth="1"/>
    <col min="14080" max="14080" width="9.140625" customWidth="1"/>
    <col min="14081" max="14081" width="14.140625" customWidth="1"/>
    <col min="14082" max="14085" width="9.140625" customWidth="1"/>
    <col min="14086" max="14086" width="36.42578125" customWidth="1"/>
    <col min="14089" max="14089" width="11" customWidth="1"/>
    <col min="14090" max="14090" width="10.85546875" customWidth="1"/>
    <col min="14329" max="14329" width="26.85546875" customWidth="1"/>
    <col min="14330" max="14330" width="24.85546875" customWidth="1"/>
    <col min="14335" max="14335" width="13.42578125" customWidth="1"/>
    <col min="14336" max="14336" width="9.140625" customWidth="1"/>
    <col min="14337" max="14337" width="14.140625" customWidth="1"/>
    <col min="14338" max="14341" width="9.140625" customWidth="1"/>
    <col min="14342" max="14342" width="36.42578125" customWidth="1"/>
    <col min="14345" max="14345" width="11" customWidth="1"/>
    <col min="14346" max="14346" width="10.85546875" customWidth="1"/>
    <col min="14585" max="14585" width="26.85546875" customWidth="1"/>
    <col min="14586" max="14586" width="24.85546875" customWidth="1"/>
    <col min="14591" max="14591" width="13.42578125" customWidth="1"/>
    <col min="14592" max="14592" width="9.140625" customWidth="1"/>
    <col min="14593" max="14593" width="14.140625" customWidth="1"/>
    <col min="14594" max="14597" width="9.140625" customWidth="1"/>
    <col min="14598" max="14598" width="36.42578125" customWidth="1"/>
    <col min="14601" max="14601" width="11" customWidth="1"/>
    <col min="14602" max="14602" width="10.85546875" customWidth="1"/>
    <col min="14841" max="14841" width="26.85546875" customWidth="1"/>
    <col min="14842" max="14842" width="24.85546875" customWidth="1"/>
    <col min="14847" max="14847" width="13.42578125" customWidth="1"/>
    <col min="14848" max="14848" width="9.140625" customWidth="1"/>
    <col min="14849" max="14849" width="14.140625" customWidth="1"/>
    <col min="14850" max="14853" width="9.140625" customWidth="1"/>
    <col min="14854" max="14854" width="36.42578125" customWidth="1"/>
    <col min="14857" max="14857" width="11" customWidth="1"/>
    <col min="14858" max="14858" width="10.85546875" customWidth="1"/>
    <col min="15097" max="15097" width="26.85546875" customWidth="1"/>
    <col min="15098" max="15098" width="24.85546875" customWidth="1"/>
    <col min="15103" max="15103" width="13.42578125" customWidth="1"/>
    <col min="15104" max="15104" width="9.140625" customWidth="1"/>
    <col min="15105" max="15105" width="14.140625" customWidth="1"/>
    <col min="15106" max="15109" width="9.140625" customWidth="1"/>
    <col min="15110" max="15110" width="36.42578125" customWidth="1"/>
    <col min="15113" max="15113" width="11" customWidth="1"/>
    <col min="15114" max="15114" width="10.85546875" customWidth="1"/>
    <col min="15353" max="15353" width="26.85546875" customWidth="1"/>
    <col min="15354" max="15354" width="24.85546875" customWidth="1"/>
    <col min="15359" max="15359" width="13.42578125" customWidth="1"/>
    <col min="15360" max="15360" width="9.140625" customWidth="1"/>
    <col min="15361" max="15361" width="14.140625" customWidth="1"/>
    <col min="15362" max="15365" width="9.140625" customWidth="1"/>
    <col min="15366" max="15366" width="36.42578125" customWidth="1"/>
    <col min="15369" max="15369" width="11" customWidth="1"/>
    <col min="15370" max="15370" width="10.85546875" customWidth="1"/>
    <col min="15609" max="15609" width="26.85546875" customWidth="1"/>
    <col min="15610" max="15610" width="24.85546875" customWidth="1"/>
    <col min="15615" max="15615" width="13.42578125" customWidth="1"/>
    <col min="15616" max="15616" width="9.140625" customWidth="1"/>
    <col min="15617" max="15617" width="14.140625" customWidth="1"/>
    <col min="15618" max="15621" width="9.140625" customWidth="1"/>
    <col min="15622" max="15622" width="36.42578125" customWidth="1"/>
    <col min="15625" max="15625" width="11" customWidth="1"/>
    <col min="15626" max="15626" width="10.85546875" customWidth="1"/>
    <col min="15865" max="15865" width="26.85546875" customWidth="1"/>
    <col min="15866" max="15866" width="24.85546875" customWidth="1"/>
    <col min="15871" max="15871" width="13.42578125" customWidth="1"/>
    <col min="15872" max="15872" width="9.140625" customWidth="1"/>
    <col min="15873" max="15873" width="14.140625" customWidth="1"/>
    <col min="15874" max="15877" width="9.140625" customWidth="1"/>
    <col min="15878" max="15878" width="36.42578125" customWidth="1"/>
    <col min="15881" max="15881" width="11" customWidth="1"/>
    <col min="15882" max="15882" width="10.85546875" customWidth="1"/>
    <col min="16121" max="16121" width="26.85546875" customWidth="1"/>
    <col min="16122" max="16122" width="24.85546875" customWidth="1"/>
    <col min="16127" max="16127" width="13.42578125" customWidth="1"/>
    <col min="16128" max="16128" width="9.140625" customWidth="1"/>
    <col min="16129" max="16129" width="14.140625" customWidth="1"/>
    <col min="16130" max="16133" width="9.140625" customWidth="1"/>
    <col min="16134" max="16134" width="36.42578125" customWidth="1"/>
    <col min="16137" max="16137" width="11" customWidth="1"/>
    <col min="16138" max="16138" width="10.85546875" customWidth="1"/>
  </cols>
  <sheetData>
    <row r="2" spans="1:18" ht="20.25" x14ac:dyDescent="0.3">
      <c r="A2" s="484" t="s">
        <v>569</v>
      </c>
      <c r="B2" s="484"/>
      <c r="C2" s="484"/>
      <c r="D2" s="484"/>
      <c r="E2" s="484"/>
      <c r="F2" s="484"/>
      <c r="P2">
        <f>SUM(Units)</f>
        <v>78707</v>
      </c>
    </row>
    <row r="3" spans="1:18" ht="15" x14ac:dyDescent="0.25">
      <c r="A3" t="s">
        <v>570</v>
      </c>
    </row>
    <row r="4" spans="1:18" x14ac:dyDescent="0.2">
      <c r="B4" t="s">
        <v>571</v>
      </c>
      <c r="L4" t="s">
        <v>572</v>
      </c>
      <c r="M4" t="s">
        <v>573</v>
      </c>
      <c r="N4" t="s">
        <v>574</v>
      </c>
      <c r="O4" t="s">
        <v>575</v>
      </c>
      <c r="P4" t="s">
        <v>576</v>
      </c>
      <c r="Q4" t="s">
        <v>577</v>
      </c>
      <c r="R4" t="s">
        <v>578</v>
      </c>
    </row>
    <row r="5" spans="1:18" x14ac:dyDescent="0.2">
      <c r="B5" t="s">
        <v>579</v>
      </c>
      <c r="L5">
        <v>1</v>
      </c>
      <c r="M5" t="s">
        <v>580</v>
      </c>
      <c r="N5" s="40">
        <v>38078</v>
      </c>
      <c r="O5" t="s">
        <v>581</v>
      </c>
      <c r="P5" s="45">
        <v>45</v>
      </c>
      <c r="Q5" s="321">
        <v>137.20455832336393</v>
      </c>
      <c r="R5" t="s">
        <v>582</v>
      </c>
    </row>
    <row r="6" spans="1:18" x14ac:dyDescent="0.2">
      <c r="B6" t="s">
        <v>583</v>
      </c>
      <c r="L6">
        <v>2</v>
      </c>
      <c r="M6" t="s">
        <v>584</v>
      </c>
      <c r="N6" s="40">
        <v>38056</v>
      </c>
      <c r="O6" t="s">
        <v>585</v>
      </c>
      <c r="P6" s="45">
        <v>50</v>
      </c>
      <c r="Q6" s="321">
        <v>152.00730307485438</v>
      </c>
      <c r="R6" t="s">
        <v>586</v>
      </c>
    </row>
    <row r="7" spans="1:18" x14ac:dyDescent="0.2">
      <c r="B7" t="s">
        <v>587</v>
      </c>
      <c r="L7">
        <v>3</v>
      </c>
      <c r="M7" t="s">
        <v>588</v>
      </c>
      <c r="N7" s="40">
        <v>38408</v>
      </c>
      <c r="O7" t="s">
        <v>589</v>
      </c>
      <c r="P7" s="45">
        <v>9</v>
      </c>
      <c r="Q7" s="321">
        <v>28.719483117139745</v>
      </c>
      <c r="R7" t="s">
        <v>586</v>
      </c>
    </row>
    <row r="8" spans="1:18" ht="15" x14ac:dyDescent="0.25">
      <c r="B8" s="322" t="s">
        <v>590</v>
      </c>
      <c r="D8" s="282" t="s">
        <v>591</v>
      </c>
      <c r="L8">
        <v>4</v>
      </c>
      <c r="M8" t="s">
        <v>584</v>
      </c>
      <c r="N8" s="40">
        <v>38859</v>
      </c>
      <c r="O8" t="s">
        <v>581</v>
      </c>
      <c r="P8" s="45">
        <v>55</v>
      </c>
      <c r="Q8" s="321">
        <v>167.07532251655616</v>
      </c>
      <c r="R8" t="s">
        <v>592</v>
      </c>
    </row>
    <row r="9" spans="1:18" ht="15" x14ac:dyDescent="0.25">
      <c r="A9" s="282" t="s">
        <v>593</v>
      </c>
      <c r="L9">
        <v>5</v>
      </c>
      <c r="M9" t="s">
        <v>594</v>
      </c>
      <c r="N9" s="40">
        <v>38155</v>
      </c>
      <c r="O9" t="s">
        <v>581</v>
      </c>
      <c r="P9" s="45">
        <v>43</v>
      </c>
      <c r="Q9" s="321">
        <v>130.60287243901442</v>
      </c>
      <c r="R9" t="s">
        <v>586</v>
      </c>
    </row>
    <row r="10" spans="1:18" ht="15" x14ac:dyDescent="0.25">
      <c r="B10" t="s">
        <v>595</v>
      </c>
      <c r="D10" s="282"/>
      <c r="L10">
        <v>6</v>
      </c>
      <c r="M10" t="s">
        <v>596</v>
      </c>
      <c r="N10" s="40">
        <v>38683</v>
      </c>
      <c r="O10" t="s">
        <v>597</v>
      </c>
      <c r="P10" s="45">
        <v>58</v>
      </c>
      <c r="Q10" s="321">
        <v>175.99097407072162</v>
      </c>
      <c r="R10" t="s">
        <v>586</v>
      </c>
    </row>
    <row r="11" spans="1:18" x14ac:dyDescent="0.2">
      <c r="B11" t="s">
        <v>598</v>
      </c>
      <c r="L11">
        <v>7</v>
      </c>
      <c r="M11" t="s">
        <v>599</v>
      </c>
      <c r="N11" s="40">
        <v>38067</v>
      </c>
      <c r="O11" t="s">
        <v>597</v>
      </c>
      <c r="P11" s="45">
        <v>8</v>
      </c>
      <c r="Q11" s="321">
        <v>25.800692176216739</v>
      </c>
      <c r="R11" t="s">
        <v>586</v>
      </c>
    </row>
    <row r="12" spans="1:18" ht="15" x14ac:dyDescent="0.25">
      <c r="B12" s="323" t="s">
        <v>600</v>
      </c>
      <c r="L12">
        <v>8</v>
      </c>
      <c r="M12" t="s">
        <v>596</v>
      </c>
      <c r="N12" s="40">
        <v>39068</v>
      </c>
      <c r="O12" t="s">
        <v>581</v>
      </c>
      <c r="P12" s="45">
        <v>72</v>
      </c>
      <c r="Q12" s="321">
        <v>217.83965386113226</v>
      </c>
      <c r="R12" t="s">
        <v>586</v>
      </c>
    </row>
    <row r="13" spans="1:18" ht="15" x14ac:dyDescent="0.25">
      <c r="B13" s="323" t="s">
        <v>601</v>
      </c>
      <c r="L13">
        <v>9</v>
      </c>
      <c r="M13" t="s">
        <v>588</v>
      </c>
      <c r="N13" s="40">
        <v>38903</v>
      </c>
      <c r="O13" t="s">
        <v>597</v>
      </c>
      <c r="P13" s="45">
        <v>75</v>
      </c>
      <c r="Q13" s="321">
        <v>226.64232685518837</v>
      </c>
      <c r="R13" t="s">
        <v>582</v>
      </c>
    </row>
    <row r="14" spans="1:18" ht="15" x14ac:dyDescent="0.25">
      <c r="B14" s="323" t="s">
        <v>602</v>
      </c>
      <c r="L14">
        <v>10</v>
      </c>
      <c r="M14" t="s">
        <v>580</v>
      </c>
      <c r="N14" s="40">
        <v>38936</v>
      </c>
      <c r="O14" t="s">
        <v>581</v>
      </c>
      <c r="P14" s="45">
        <v>24</v>
      </c>
      <c r="Q14" s="321">
        <v>73.502342173405509</v>
      </c>
      <c r="R14" t="s">
        <v>603</v>
      </c>
    </row>
    <row r="15" spans="1:18" ht="15" x14ac:dyDescent="0.25">
      <c r="B15" s="323" t="s">
        <v>604</v>
      </c>
      <c r="L15">
        <v>11</v>
      </c>
      <c r="M15" t="s">
        <v>588</v>
      </c>
      <c r="N15" s="40">
        <v>38320</v>
      </c>
      <c r="O15" t="s">
        <v>605</v>
      </c>
      <c r="P15" s="45">
        <v>43</v>
      </c>
      <c r="Q15" s="321">
        <v>130.83536844241408</v>
      </c>
      <c r="R15" t="s">
        <v>603</v>
      </c>
    </row>
    <row r="16" spans="1:18" ht="15" x14ac:dyDescent="0.25">
      <c r="A16" s="282" t="s">
        <v>606</v>
      </c>
      <c r="L16">
        <v>12</v>
      </c>
      <c r="M16" t="s">
        <v>588</v>
      </c>
      <c r="N16" s="40">
        <v>38309</v>
      </c>
      <c r="O16" t="s">
        <v>581</v>
      </c>
      <c r="P16" s="45">
        <v>23</v>
      </c>
      <c r="Q16" s="321">
        <v>71.034367691096961</v>
      </c>
      <c r="R16" t="s">
        <v>592</v>
      </c>
    </row>
    <row r="17" spans="2:18" x14ac:dyDescent="0.2">
      <c r="B17" s="324" t="s">
        <v>607</v>
      </c>
      <c r="L17">
        <v>13</v>
      </c>
      <c r="M17" t="s">
        <v>608</v>
      </c>
      <c r="N17" s="40">
        <v>38595</v>
      </c>
      <c r="O17" t="s">
        <v>581</v>
      </c>
      <c r="P17" s="45">
        <v>49</v>
      </c>
      <c r="Q17" s="321">
        <v>149.59279694174981</v>
      </c>
      <c r="R17" t="s">
        <v>592</v>
      </c>
    </row>
    <row r="18" spans="2:18" x14ac:dyDescent="0.2">
      <c r="B18" s="324" t="s">
        <v>609</v>
      </c>
      <c r="L18">
        <v>14</v>
      </c>
      <c r="M18" t="s">
        <v>584</v>
      </c>
      <c r="N18" s="40">
        <v>38353</v>
      </c>
      <c r="O18" t="s">
        <v>597</v>
      </c>
      <c r="P18" s="45">
        <v>18</v>
      </c>
      <c r="Q18" s="321">
        <v>56.471999230139573</v>
      </c>
      <c r="R18" t="s">
        <v>582</v>
      </c>
    </row>
    <row r="19" spans="2:18" x14ac:dyDescent="0.2">
      <c r="B19" s="324" t="s">
        <v>610</v>
      </c>
      <c r="L19">
        <v>15</v>
      </c>
      <c r="M19" t="s">
        <v>594</v>
      </c>
      <c r="N19" s="40">
        <v>38980</v>
      </c>
      <c r="O19" t="s">
        <v>585</v>
      </c>
      <c r="P19" s="45">
        <v>-8</v>
      </c>
      <c r="Q19" s="321">
        <v>-21.993044717303864</v>
      </c>
      <c r="R19" t="s">
        <v>603</v>
      </c>
    </row>
    <row r="20" spans="2:18" x14ac:dyDescent="0.2">
      <c r="L20">
        <v>16</v>
      </c>
      <c r="M20" t="s">
        <v>608</v>
      </c>
      <c r="N20" s="40">
        <v>38089</v>
      </c>
      <c r="O20" t="s">
        <v>605</v>
      </c>
      <c r="P20" s="45">
        <v>45</v>
      </c>
      <c r="Q20" s="321">
        <v>137.39037590916232</v>
      </c>
      <c r="R20" t="s">
        <v>603</v>
      </c>
    </row>
    <row r="21" spans="2:18" x14ac:dyDescent="0.2">
      <c r="L21">
        <v>17</v>
      </c>
      <c r="M21" t="s">
        <v>596</v>
      </c>
      <c r="N21" s="40">
        <v>38837</v>
      </c>
      <c r="O21" t="s">
        <v>605</v>
      </c>
      <c r="P21" s="45">
        <v>66</v>
      </c>
      <c r="Q21" s="321">
        <v>199.65433473774931</v>
      </c>
      <c r="R21" t="s">
        <v>582</v>
      </c>
    </row>
    <row r="22" spans="2:18" x14ac:dyDescent="0.2">
      <c r="L22">
        <v>18</v>
      </c>
      <c r="M22" t="s">
        <v>611</v>
      </c>
      <c r="N22" s="40">
        <v>38595</v>
      </c>
      <c r="O22" t="s">
        <v>581</v>
      </c>
      <c r="P22" s="45">
        <v>88</v>
      </c>
      <c r="Q22" s="321">
        <v>265.18755145539586</v>
      </c>
      <c r="R22" t="s">
        <v>586</v>
      </c>
    </row>
    <row r="23" spans="2:18" x14ac:dyDescent="0.2">
      <c r="L23">
        <v>19</v>
      </c>
      <c r="M23" t="s">
        <v>611</v>
      </c>
      <c r="N23" s="40">
        <v>38287</v>
      </c>
      <c r="O23" t="s">
        <v>597</v>
      </c>
      <c r="P23" s="45">
        <v>78</v>
      </c>
      <c r="Q23" s="321">
        <v>236.14697789113248</v>
      </c>
      <c r="R23" t="s">
        <v>582</v>
      </c>
    </row>
    <row r="24" spans="2:18" x14ac:dyDescent="0.2">
      <c r="L24">
        <v>20</v>
      </c>
      <c r="M24" t="s">
        <v>594</v>
      </c>
      <c r="N24" s="40">
        <v>38683</v>
      </c>
      <c r="O24" t="s">
        <v>581</v>
      </c>
      <c r="P24" s="45">
        <v>57</v>
      </c>
      <c r="Q24" s="321">
        <v>173.11529461915569</v>
      </c>
      <c r="R24" t="s">
        <v>586</v>
      </c>
    </row>
    <row r="25" spans="2:18" x14ac:dyDescent="0.2">
      <c r="L25">
        <v>21</v>
      </c>
      <c r="M25" t="s">
        <v>594</v>
      </c>
      <c r="N25" s="40">
        <v>38870</v>
      </c>
      <c r="O25" t="s">
        <v>605</v>
      </c>
      <c r="P25" s="45">
        <v>12</v>
      </c>
      <c r="Q25" s="321">
        <v>38.081435709433634</v>
      </c>
      <c r="R25" t="s">
        <v>592</v>
      </c>
    </row>
    <row r="26" spans="2:18" x14ac:dyDescent="0.2">
      <c r="L26">
        <v>22</v>
      </c>
      <c r="M26" t="s">
        <v>580</v>
      </c>
      <c r="N26" s="40">
        <v>38254</v>
      </c>
      <c r="O26" t="s">
        <v>597</v>
      </c>
      <c r="P26" s="45">
        <v>28</v>
      </c>
      <c r="Q26" s="321">
        <v>86.512775700642493</v>
      </c>
      <c r="R26" t="s">
        <v>586</v>
      </c>
    </row>
    <row r="27" spans="2:18" x14ac:dyDescent="0.2">
      <c r="L27">
        <v>23</v>
      </c>
      <c r="M27" t="s">
        <v>596</v>
      </c>
      <c r="N27" s="40">
        <v>38749</v>
      </c>
      <c r="O27" t="s">
        <v>605</v>
      </c>
      <c r="P27" s="45">
        <v>25</v>
      </c>
      <c r="Q27" s="321">
        <v>77.307151643363554</v>
      </c>
      <c r="R27" t="s">
        <v>586</v>
      </c>
    </row>
    <row r="28" spans="2:18" x14ac:dyDescent="0.2">
      <c r="L28">
        <v>26</v>
      </c>
      <c r="M28" t="s">
        <v>608</v>
      </c>
      <c r="N28" s="40">
        <v>39057</v>
      </c>
      <c r="O28" t="s">
        <v>581</v>
      </c>
      <c r="P28" s="45">
        <v>24</v>
      </c>
      <c r="Q28" s="321">
        <v>74.622434460070465</v>
      </c>
      <c r="R28" t="s">
        <v>592</v>
      </c>
    </row>
    <row r="29" spans="2:18" x14ac:dyDescent="0.2">
      <c r="L29">
        <v>27</v>
      </c>
      <c r="M29" t="s">
        <v>611</v>
      </c>
      <c r="N29" s="40">
        <v>38089</v>
      </c>
      <c r="O29" t="s">
        <v>589</v>
      </c>
      <c r="P29" s="45">
        <v>38</v>
      </c>
      <c r="Q29" s="321">
        <v>115.98517718889856</v>
      </c>
      <c r="R29" t="s">
        <v>586</v>
      </c>
    </row>
    <row r="30" spans="2:18" x14ac:dyDescent="0.2">
      <c r="L30">
        <v>28</v>
      </c>
      <c r="M30" t="s">
        <v>599</v>
      </c>
      <c r="N30" s="40">
        <v>38617</v>
      </c>
      <c r="O30" t="s">
        <v>585</v>
      </c>
      <c r="P30" s="45">
        <v>77</v>
      </c>
      <c r="Q30" s="321">
        <v>233.05438870487612</v>
      </c>
      <c r="R30" t="s">
        <v>586</v>
      </c>
    </row>
    <row r="31" spans="2:18" x14ac:dyDescent="0.2">
      <c r="L31">
        <v>32</v>
      </c>
      <c r="M31" t="s">
        <v>599</v>
      </c>
      <c r="N31" s="40">
        <v>38804</v>
      </c>
      <c r="O31" t="s">
        <v>581</v>
      </c>
      <c r="P31" s="45">
        <v>53</v>
      </c>
      <c r="Q31" s="321">
        <v>161.46395235499537</v>
      </c>
      <c r="R31" t="s">
        <v>586</v>
      </c>
    </row>
    <row r="32" spans="2:18" x14ac:dyDescent="0.2">
      <c r="L32">
        <v>33</v>
      </c>
      <c r="M32" t="s">
        <v>612</v>
      </c>
      <c r="N32" s="40">
        <v>38155</v>
      </c>
      <c r="O32" t="s">
        <v>605</v>
      </c>
      <c r="P32" s="45">
        <v>41</v>
      </c>
      <c r="Q32" s="321">
        <v>125.2697558819725</v>
      </c>
      <c r="R32" t="s">
        <v>592</v>
      </c>
    </row>
    <row r="33" spans="12:18" x14ac:dyDescent="0.2">
      <c r="L33">
        <v>34</v>
      </c>
      <c r="M33" t="s">
        <v>594</v>
      </c>
      <c r="N33" s="40">
        <v>38969</v>
      </c>
      <c r="O33" t="s">
        <v>605</v>
      </c>
      <c r="P33" s="45">
        <v>19</v>
      </c>
      <c r="Q33" s="321">
        <v>59.153898700773034</v>
      </c>
      <c r="R33" t="s">
        <v>592</v>
      </c>
    </row>
    <row r="34" spans="12:18" x14ac:dyDescent="0.2">
      <c r="L34">
        <v>39</v>
      </c>
      <c r="M34" t="s">
        <v>612</v>
      </c>
      <c r="N34" s="40">
        <v>38771</v>
      </c>
      <c r="O34" t="s">
        <v>585</v>
      </c>
      <c r="P34" s="45">
        <v>-9</v>
      </c>
      <c r="Q34" s="321">
        <v>-24.625751249139931</v>
      </c>
      <c r="R34" t="s">
        <v>592</v>
      </c>
    </row>
    <row r="35" spans="12:18" x14ac:dyDescent="0.2">
      <c r="L35">
        <v>40</v>
      </c>
      <c r="M35" t="s">
        <v>584</v>
      </c>
      <c r="N35" s="40">
        <v>38892</v>
      </c>
      <c r="O35" t="s">
        <v>585</v>
      </c>
      <c r="P35" s="45">
        <v>38</v>
      </c>
      <c r="Q35" s="321">
        <v>115.58433775100286</v>
      </c>
      <c r="R35" t="s">
        <v>582</v>
      </c>
    </row>
    <row r="36" spans="12:18" x14ac:dyDescent="0.2">
      <c r="L36">
        <v>41</v>
      </c>
      <c r="M36" t="s">
        <v>608</v>
      </c>
      <c r="N36" s="40">
        <v>38023</v>
      </c>
      <c r="O36" t="s">
        <v>597</v>
      </c>
      <c r="P36" s="45">
        <v>25</v>
      </c>
      <c r="Q36" s="321">
        <v>76.562095842195291</v>
      </c>
      <c r="R36" t="s">
        <v>582</v>
      </c>
    </row>
    <row r="37" spans="12:18" x14ac:dyDescent="0.2">
      <c r="L37">
        <v>42</v>
      </c>
      <c r="M37" t="s">
        <v>608</v>
      </c>
      <c r="N37" s="40">
        <v>38452</v>
      </c>
      <c r="O37" t="s">
        <v>605</v>
      </c>
      <c r="P37" s="45">
        <v>19</v>
      </c>
      <c r="Q37" s="321">
        <v>59.382749361194016</v>
      </c>
      <c r="R37" t="s">
        <v>586</v>
      </c>
    </row>
    <row r="38" spans="12:18" x14ac:dyDescent="0.2">
      <c r="L38">
        <v>43</v>
      </c>
      <c r="M38" t="s">
        <v>580</v>
      </c>
      <c r="N38" s="40">
        <v>38078</v>
      </c>
      <c r="O38" t="s">
        <v>585</v>
      </c>
      <c r="P38" s="45">
        <v>86</v>
      </c>
      <c r="Q38" s="321">
        <v>259.85996934004856</v>
      </c>
      <c r="R38" t="s">
        <v>592</v>
      </c>
    </row>
    <row r="39" spans="12:18" x14ac:dyDescent="0.2">
      <c r="L39">
        <v>44</v>
      </c>
      <c r="M39" t="s">
        <v>596</v>
      </c>
      <c r="N39" s="40">
        <v>38144</v>
      </c>
      <c r="O39" t="s">
        <v>581</v>
      </c>
      <c r="P39" s="45">
        <v>55</v>
      </c>
      <c r="Q39" s="321">
        <v>167.11761356978838</v>
      </c>
      <c r="R39" t="s">
        <v>586</v>
      </c>
    </row>
    <row r="40" spans="12:18" x14ac:dyDescent="0.2">
      <c r="L40">
        <v>45</v>
      </c>
      <c r="M40" t="s">
        <v>608</v>
      </c>
      <c r="N40" s="40">
        <v>38980</v>
      </c>
      <c r="O40" t="s">
        <v>581</v>
      </c>
      <c r="P40" s="45">
        <v>2</v>
      </c>
      <c r="Q40" s="321">
        <v>7.8483600384211831</v>
      </c>
      <c r="R40" t="s">
        <v>603</v>
      </c>
    </row>
    <row r="41" spans="12:18" x14ac:dyDescent="0.2">
      <c r="L41">
        <v>46</v>
      </c>
      <c r="M41" t="s">
        <v>588</v>
      </c>
      <c r="N41" s="40">
        <v>38573</v>
      </c>
      <c r="O41" t="s">
        <v>605</v>
      </c>
      <c r="P41" s="45">
        <v>93</v>
      </c>
      <c r="Q41" s="321">
        <v>280.68747862762837</v>
      </c>
      <c r="R41" t="s">
        <v>603</v>
      </c>
    </row>
    <row r="42" spans="12:18" x14ac:dyDescent="0.2">
      <c r="L42">
        <v>47</v>
      </c>
      <c r="M42" t="s">
        <v>594</v>
      </c>
      <c r="N42" s="40">
        <v>38254</v>
      </c>
      <c r="O42" t="s">
        <v>597</v>
      </c>
      <c r="P42" s="45">
        <v>14</v>
      </c>
      <c r="Q42" s="321">
        <v>43.931553656204748</v>
      </c>
      <c r="R42" t="s">
        <v>592</v>
      </c>
    </row>
    <row r="43" spans="12:18" x14ac:dyDescent="0.2">
      <c r="L43">
        <v>48</v>
      </c>
      <c r="M43" t="s">
        <v>608</v>
      </c>
      <c r="N43" s="40">
        <v>38496</v>
      </c>
      <c r="O43" t="s">
        <v>597</v>
      </c>
      <c r="P43" s="45">
        <v>37</v>
      </c>
      <c r="Q43" s="321">
        <v>113.03491000904664</v>
      </c>
      <c r="R43" t="s">
        <v>582</v>
      </c>
    </row>
    <row r="44" spans="12:18" x14ac:dyDescent="0.2">
      <c r="L44">
        <v>49</v>
      </c>
      <c r="M44" t="s">
        <v>580</v>
      </c>
      <c r="N44" s="40">
        <v>38309</v>
      </c>
      <c r="O44" t="s">
        <v>585</v>
      </c>
      <c r="P44" s="45">
        <v>63</v>
      </c>
      <c r="Q44" s="321">
        <v>190.69511057123685</v>
      </c>
      <c r="R44" t="s">
        <v>592</v>
      </c>
    </row>
    <row r="45" spans="12:18" x14ac:dyDescent="0.2">
      <c r="L45">
        <v>50</v>
      </c>
      <c r="M45" t="s">
        <v>594</v>
      </c>
      <c r="N45" s="40">
        <v>38309</v>
      </c>
      <c r="O45" t="s">
        <v>581</v>
      </c>
      <c r="P45" s="45">
        <v>1</v>
      </c>
      <c r="Q45" s="321">
        <v>5.599704779498877</v>
      </c>
      <c r="R45" t="s">
        <v>592</v>
      </c>
    </row>
    <row r="46" spans="12:18" x14ac:dyDescent="0.2">
      <c r="L46">
        <v>51</v>
      </c>
      <c r="M46" t="s">
        <v>594</v>
      </c>
      <c r="N46" s="40">
        <v>38518</v>
      </c>
      <c r="O46" t="s">
        <v>597</v>
      </c>
      <c r="P46" s="45">
        <v>24</v>
      </c>
      <c r="Q46" s="321">
        <v>73.599272692165783</v>
      </c>
      <c r="R46" t="s">
        <v>586</v>
      </c>
    </row>
    <row r="47" spans="12:18" x14ac:dyDescent="0.2">
      <c r="L47">
        <v>52</v>
      </c>
      <c r="M47" t="s">
        <v>584</v>
      </c>
      <c r="N47" s="40">
        <v>37990</v>
      </c>
      <c r="O47" t="s">
        <v>597</v>
      </c>
      <c r="P47" s="45">
        <v>83</v>
      </c>
      <c r="Q47" s="321">
        <v>250.33273832124888</v>
      </c>
      <c r="R47" t="s">
        <v>586</v>
      </c>
    </row>
    <row r="48" spans="12:18" x14ac:dyDescent="0.2">
      <c r="L48">
        <v>53</v>
      </c>
      <c r="M48" t="s">
        <v>612</v>
      </c>
      <c r="N48" s="40">
        <v>38540</v>
      </c>
      <c r="O48" t="s">
        <v>597</v>
      </c>
      <c r="P48" s="45">
        <v>49</v>
      </c>
      <c r="Q48" s="321">
        <v>148.50659729480034</v>
      </c>
      <c r="R48" t="s">
        <v>586</v>
      </c>
    </row>
    <row r="49" spans="12:18" x14ac:dyDescent="0.2">
      <c r="L49">
        <v>54</v>
      </c>
      <c r="M49" t="s">
        <v>599</v>
      </c>
      <c r="N49" s="40">
        <v>38452</v>
      </c>
      <c r="O49" t="s">
        <v>581</v>
      </c>
      <c r="P49" s="45">
        <v>26</v>
      </c>
      <c r="Q49" s="321">
        <v>80.197912185633001</v>
      </c>
      <c r="R49" t="s">
        <v>592</v>
      </c>
    </row>
    <row r="50" spans="12:18" x14ac:dyDescent="0.2">
      <c r="L50">
        <v>55</v>
      </c>
      <c r="M50" t="s">
        <v>611</v>
      </c>
      <c r="N50" s="40">
        <v>38859</v>
      </c>
      <c r="O50" t="s">
        <v>581</v>
      </c>
      <c r="P50" s="45">
        <v>35</v>
      </c>
      <c r="Q50" s="321">
        <v>107.99264815962536</v>
      </c>
      <c r="R50" t="s">
        <v>592</v>
      </c>
    </row>
    <row r="51" spans="12:18" x14ac:dyDescent="0.2">
      <c r="L51">
        <v>56</v>
      </c>
      <c r="M51" t="s">
        <v>599</v>
      </c>
      <c r="N51" s="40">
        <v>38089</v>
      </c>
      <c r="O51" t="s">
        <v>581</v>
      </c>
      <c r="P51" s="45">
        <v>8</v>
      </c>
      <c r="Q51" s="321">
        <v>26.909399775034267</v>
      </c>
      <c r="R51" t="s">
        <v>582</v>
      </c>
    </row>
    <row r="52" spans="12:18" x14ac:dyDescent="0.2">
      <c r="L52">
        <v>57</v>
      </c>
      <c r="M52" t="s">
        <v>612</v>
      </c>
      <c r="N52" s="40">
        <v>38166</v>
      </c>
      <c r="O52" t="s">
        <v>605</v>
      </c>
      <c r="P52" s="45">
        <v>49</v>
      </c>
      <c r="Q52" s="321">
        <v>148.777847479907</v>
      </c>
      <c r="R52" t="s">
        <v>586</v>
      </c>
    </row>
    <row r="53" spans="12:18" x14ac:dyDescent="0.2">
      <c r="L53">
        <v>58</v>
      </c>
      <c r="M53" t="s">
        <v>599</v>
      </c>
      <c r="N53" s="40">
        <v>38089</v>
      </c>
      <c r="O53" t="s">
        <v>585</v>
      </c>
      <c r="P53" s="45">
        <v>34</v>
      </c>
      <c r="Q53" s="321">
        <v>104.09375694795658</v>
      </c>
      <c r="R53" t="s">
        <v>603</v>
      </c>
    </row>
    <row r="54" spans="12:18" x14ac:dyDescent="0.2">
      <c r="L54">
        <v>59</v>
      </c>
      <c r="M54" t="s">
        <v>599</v>
      </c>
      <c r="N54" s="40">
        <v>38694</v>
      </c>
      <c r="O54" t="s">
        <v>581</v>
      </c>
      <c r="P54" s="45">
        <v>8</v>
      </c>
      <c r="Q54" s="321">
        <v>26.236564211223342</v>
      </c>
      <c r="R54" t="s">
        <v>586</v>
      </c>
    </row>
    <row r="55" spans="12:18" x14ac:dyDescent="0.2">
      <c r="L55">
        <v>60</v>
      </c>
      <c r="M55" t="s">
        <v>611</v>
      </c>
      <c r="N55" s="40">
        <v>38287</v>
      </c>
      <c r="O55" t="s">
        <v>605</v>
      </c>
      <c r="P55" s="45">
        <v>89</v>
      </c>
      <c r="Q55" s="321">
        <v>269.09085017901094</v>
      </c>
      <c r="R55" t="s">
        <v>603</v>
      </c>
    </row>
    <row r="56" spans="12:18" x14ac:dyDescent="0.2">
      <c r="L56">
        <v>61</v>
      </c>
      <c r="M56" t="s">
        <v>596</v>
      </c>
      <c r="N56" s="40">
        <v>38672</v>
      </c>
      <c r="O56" t="s">
        <v>585</v>
      </c>
      <c r="P56" s="45">
        <v>62</v>
      </c>
      <c r="Q56" s="321">
        <v>189.25415891346557</v>
      </c>
      <c r="R56" t="s">
        <v>586</v>
      </c>
    </row>
    <row r="57" spans="12:18" x14ac:dyDescent="0.2">
      <c r="L57">
        <v>62</v>
      </c>
      <c r="M57" t="s">
        <v>608</v>
      </c>
      <c r="N57" s="40">
        <v>38210</v>
      </c>
      <c r="O57" t="s">
        <v>585</v>
      </c>
      <c r="P57" s="45">
        <v>23</v>
      </c>
      <c r="Q57" s="321">
        <v>71.313211840267556</v>
      </c>
      <c r="R57" t="s">
        <v>582</v>
      </c>
    </row>
    <row r="58" spans="12:18" x14ac:dyDescent="0.2">
      <c r="L58">
        <v>63</v>
      </c>
      <c r="M58" t="s">
        <v>612</v>
      </c>
      <c r="N58" s="40">
        <v>38155</v>
      </c>
      <c r="O58" t="s">
        <v>597</v>
      </c>
      <c r="P58" s="45">
        <v>95</v>
      </c>
      <c r="Q58" s="321">
        <v>287.76081692141696</v>
      </c>
      <c r="R58" t="s">
        <v>586</v>
      </c>
    </row>
    <row r="59" spans="12:18" x14ac:dyDescent="0.2">
      <c r="L59">
        <v>64</v>
      </c>
      <c r="M59" t="s">
        <v>608</v>
      </c>
      <c r="N59" s="40">
        <v>38848</v>
      </c>
      <c r="O59" t="s">
        <v>597</v>
      </c>
      <c r="P59" s="45">
        <v>41</v>
      </c>
      <c r="Q59" s="321">
        <v>125.00018840758105</v>
      </c>
      <c r="R59" t="s">
        <v>582</v>
      </c>
    </row>
    <row r="60" spans="12:18" x14ac:dyDescent="0.2">
      <c r="L60">
        <v>65</v>
      </c>
      <c r="M60" t="s">
        <v>588</v>
      </c>
      <c r="N60" s="40">
        <v>38452</v>
      </c>
      <c r="O60" t="s">
        <v>581</v>
      </c>
      <c r="P60" s="45">
        <v>-6</v>
      </c>
      <c r="Q60" s="321">
        <v>-15.942861162173479</v>
      </c>
      <c r="R60" t="s">
        <v>586</v>
      </c>
    </row>
    <row r="61" spans="12:18" x14ac:dyDescent="0.2">
      <c r="L61">
        <v>66</v>
      </c>
      <c r="M61" t="s">
        <v>580</v>
      </c>
      <c r="N61" s="40">
        <v>38353</v>
      </c>
      <c r="O61" t="s">
        <v>605</v>
      </c>
      <c r="P61" s="45">
        <v>84</v>
      </c>
      <c r="Q61" s="321">
        <v>253.99061782802139</v>
      </c>
      <c r="R61" t="s">
        <v>582</v>
      </c>
    </row>
    <row r="62" spans="12:18" x14ac:dyDescent="0.2">
      <c r="L62">
        <v>67</v>
      </c>
      <c r="M62" t="s">
        <v>584</v>
      </c>
      <c r="N62" s="40">
        <v>38661</v>
      </c>
      <c r="O62" t="s">
        <v>585</v>
      </c>
      <c r="P62" s="45">
        <v>63</v>
      </c>
      <c r="Q62" s="321">
        <v>191.36713896782123</v>
      </c>
      <c r="R62" t="s">
        <v>582</v>
      </c>
    </row>
    <row r="63" spans="12:18" x14ac:dyDescent="0.2">
      <c r="L63">
        <v>68</v>
      </c>
      <c r="M63" t="s">
        <v>594</v>
      </c>
      <c r="N63" s="40">
        <v>38914</v>
      </c>
      <c r="O63" t="s">
        <v>581</v>
      </c>
      <c r="P63" s="45">
        <v>0</v>
      </c>
      <c r="Q63" s="321">
        <v>2.3682330895483967</v>
      </c>
      <c r="R63" t="s">
        <v>592</v>
      </c>
    </row>
    <row r="64" spans="12:18" x14ac:dyDescent="0.2">
      <c r="L64">
        <v>69</v>
      </c>
      <c r="M64" t="s">
        <v>599</v>
      </c>
      <c r="N64" s="40">
        <v>38375</v>
      </c>
      <c r="O64" t="s">
        <v>597</v>
      </c>
      <c r="P64" s="45">
        <v>73</v>
      </c>
      <c r="Q64" s="321">
        <v>221.4068752836437</v>
      </c>
      <c r="R64" t="s">
        <v>603</v>
      </c>
    </row>
    <row r="65" spans="12:18" x14ac:dyDescent="0.2">
      <c r="L65">
        <v>70</v>
      </c>
      <c r="M65" t="s">
        <v>608</v>
      </c>
      <c r="N65" s="40">
        <v>38342</v>
      </c>
      <c r="O65" t="s">
        <v>597</v>
      </c>
      <c r="P65" s="45">
        <v>95</v>
      </c>
      <c r="Q65" s="321">
        <v>287.05320060576679</v>
      </c>
      <c r="R65" t="s">
        <v>586</v>
      </c>
    </row>
    <row r="66" spans="12:18" x14ac:dyDescent="0.2">
      <c r="L66">
        <v>71</v>
      </c>
      <c r="M66" t="s">
        <v>588</v>
      </c>
      <c r="N66" s="40">
        <v>38672</v>
      </c>
      <c r="O66" t="s">
        <v>589</v>
      </c>
      <c r="P66" s="45">
        <v>93</v>
      </c>
      <c r="Q66" s="321">
        <v>280.76798505156279</v>
      </c>
      <c r="R66" t="s">
        <v>592</v>
      </c>
    </row>
    <row r="67" spans="12:18" x14ac:dyDescent="0.2">
      <c r="L67">
        <v>72</v>
      </c>
      <c r="M67" t="s">
        <v>594</v>
      </c>
      <c r="N67" s="40">
        <v>38155</v>
      </c>
      <c r="O67" t="s">
        <v>589</v>
      </c>
      <c r="P67" s="45">
        <v>54</v>
      </c>
      <c r="Q67" s="321">
        <v>163.86605406277587</v>
      </c>
      <c r="R67" t="s">
        <v>582</v>
      </c>
    </row>
    <row r="68" spans="12:18" x14ac:dyDescent="0.2">
      <c r="L68">
        <v>73</v>
      </c>
      <c r="M68" t="s">
        <v>599</v>
      </c>
      <c r="N68" s="40">
        <v>38529</v>
      </c>
      <c r="O68" t="s">
        <v>585</v>
      </c>
      <c r="P68" s="45">
        <v>33</v>
      </c>
      <c r="Q68" s="321">
        <v>101.36706423848841</v>
      </c>
      <c r="R68" t="s">
        <v>582</v>
      </c>
    </row>
    <row r="69" spans="12:18" x14ac:dyDescent="0.2">
      <c r="L69">
        <v>74</v>
      </c>
      <c r="M69" t="s">
        <v>588</v>
      </c>
      <c r="N69" s="40">
        <v>38089</v>
      </c>
      <c r="O69" t="s">
        <v>605</v>
      </c>
      <c r="P69" s="45">
        <v>48</v>
      </c>
      <c r="Q69" s="321">
        <v>145.83607322448287</v>
      </c>
      <c r="R69" t="s">
        <v>592</v>
      </c>
    </row>
    <row r="70" spans="12:18" x14ac:dyDescent="0.2">
      <c r="L70">
        <v>75</v>
      </c>
      <c r="M70" t="s">
        <v>611</v>
      </c>
      <c r="N70" s="40">
        <v>38375</v>
      </c>
      <c r="O70" t="s">
        <v>597</v>
      </c>
      <c r="P70" s="45">
        <v>-7</v>
      </c>
      <c r="Q70" s="321">
        <v>-18.531454427544542</v>
      </c>
      <c r="R70" t="s">
        <v>586</v>
      </c>
    </row>
    <row r="71" spans="12:18" x14ac:dyDescent="0.2">
      <c r="L71">
        <v>76</v>
      </c>
      <c r="M71" t="s">
        <v>596</v>
      </c>
      <c r="N71" s="40">
        <v>38782</v>
      </c>
      <c r="O71" t="s">
        <v>585</v>
      </c>
      <c r="P71" s="45">
        <v>-2</v>
      </c>
      <c r="Q71" s="321">
        <v>-3.941491558920891</v>
      </c>
      <c r="R71" t="s">
        <v>592</v>
      </c>
    </row>
    <row r="72" spans="12:18" x14ac:dyDescent="0.2">
      <c r="L72">
        <v>77</v>
      </c>
      <c r="M72" t="s">
        <v>599</v>
      </c>
      <c r="N72" s="40">
        <v>38001</v>
      </c>
      <c r="O72" t="s">
        <v>605</v>
      </c>
      <c r="P72" s="45">
        <v>27</v>
      </c>
      <c r="Q72" s="321">
        <v>83.29090970219859</v>
      </c>
      <c r="R72" t="s">
        <v>603</v>
      </c>
    </row>
    <row r="73" spans="12:18" x14ac:dyDescent="0.2">
      <c r="L73">
        <v>78</v>
      </c>
      <c r="M73" t="s">
        <v>608</v>
      </c>
      <c r="N73" s="40">
        <v>39068</v>
      </c>
      <c r="O73" t="s">
        <v>585</v>
      </c>
      <c r="P73" s="45">
        <v>56</v>
      </c>
      <c r="Q73" s="321">
        <v>170.23780299763459</v>
      </c>
      <c r="R73" t="s">
        <v>582</v>
      </c>
    </row>
    <row r="74" spans="12:18" x14ac:dyDescent="0.2">
      <c r="L74">
        <v>79</v>
      </c>
      <c r="M74" t="s">
        <v>599</v>
      </c>
      <c r="N74" s="40">
        <v>38397</v>
      </c>
      <c r="O74" t="s">
        <v>605</v>
      </c>
      <c r="P74" s="45">
        <v>70</v>
      </c>
      <c r="Q74" s="321">
        <v>212.29242314468692</v>
      </c>
      <c r="R74" t="s">
        <v>582</v>
      </c>
    </row>
    <row r="75" spans="12:18" x14ac:dyDescent="0.2">
      <c r="L75">
        <v>80</v>
      </c>
      <c r="M75" t="s">
        <v>611</v>
      </c>
      <c r="N75" s="40">
        <v>38441</v>
      </c>
      <c r="O75" t="s">
        <v>605</v>
      </c>
      <c r="P75" s="45">
        <v>16</v>
      </c>
      <c r="Q75" s="321">
        <v>49.457645878335306</v>
      </c>
      <c r="R75" t="s">
        <v>592</v>
      </c>
    </row>
    <row r="76" spans="12:18" x14ac:dyDescent="0.2">
      <c r="L76">
        <v>81</v>
      </c>
      <c r="M76" t="s">
        <v>611</v>
      </c>
      <c r="N76" s="40">
        <v>38727</v>
      </c>
      <c r="O76" t="s">
        <v>581</v>
      </c>
      <c r="P76" s="45">
        <v>69</v>
      </c>
      <c r="Q76" s="321">
        <v>208.68512958069783</v>
      </c>
      <c r="R76" t="s">
        <v>603</v>
      </c>
    </row>
    <row r="77" spans="12:18" x14ac:dyDescent="0.2">
      <c r="L77">
        <v>82</v>
      </c>
      <c r="M77" t="s">
        <v>596</v>
      </c>
      <c r="N77" s="40">
        <v>38562</v>
      </c>
      <c r="O77" t="s">
        <v>585</v>
      </c>
      <c r="P77" s="45">
        <v>67</v>
      </c>
      <c r="Q77" s="321">
        <v>203.01428430380912</v>
      </c>
      <c r="R77" t="s">
        <v>586</v>
      </c>
    </row>
    <row r="78" spans="12:18" x14ac:dyDescent="0.2">
      <c r="L78">
        <v>83</v>
      </c>
      <c r="M78" t="s">
        <v>612</v>
      </c>
      <c r="N78" s="40">
        <v>38298</v>
      </c>
      <c r="O78" t="s">
        <v>585</v>
      </c>
      <c r="P78" s="45">
        <v>82</v>
      </c>
      <c r="Q78" s="321">
        <v>248.09860782564255</v>
      </c>
      <c r="R78" t="s">
        <v>592</v>
      </c>
    </row>
    <row r="79" spans="12:18" x14ac:dyDescent="0.2">
      <c r="L79">
        <v>84</v>
      </c>
      <c r="M79" t="s">
        <v>588</v>
      </c>
      <c r="N79" s="40">
        <v>38991</v>
      </c>
      <c r="O79" t="s">
        <v>597</v>
      </c>
      <c r="P79" s="45">
        <v>73</v>
      </c>
      <c r="Q79" s="321">
        <v>221.4762294351379</v>
      </c>
      <c r="R79" t="s">
        <v>592</v>
      </c>
    </row>
    <row r="80" spans="12:18" x14ac:dyDescent="0.2">
      <c r="L80">
        <v>85</v>
      </c>
      <c r="M80" t="s">
        <v>612</v>
      </c>
      <c r="N80" s="40">
        <v>38034</v>
      </c>
      <c r="O80" t="s">
        <v>585</v>
      </c>
      <c r="P80" s="45">
        <v>80</v>
      </c>
      <c r="Q80" s="321">
        <v>241.26239073863908</v>
      </c>
      <c r="R80" t="s">
        <v>582</v>
      </c>
    </row>
    <row r="81" spans="12:18" x14ac:dyDescent="0.2">
      <c r="L81">
        <v>86</v>
      </c>
      <c r="M81" t="s">
        <v>611</v>
      </c>
      <c r="N81" s="40">
        <v>38573</v>
      </c>
      <c r="O81" t="s">
        <v>597</v>
      </c>
      <c r="P81" s="45">
        <v>-2</v>
      </c>
      <c r="Q81" s="321">
        <v>-4.2379405606125751</v>
      </c>
      <c r="R81" t="s">
        <v>603</v>
      </c>
    </row>
    <row r="82" spans="12:18" x14ac:dyDescent="0.2">
      <c r="L82">
        <v>87</v>
      </c>
      <c r="M82" t="s">
        <v>608</v>
      </c>
      <c r="N82" s="40">
        <v>38595</v>
      </c>
      <c r="O82" t="s">
        <v>597</v>
      </c>
      <c r="P82" s="45">
        <v>5</v>
      </c>
      <c r="Q82" s="321">
        <v>17.026058044096466</v>
      </c>
      <c r="R82" t="s">
        <v>603</v>
      </c>
    </row>
    <row r="83" spans="12:18" x14ac:dyDescent="0.2">
      <c r="L83">
        <v>88</v>
      </c>
      <c r="M83" t="s">
        <v>594</v>
      </c>
      <c r="N83" s="40">
        <v>38705</v>
      </c>
      <c r="O83" t="s">
        <v>597</v>
      </c>
      <c r="P83" s="45">
        <v>26</v>
      </c>
      <c r="Q83" s="321">
        <v>80.296764498097943</v>
      </c>
      <c r="R83" t="s">
        <v>582</v>
      </c>
    </row>
    <row r="84" spans="12:18" x14ac:dyDescent="0.2">
      <c r="L84">
        <v>89</v>
      </c>
      <c r="M84" t="s">
        <v>612</v>
      </c>
      <c r="N84" s="40">
        <v>38430</v>
      </c>
      <c r="O84" t="s">
        <v>585</v>
      </c>
      <c r="P84" s="45">
        <v>1</v>
      </c>
      <c r="Q84" s="321">
        <v>5.0101440126936883</v>
      </c>
      <c r="R84" t="s">
        <v>586</v>
      </c>
    </row>
    <row r="85" spans="12:18" x14ac:dyDescent="0.2">
      <c r="L85">
        <v>90</v>
      </c>
      <c r="M85" t="s">
        <v>612</v>
      </c>
      <c r="N85" s="40">
        <v>38881</v>
      </c>
      <c r="O85" t="s">
        <v>589</v>
      </c>
      <c r="P85" s="45">
        <v>-3</v>
      </c>
      <c r="Q85" s="321">
        <v>-7.6150918857367635</v>
      </c>
      <c r="R85" t="s">
        <v>582</v>
      </c>
    </row>
    <row r="86" spans="12:18" x14ac:dyDescent="0.2">
      <c r="L86">
        <v>91</v>
      </c>
      <c r="M86" t="s">
        <v>580</v>
      </c>
      <c r="N86" s="40">
        <v>38947</v>
      </c>
      <c r="O86" t="s">
        <v>597</v>
      </c>
      <c r="P86" s="45">
        <v>83</v>
      </c>
      <c r="Q86" s="321">
        <v>251.18350564763173</v>
      </c>
      <c r="R86" t="s">
        <v>582</v>
      </c>
    </row>
    <row r="87" spans="12:18" x14ac:dyDescent="0.2">
      <c r="L87">
        <v>92</v>
      </c>
      <c r="M87" t="s">
        <v>611</v>
      </c>
      <c r="N87" s="40">
        <v>38133</v>
      </c>
      <c r="O87" t="s">
        <v>605</v>
      </c>
      <c r="P87" s="45">
        <v>33</v>
      </c>
      <c r="Q87" s="321">
        <v>100.32795234701418</v>
      </c>
      <c r="R87" t="s">
        <v>586</v>
      </c>
    </row>
    <row r="88" spans="12:18" x14ac:dyDescent="0.2">
      <c r="L88">
        <v>93</v>
      </c>
      <c r="M88" t="s">
        <v>594</v>
      </c>
      <c r="N88" s="40">
        <v>38089</v>
      </c>
      <c r="O88" t="s">
        <v>585</v>
      </c>
      <c r="P88" s="45">
        <v>62</v>
      </c>
      <c r="Q88" s="321">
        <v>188.06461550204614</v>
      </c>
      <c r="R88" t="s">
        <v>592</v>
      </c>
    </row>
    <row r="89" spans="12:18" x14ac:dyDescent="0.2">
      <c r="L89">
        <v>94</v>
      </c>
      <c r="M89" t="s">
        <v>596</v>
      </c>
      <c r="N89" s="40">
        <v>38848</v>
      </c>
      <c r="O89" t="s">
        <v>597</v>
      </c>
      <c r="P89" s="45">
        <v>58</v>
      </c>
      <c r="Q89" s="321">
        <v>176.47069512712616</v>
      </c>
      <c r="R89" t="s">
        <v>586</v>
      </c>
    </row>
    <row r="90" spans="12:18" x14ac:dyDescent="0.2">
      <c r="L90">
        <v>95</v>
      </c>
      <c r="M90" t="s">
        <v>608</v>
      </c>
      <c r="N90" s="40">
        <v>38584</v>
      </c>
      <c r="O90" t="s">
        <v>585</v>
      </c>
      <c r="P90" s="45">
        <v>28</v>
      </c>
      <c r="Q90" s="321">
        <v>85.544260264222203</v>
      </c>
      <c r="R90" t="s">
        <v>582</v>
      </c>
    </row>
    <row r="91" spans="12:18" x14ac:dyDescent="0.2">
      <c r="L91">
        <v>96</v>
      </c>
      <c r="M91" t="s">
        <v>611</v>
      </c>
      <c r="N91" s="40">
        <v>39068</v>
      </c>
      <c r="O91" t="s">
        <v>581</v>
      </c>
      <c r="P91" s="45">
        <v>33</v>
      </c>
      <c r="Q91" s="321">
        <v>100.68612237181482</v>
      </c>
      <c r="R91" t="s">
        <v>592</v>
      </c>
    </row>
    <row r="92" spans="12:18" x14ac:dyDescent="0.2">
      <c r="L92">
        <v>97</v>
      </c>
      <c r="M92" t="s">
        <v>599</v>
      </c>
      <c r="N92" s="40">
        <v>39046</v>
      </c>
      <c r="O92" t="s">
        <v>585</v>
      </c>
      <c r="P92" s="45">
        <v>92</v>
      </c>
      <c r="Q92" s="321">
        <v>278.15933854048899</v>
      </c>
      <c r="R92" t="s">
        <v>582</v>
      </c>
    </row>
    <row r="93" spans="12:18" x14ac:dyDescent="0.2">
      <c r="L93">
        <v>98</v>
      </c>
      <c r="M93" t="s">
        <v>611</v>
      </c>
      <c r="N93" s="40">
        <v>38089</v>
      </c>
      <c r="O93" t="s">
        <v>581</v>
      </c>
      <c r="P93" s="45">
        <v>92</v>
      </c>
      <c r="Q93" s="321">
        <v>277.53974563422275</v>
      </c>
      <c r="R93" t="s">
        <v>603</v>
      </c>
    </row>
    <row r="94" spans="12:18" x14ac:dyDescent="0.2">
      <c r="L94">
        <v>99</v>
      </c>
      <c r="M94" t="s">
        <v>596</v>
      </c>
      <c r="N94" s="40">
        <v>38738</v>
      </c>
      <c r="O94" t="s">
        <v>581</v>
      </c>
      <c r="P94" s="45">
        <v>75</v>
      </c>
      <c r="Q94" s="321">
        <v>226.73977333901354</v>
      </c>
      <c r="R94" t="s">
        <v>582</v>
      </c>
    </row>
    <row r="95" spans="12:18" x14ac:dyDescent="0.2">
      <c r="L95">
        <v>100</v>
      </c>
      <c r="M95" t="s">
        <v>580</v>
      </c>
      <c r="N95" s="40">
        <v>38628</v>
      </c>
      <c r="O95" t="s">
        <v>597</v>
      </c>
      <c r="P95" s="45">
        <v>74</v>
      </c>
      <c r="Q95" s="321">
        <v>224.23346975523705</v>
      </c>
      <c r="R95" t="s">
        <v>592</v>
      </c>
    </row>
    <row r="96" spans="12:18" x14ac:dyDescent="0.2">
      <c r="L96">
        <v>101</v>
      </c>
      <c r="M96" t="s">
        <v>594</v>
      </c>
      <c r="N96" s="40">
        <v>38001</v>
      </c>
      <c r="O96" t="s">
        <v>585</v>
      </c>
      <c r="P96" s="45">
        <v>67</v>
      </c>
      <c r="Q96" s="321">
        <v>202.45009266432331</v>
      </c>
      <c r="R96" t="s">
        <v>592</v>
      </c>
    </row>
    <row r="97" spans="12:18" x14ac:dyDescent="0.2">
      <c r="L97">
        <v>102</v>
      </c>
      <c r="M97" t="s">
        <v>599</v>
      </c>
      <c r="N97" s="40">
        <v>38210</v>
      </c>
      <c r="O97" t="s">
        <v>585</v>
      </c>
      <c r="P97" s="45">
        <v>16</v>
      </c>
      <c r="Q97" s="321">
        <v>49.450018506623742</v>
      </c>
      <c r="R97" t="s">
        <v>582</v>
      </c>
    </row>
    <row r="98" spans="12:18" x14ac:dyDescent="0.2">
      <c r="L98">
        <v>103</v>
      </c>
      <c r="M98" t="s">
        <v>584</v>
      </c>
      <c r="N98" s="40">
        <v>38485</v>
      </c>
      <c r="O98" t="s">
        <v>585</v>
      </c>
      <c r="P98" s="45">
        <v>90</v>
      </c>
      <c r="Q98" s="321">
        <v>272.33991590998778</v>
      </c>
      <c r="R98" t="s">
        <v>592</v>
      </c>
    </row>
    <row r="99" spans="12:18" x14ac:dyDescent="0.2">
      <c r="L99">
        <v>104</v>
      </c>
      <c r="M99" t="s">
        <v>611</v>
      </c>
      <c r="N99" s="40">
        <v>38793</v>
      </c>
      <c r="O99" t="s">
        <v>589</v>
      </c>
      <c r="P99" s="45">
        <v>-8</v>
      </c>
      <c r="Q99" s="321">
        <v>-22.10755433572842</v>
      </c>
      <c r="R99" t="s">
        <v>592</v>
      </c>
    </row>
    <row r="100" spans="12:18" x14ac:dyDescent="0.2">
      <c r="L100">
        <v>105</v>
      </c>
      <c r="M100" t="s">
        <v>599</v>
      </c>
      <c r="N100" s="40">
        <v>38243</v>
      </c>
      <c r="O100" t="s">
        <v>589</v>
      </c>
      <c r="P100" s="45">
        <v>51</v>
      </c>
      <c r="Q100" s="321">
        <v>155.29818889700317</v>
      </c>
      <c r="R100" t="s">
        <v>586</v>
      </c>
    </row>
    <row r="101" spans="12:18" x14ac:dyDescent="0.2">
      <c r="L101">
        <v>106</v>
      </c>
      <c r="M101" t="s">
        <v>611</v>
      </c>
      <c r="N101" s="40">
        <v>38441</v>
      </c>
      <c r="O101" t="s">
        <v>585</v>
      </c>
      <c r="P101" s="45">
        <v>-7</v>
      </c>
      <c r="Q101" s="321">
        <v>-19.532896832828285</v>
      </c>
      <c r="R101" t="s">
        <v>582</v>
      </c>
    </row>
    <row r="102" spans="12:18" x14ac:dyDescent="0.2">
      <c r="L102">
        <v>107</v>
      </c>
      <c r="M102" t="s">
        <v>608</v>
      </c>
      <c r="N102" s="40">
        <v>38067</v>
      </c>
      <c r="O102" t="s">
        <v>581</v>
      </c>
      <c r="P102" s="45">
        <v>9</v>
      </c>
      <c r="Q102" s="321">
        <v>29.277821643264524</v>
      </c>
      <c r="R102" t="s">
        <v>586</v>
      </c>
    </row>
    <row r="103" spans="12:18" x14ac:dyDescent="0.2">
      <c r="L103">
        <v>108</v>
      </c>
      <c r="M103" t="s">
        <v>612</v>
      </c>
      <c r="N103" s="40">
        <v>38595</v>
      </c>
      <c r="O103" t="s">
        <v>581</v>
      </c>
      <c r="P103" s="45">
        <v>-10</v>
      </c>
      <c r="Q103" s="321">
        <v>-28.406748282006184</v>
      </c>
      <c r="R103" t="s">
        <v>603</v>
      </c>
    </row>
    <row r="104" spans="12:18" x14ac:dyDescent="0.2">
      <c r="L104">
        <v>109</v>
      </c>
      <c r="M104" t="s">
        <v>588</v>
      </c>
      <c r="N104" s="40">
        <v>38914</v>
      </c>
      <c r="O104" t="s">
        <v>585</v>
      </c>
      <c r="P104" s="45">
        <v>10</v>
      </c>
      <c r="Q104" s="321">
        <v>32.113204788074981</v>
      </c>
      <c r="R104" t="s">
        <v>582</v>
      </c>
    </row>
    <row r="105" spans="12:18" x14ac:dyDescent="0.2">
      <c r="L105">
        <v>110</v>
      </c>
      <c r="M105" t="s">
        <v>588</v>
      </c>
      <c r="N105" s="40">
        <v>38419</v>
      </c>
      <c r="O105" t="s">
        <v>605</v>
      </c>
      <c r="P105" s="45">
        <v>35</v>
      </c>
      <c r="Q105" s="321">
        <v>107.58710427119863</v>
      </c>
      <c r="R105" t="s">
        <v>586</v>
      </c>
    </row>
    <row r="106" spans="12:18" x14ac:dyDescent="0.2">
      <c r="L106">
        <v>111</v>
      </c>
      <c r="M106" t="s">
        <v>612</v>
      </c>
      <c r="N106" s="40">
        <v>38265</v>
      </c>
      <c r="O106" t="s">
        <v>605</v>
      </c>
      <c r="P106" s="45">
        <v>81</v>
      </c>
      <c r="Q106" s="321">
        <v>244.46099351680689</v>
      </c>
      <c r="R106" t="s">
        <v>592</v>
      </c>
    </row>
    <row r="107" spans="12:18" x14ac:dyDescent="0.2">
      <c r="L107">
        <v>112</v>
      </c>
      <c r="M107" t="s">
        <v>612</v>
      </c>
      <c r="N107" s="40">
        <v>38309</v>
      </c>
      <c r="O107" t="s">
        <v>605</v>
      </c>
      <c r="P107" s="45">
        <v>38</v>
      </c>
      <c r="Q107" s="321">
        <v>115.86487308982943</v>
      </c>
      <c r="R107" t="s">
        <v>582</v>
      </c>
    </row>
    <row r="108" spans="12:18" x14ac:dyDescent="0.2">
      <c r="L108">
        <v>113</v>
      </c>
      <c r="M108" t="s">
        <v>608</v>
      </c>
      <c r="N108" s="40">
        <v>39057</v>
      </c>
      <c r="O108" t="s">
        <v>605</v>
      </c>
      <c r="P108" s="45">
        <v>26</v>
      </c>
      <c r="Q108" s="321">
        <v>80.488645084091601</v>
      </c>
      <c r="R108" t="s">
        <v>592</v>
      </c>
    </row>
    <row r="109" spans="12:18" x14ac:dyDescent="0.2">
      <c r="L109">
        <v>114</v>
      </c>
      <c r="M109" t="s">
        <v>580</v>
      </c>
      <c r="N109" s="40">
        <v>38617</v>
      </c>
      <c r="O109" t="s">
        <v>589</v>
      </c>
      <c r="P109" s="45">
        <v>77</v>
      </c>
      <c r="Q109" s="321">
        <v>233.33103169462888</v>
      </c>
      <c r="R109" t="s">
        <v>603</v>
      </c>
    </row>
    <row r="110" spans="12:18" x14ac:dyDescent="0.2">
      <c r="L110">
        <v>115</v>
      </c>
      <c r="M110" t="s">
        <v>608</v>
      </c>
      <c r="N110" s="40">
        <v>38738</v>
      </c>
      <c r="O110" t="s">
        <v>585</v>
      </c>
      <c r="P110" s="45">
        <v>39</v>
      </c>
      <c r="Q110" s="321">
        <v>118.62706142640471</v>
      </c>
      <c r="R110" t="s">
        <v>582</v>
      </c>
    </row>
    <row r="111" spans="12:18" x14ac:dyDescent="0.2">
      <c r="L111">
        <v>116</v>
      </c>
      <c r="M111" t="s">
        <v>594</v>
      </c>
      <c r="N111" s="40">
        <v>38892</v>
      </c>
      <c r="O111" t="s">
        <v>597</v>
      </c>
      <c r="P111" s="45">
        <v>22</v>
      </c>
      <c r="Q111" s="321">
        <v>68.07066358826728</v>
      </c>
      <c r="R111" t="s">
        <v>603</v>
      </c>
    </row>
    <row r="112" spans="12:18" x14ac:dyDescent="0.2">
      <c r="L112">
        <v>117</v>
      </c>
      <c r="M112" t="s">
        <v>594</v>
      </c>
      <c r="N112" s="40">
        <v>38870</v>
      </c>
      <c r="O112" t="s">
        <v>585</v>
      </c>
      <c r="P112" s="45">
        <v>68</v>
      </c>
      <c r="Q112" s="321">
        <v>205.76676002797973</v>
      </c>
      <c r="R112" t="s">
        <v>586</v>
      </c>
    </row>
    <row r="113" spans="12:18" x14ac:dyDescent="0.2">
      <c r="L113">
        <v>118</v>
      </c>
      <c r="M113" t="s">
        <v>612</v>
      </c>
      <c r="N113" s="40">
        <v>38496</v>
      </c>
      <c r="O113" t="s">
        <v>585</v>
      </c>
      <c r="P113" s="45">
        <v>59</v>
      </c>
      <c r="Q113" s="321">
        <v>178.71308198822226</v>
      </c>
      <c r="R113" t="s">
        <v>586</v>
      </c>
    </row>
    <row r="114" spans="12:18" x14ac:dyDescent="0.2">
      <c r="L114">
        <v>119</v>
      </c>
      <c r="M114" t="s">
        <v>596</v>
      </c>
      <c r="N114" s="40">
        <v>38859</v>
      </c>
      <c r="O114" t="s">
        <v>597</v>
      </c>
      <c r="P114" s="45">
        <v>20</v>
      </c>
      <c r="Q114" s="321">
        <v>62.366566165716954</v>
      </c>
      <c r="R114" t="s">
        <v>603</v>
      </c>
    </row>
    <row r="115" spans="12:18" x14ac:dyDescent="0.2">
      <c r="L115">
        <v>120</v>
      </c>
      <c r="M115" t="s">
        <v>584</v>
      </c>
      <c r="N115" s="40">
        <v>38650</v>
      </c>
      <c r="O115" t="s">
        <v>605</v>
      </c>
      <c r="P115" s="45">
        <v>61</v>
      </c>
      <c r="Q115" s="321">
        <v>184.56247310465258</v>
      </c>
      <c r="R115" t="s">
        <v>582</v>
      </c>
    </row>
    <row r="116" spans="12:18" x14ac:dyDescent="0.2">
      <c r="L116">
        <v>121</v>
      </c>
      <c r="M116" t="s">
        <v>594</v>
      </c>
      <c r="N116" s="40">
        <v>38782</v>
      </c>
      <c r="O116" t="s">
        <v>585</v>
      </c>
      <c r="P116" s="45">
        <v>30</v>
      </c>
      <c r="Q116" s="321">
        <v>92.434422469644105</v>
      </c>
      <c r="R116" t="s">
        <v>582</v>
      </c>
    </row>
    <row r="117" spans="12:18" x14ac:dyDescent="0.2">
      <c r="L117">
        <v>122</v>
      </c>
      <c r="M117" t="s">
        <v>611</v>
      </c>
      <c r="N117" s="40">
        <v>38925</v>
      </c>
      <c r="O117" t="s">
        <v>605</v>
      </c>
      <c r="P117" s="45">
        <v>10</v>
      </c>
      <c r="Q117" s="321">
        <v>32.298727574185413</v>
      </c>
      <c r="R117" t="s">
        <v>592</v>
      </c>
    </row>
    <row r="118" spans="12:18" x14ac:dyDescent="0.2">
      <c r="L118">
        <v>123</v>
      </c>
      <c r="M118" t="s">
        <v>594</v>
      </c>
      <c r="N118" s="40">
        <v>38837</v>
      </c>
      <c r="O118" t="s">
        <v>597</v>
      </c>
      <c r="P118" s="45">
        <v>72</v>
      </c>
      <c r="Q118" s="321">
        <v>217.45289850686984</v>
      </c>
      <c r="R118" t="s">
        <v>582</v>
      </c>
    </row>
    <row r="119" spans="12:18" x14ac:dyDescent="0.2">
      <c r="L119">
        <v>124</v>
      </c>
      <c r="M119" t="s">
        <v>588</v>
      </c>
      <c r="N119" s="40">
        <v>38727</v>
      </c>
      <c r="O119" t="s">
        <v>597</v>
      </c>
      <c r="P119" s="45">
        <v>57</v>
      </c>
      <c r="Q119" s="321">
        <v>173.36376703616165</v>
      </c>
      <c r="R119" t="s">
        <v>592</v>
      </c>
    </row>
    <row r="120" spans="12:18" x14ac:dyDescent="0.2">
      <c r="L120">
        <v>125</v>
      </c>
      <c r="M120" t="s">
        <v>584</v>
      </c>
      <c r="N120" s="40">
        <v>38672</v>
      </c>
      <c r="O120" t="s">
        <v>581</v>
      </c>
      <c r="P120" s="45">
        <v>41</v>
      </c>
      <c r="Q120" s="321">
        <v>124.3880808412182</v>
      </c>
      <c r="R120" t="s">
        <v>586</v>
      </c>
    </row>
    <row r="121" spans="12:18" x14ac:dyDescent="0.2">
      <c r="L121">
        <v>126</v>
      </c>
      <c r="M121" t="s">
        <v>594</v>
      </c>
      <c r="N121" s="40">
        <v>38100</v>
      </c>
      <c r="O121" t="s">
        <v>597</v>
      </c>
      <c r="P121" s="45">
        <v>54</v>
      </c>
      <c r="Q121" s="321">
        <v>163.7455521062605</v>
      </c>
      <c r="R121" t="s">
        <v>592</v>
      </c>
    </row>
    <row r="122" spans="12:18" x14ac:dyDescent="0.2">
      <c r="L122">
        <v>127</v>
      </c>
      <c r="M122" t="s">
        <v>608</v>
      </c>
      <c r="N122" s="40">
        <v>38540</v>
      </c>
      <c r="O122" t="s">
        <v>589</v>
      </c>
      <c r="P122" s="45">
        <v>9</v>
      </c>
      <c r="Q122" s="321">
        <v>29.259949674062039</v>
      </c>
      <c r="R122" t="s">
        <v>586</v>
      </c>
    </row>
    <row r="123" spans="12:18" x14ac:dyDescent="0.2">
      <c r="L123">
        <v>128</v>
      </c>
      <c r="M123" t="s">
        <v>612</v>
      </c>
      <c r="N123" s="40">
        <v>38485</v>
      </c>
      <c r="O123" t="s">
        <v>581</v>
      </c>
      <c r="P123" s="45">
        <v>1</v>
      </c>
      <c r="Q123" s="321">
        <v>5.0062586848309145</v>
      </c>
      <c r="R123" t="s">
        <v>582</v>
      </c>
    </row>
    <row r="124" spans="12:18" x14ac:dyDescent="0.2">
      <c r="L124">
        <v>129</v>
      </c>
      <c r="M124" t="s">
        <v>594</v>
      </c>
      <c r="N124" s="40">
        <v>38760</v>
      </c>
      <c r="O124" t="s">
        <v>605</v>
      </c>
      <c r="P124" s="45">
        <v>-10</v>
      </c>
      <c r="Q124" s="321">
        <v>-28.888600496770302</v>
      </c>
      <c r="R124" t="s">
        <v>592</v>
      </c>
    </row>
    <row r="125" spans="12:18" x14ac:dyDescent="0.2">
      <c r="L125">
        <v>130</v>
      </c>
      <c r="M125" t="s">
        <v>588</v>
      </c>
      <c r="N125" s="40">
        <v>39035</v>
      </c>
      <c r="O125" t="s">
        <v>585</v>
      </c>
      <c r="P125" s="45">
        <v>-9</v>
      </c>
      <c r="Q125" s="321">
        <v>-25.059711277411697</v>
      </c>
      <c r="R125" t="s">
        <v>592</v>
      </c>
    </row>
    <row r="126" spans="12:18" x14ac:dyDescent="0.2">
      <c r="L126">
        <v>131</v>
      </c>
      <c r="M126" t="s">
        <v>611</v>
      </c>
      <c r="N126" s="40">
        <v>38320</v>
      </c>
      <c r="O126" t="s">
        <v>605</v>
      </c>
      <c r="P126" s="45">
        <v>56</v>
      </c>
      <c r="Q126" s="321">
        <v>168.8685012955201</v>
      </c>
      <c r="R126" t="s">
        <v>603</v>
      </c>
    </row>
    <row r="127" spans="12:18" x14ac:dyDescent="0.2">
      <c r="L127">
        <v>132</v>
      </c>
      <c r="M127" t="s">
        <v>612</v>
      </c>
      <c r="N127" s="40">
        <v>38067</v>
      </c>
      <c r="O127" t="s">
        <v>589</v>
      </c>
      <c r="P127" s="45">
        <v>28</v>
      </c>
      <c r="Q127" s="321">
        <v>85.600623651403808</v>
      </c>
      <c r="R127" t="s">
        <v>586</v>
      </c>
    </row>
    <row r="128" spans="12:18" x14ac:dyDescent="0.2">
      <c r="L128">
        <v>133</v>
      </c>
      <c r="M128" t="s">
        <v>580</v>
      </c>
      <c r="N128" s="40">
        <v>38177</v>
      </c>
      <c r="O128" t="s">
        <v>605</v>
      </c>
      <c r="P128" s="45">
        <v>11</v>
      </c>
      <c r="Q128" s="321">
        <v>34.417378586902672</v>
      </c>
      <c r="R128" t="s">
        <v>603</v>
      </c>
    </row>
    <row r="129" spans="12:18" x14ac:dyDescent="0.2">
      <c r="L129">
        <v>134</v>
      </c>
      <c r="M129" t="s">
        <v>599</v>
      </c>
      <c r="N129" s="40">
        <v>39068</v>
      </c>
      <c r="O129" t="s">
        <v>581</v>
      </c>
      <c r="P129" s="45">
        <v>11</v>
      </c>
      <c r="Q129" s="321">
        <v>34.910086692815099</v>
      </c>
      <c r="R129" t="s">
        <v>582</v>
      </c>
    </row>
    <row r="130" spans="12:18" x14ac:dyDescent="0.2">
      <c r="L130">
        <v>135</v>
      </c>
      <c r="M130" t="s">
        <v>599</v>
      </c>
      <c r="N130" s="40">
        <v>38397</v>
      </c>
      <c r="O130" t="s">
        <v>597</v>
      </c>
      <c r="P130" s="45">
        <v>67</v>
      </c>
      <c r="Q130" s="321">
        <v>202.86608183653496</v>
      </c>
      <c r="R130" t="s">
        <v>592</v>
      </c>
    </row>
    <row r="131" spans="12:18" x14ac:dyDescent="0.2">
      <c r="L131">
        <v>136</v>
      </c>
      <c r="M131" t="s">
        <v>596</v>
      </c>
      <c r="N131" s="40">
        <v>38441</v>
      </c>
      <c r="O131" t="s">
        <v>581</v>
      </c>
      <c r="P131" s="45">
        <v>10</v>
      </c>
      <c r="Q131" s="321">
        <v>31.43203475838104</v>
      </c>
      <c r="R131" t="s">
        <v>592</v>
      </c>
    </row>
    <row r="132" spans="12:18" x14ac:dyDescent="0.2">
      <c r="L132">
        <v>137</v>
      </c>
      <c r="M132" t="s">
        <v>608</v>
      </c>
      <c r="N132" s="40">
        <v>38287</v>
      </c>
      <c r="O132" t="s">
        <v>585</v>
      </c>
      <c r="P132" s="45">
        <v>40</v>
      </c>
      <c r="Q132" s="321">
        <v>121.94725640981379</v>
      </c>
      <c r="R132" t="s">
        <v>592</v>
      </c>
    </row>
    <row r="133" spans="12:18" x14ac:dyDescent="0.2">
      <c r="L133">
        <v>138</v>
      </c>
      <c r="M133" t="s">
        <v>596</v>
      </c>
      <c r="N133" s="40">
        <v>38540</v>
      </c>
      <c r="O133" t="s">
        <v>605</v>
      </c>
      <c r="P133" s="45">
        <v>77</v>
      </c>
      <c r="Q133" s="321">
        <v>233.07983567827679</v>
      </c>
      <c r="R133" t="s">
        <v>592</v>
      </c>
    </row>
    <row r="134" spans="12:18" x14ac:dyDescent="0.2">
      <c r="L134">
        <v>139</v>
      </c>
      <c r="M134" t="s">
        <v>580</v>
      </c>
      <c r="N134" s="40">
        <v>38496</v>
      </c>
      <c r="O134" t="s">
        <v>589</v>
      </c>
      <c r="P134" s="45">
        <v>50</v>
      </c>
      <c r="Q134" s="321">
        <v>152.04318524136269</v>
      </c>
      <c r="R134" t="s">
        <v>582</v>
      </c>
    </row>
    <row r="135" spans="12:18" x14ac:dyDescent="0.2">
      <c r="L135">
        <v>140</v>
      </c>
      <c r="M135" t="s">
        <v>611</v>
      </c>
      <c r="N135" s="40">
        <v>38166</v>
      </c>
      <c r="O135" t="s">
        <v>597</v>
      </c>
      <c r="P135" s="45">
        <v>80</v>
      </c>
      <c r="Q135" s="321">
        <v>242.49550041476004</v>
      </c>
      <c r="R135" t="s">
        <v>603</v>
      </c>
    </row>
    <row r="136" spans="12:18" x14ac:dyDescent="0.2">
      <c r="L136">
        <v>141</v>
      </c>
      <c r="M136" t="s">
        <v>611</v>
      </c>
      <c r="N136" s="40">
        <v>39079</v>
      </c>
      <c r="O136" t="s">
        <v>597</v>
      </c>
      <c r="P136" s="45">
        <v>83</v>
      </c>
      <c r="Q136" s="321">
        <v>250.79460647762514</v>
      </c>
      <c r="R136" t="s">
        <v>582</v>
      </c>
    </row>
    <row r="137" spans="12:18" x14ac:dyDescent="0.2">
      <c r="L137">
        <v>142</v>
      </c>
      <c r="M137" t="s">
        <v>580</v>
      </c>
      <c r="N137" s="40">
        <v>38749</v>
      </c>
      <c r="O137" t="s">
        <v>581</v>
      </c>
      <c r="P137" s="45">
        <v>-4</v>
      </c>
      <c r="Q137" s="321">
        <v>-9.4996327629453567</v>
      </c>
      <c r="R137" t="s">
        <v>592</v>
      </c>
    </row>
    <row r="138" spans="12:18" x14ac:dyDescent="0.2">
      <c r="L138">
        <v>143</v>
      </c>
      <c r="M138" t="s">
        <v>596</v>
      </c>
      <c r="N138" s="40">
        <v>38386</v>
      </c>
      <c r="O138" t="s">
        <v>585</v>
      </c>
      <c r="P138" s="45">
        <v>46</v>
      </c>
      <c r="Q138" s="321">
        <v>139.75509706516939</v>
      </c>
      <c r="R138" t="s">
        <v>582</v>
      </c>
    </row>
    <row r="139" spans="12:18" x14ac:dyDescent="0.2">
      <c r="L139">
        <v>144</v>
      </c>
      <c r="M139" t="s">
        <v>588</v>
      </c>
      <c r="N139" s="40">
        <v>39013</v>
      </c>
      <c r="O139" t="s">
        <v>605</v>
      </c>
      <c r="P139" s="45">
        <v>55</v>
      </c>
      <c r="Q139" s="321">
        <v>167.19317791229159</v>
      </c>
      <c r="R139" t="s">
        <v>582</v>
      </c>
    </row>
    <row r="140" spans="12:18" x14ac:dyDescent="0.2">
      <c r="L140">
        <v>145</v>
      </c>
      <c r="M140" t="s">
        <v>612</v>
      </c>
      <c r="N140" s="40">
        <v>38254</v>
      </c>
      <c r="O140" t="s">
        <v>605</v>
      </c>
      <c r="P140" s="45">
        <v>89</v>
      </c>
      <c r="Q140" s="321">
        <v>269.40466549843933</v>
      </c>
      <c r="R140" t="s">
        <v>603</v>
      </c>
    </row>
    <row r="141" spans="12:18" x14ac:dyDescent="0.2">
      <c r="L141">
        <v>146</v>
      </c>
      <c r="M141" t="s">
        <v>608</v>
      </c>
      <c r="N141" s="40">
        <v>38540</v>
      </c>
      <c r="O141" t="s">
        <v>597</v>
      </c>
      <c r="P141" s="45">
        <v>59</v>
      </c>
      <c r="Q141" s="321">
        <v>179.11590007622482</v>
      </c>
      <c r="R141" t="s">
        <v>592</v>
      </c>
    </row>
    <row r="142" spans="12:18" x14ac:dyDescent="0.2">
      <c r="L142">
        <v>147</v>
      </c>
      <c r="M142" t="s">
        <v>608</v>
      </c>
      <c r="N142" s="40">
        <v>38419</v>
      </c>
      <c r="O142" t="s">
        <v>589</v>
      </c>
      <c r="P142" s="45">
        <v>90</v>
      </c>
      <c r="Q142" s="321">
        <v>271.75315679180818</v>
      </c>
      <c r="R142" t="s">
        <v>603</v>
      </c>
    </row>
    <row r="143" spans="12:18" x14ac:dyDescent="0.2">
      <c r="L143">
        <v>148</v>
      </c>
      <c r="M143" t="s">
        <v>588</v>
      </c>
      <c r="N143" s="40">
        <v>39024</v>
      </c>
      <c r="O143" t="s">
        <v>589</v>
      </c>
      <c r="P143" s="45">
        <v>17</v>
      </c>
      <c r="Q143" s="321">
        <v>53.665884026524566</v>
      </c>
      <c r="R143" t="s">
        <v>586</v>
      </c>
    </row>
    <row r="144" spans="12:18" x14ac:dyDescent="0.2">
      <c r="L144">
        <v>149</v>
      </c>
      <c r="M144" t="s">
        <v>612</v>
      </c>
      <c r="N144" s="40">
        <v>38419</v>
      </c>
      <c r="O144" t="s">
        <v>589</v>
      </c>
      <c r="P144" s="45">
        <v>37</v>
      </c>
      <c r="Q144" s="321">
        <v>113.6496958349757</v>
      </c>
      <c r="R144" t="s">
        <v>603</v>
      </c>
    </row>
    <row r="145" spans="12:18" x14ac:dyDescent="0.2">
      <c r="L145">
        <v>150</v>
      </c>
      <c r="M145" t="s">
        <v>599</v>
      </c>
      <c r="N145" s="40">
        <v>38793</v>
      </c>
      <c r="O145" t="s">
        <v>585</v>
      </c>
      <c r="P145" s="45">
        <v>-4</v>
      </c>
      <c r="Q145" s="321">
        <v>-9.4240327280666669</v>
      </c>
      <c r="R145" t="s">
        <v>582</v>
      </c>
    </row>
    <row r="146" spans="12:18" x14ac:dyDescent="0.2">
      <c r="L146">
        <v>151</v>
      </c>
      <c r="M146" t="s">
        <v>608</v>
      </c>
      <c r="N146" s="40">
        <v>38540</v>
      </c>
      <c r="O146" t="s">
        <v>581</v>
      </c>
      <c r="P146" s="45">
        <v>-8</v>
      </c>
      <c r="Q146" s="321">
        <v>-22.376386657781136</v>
      </c>
      <c r="R146" t="s">
        <v>592</v>
      </c>
    </row>
    <row r="147" spans="12:18" x14ac:dyDescent="0.2">
      <c r="L147">
        <v>152</v>
      </c>
      <c r="M147" t="s">
        <v>594</v>
      </c>
      <c r="N147" s="40">
        <v>38232</v>
      </c>
      <c r="O147" t="s">
        <v>589</v>
      </c>
      <c r="P147" s="45">
        <v>6</v>
      </c>
      <c r="Q147" s="321">
        <v>20.32160187847996</v>
      </c>
      <c r="R147" t="s">
        <v>586</v>
      </c>
    </row>
    <row r="148" spans="12:18" x14ac:dyDescent="0.2">
      <c r="L148">
        <v>153</v>
      </c>
      <c r="M148" t="s">
        <v>612</v>
      </c>
      <c r="N148" s="40">
        <v>38276</v>
      </c>
      <c r="O148" t="s">
        <v>589</v>
      </c>
      <c r="P148" s="45">
        <v>63</v>
      </c>
      <c r="Q148" s="321">
        <v>191.67996095772898</v>
      </c>
      <c r="R148" t="s">
        <v>592</v>
      </c>
    </row>
    <row r="149" spans="12:18" x14ac:dyDescent="0.2">
      <c r="L149">
        <v>154</v>
      </c>
      <c r="M149" t="s">
        <v>611</v>
      </c>
      <c r="N149" s="40">
        <v>38210</v>
      </c>
      <c r="O149" t="s">
        <v>589</v>
      </c>
      <c r="P149" s="45">
        <v>16</v>
      </c>
      <c r="Q149" s="321">
        <v>49.943726296074821</v>
      </c>
      <c r="R149" t="s">
        <v>582</v>
      </c>
    </row>
    <row r="150" spans="12:18" x14ac:dyDescent="0.2">
      <c r="L150">
        <v>155</v>
      </c>
      <c r="M150" t="s">
        <v>580</v>
      </c>
      <c r="N150" s="40">
        <v>38386</v>
      </c>
      <c r="O150" t="s">
        <v>605</v>
      </c>
      <c r="P150" s="45">
        <v>22</v>
      </c>
      <c r="Q150" s="321">
        <v>67.814347194557499</v>
      </c>
      <c r="R150" t="s">
        <v>582</v>
      </c>
    </row>
    <row r="151" spans="12:18" x14ac:dyDescent="0.2">
      <c r="L151">
        <v>156</v>
      </c>
      <c r="M151" t="s">
        <v>608</v>
      </c>
      <c r="N151" s="40">
        <v>38716</v>
      </c>
      <c r="O151" t="s">
        <v>585</v>
      </c>
      <c r="P151" s="45">
        <v>81</v>
      </c>
      <c r="Q151" s="321">
        <v>244.96866878935498</v>
      </c>
      <c r="R151" t="s">
        <v>592</v>
      </c>
    </row>
    <row r="152" spans="12:18" x14ac:dyDescent="0.2">
      <c r="L152">
        <v>157</v>
      </c>
      <c r="M152" t="s">
        <v>608</v>
      </c>
      <c r="N152" s="40">
        <v>38606</v>
      </c>
      <c r="O152" t="s">
        <v>581</v>
      </c>
      <c r="P152" s="45">
        <v>85</v>
      </c>
      <c r="Q152" s="321">
        <v>256.55696414737832</v>
      </c>
      <c r="R152" t="s">
        <v>582</v>
      </c>
    </row>
    <row r="153" spans="12:18" x14ac:dyDescent="0.2">
      <c r="L153">
        <v>158</v>
      </c>
      <c r="M153" t="s">
        <v>611</v>
      </c>
      <c r="N153" s="40">
        <v>38122</v>
      </c>
      <c r="O153" t="s">
        <v>585</v>
      </c>
      <c r="P153" s="45">
        <v>-3</v>
      </c>
      <c r="Q153" s="321">
        <v>-7.083148189481113</v>
      </c>
      <c r="R153" t="s">
        <v>586</v>
      </c>
    </row>
    <row r="154" spans="12:18" x14ac:dyDescent="0.2">
      <c r="L154">
        <v>159</v>
      </c>
      <c r="M154" t="s">
        <v>608</v>
      </c>
      <c r="N154" s="40">
        <v>38375</v>
      </c>
      <c r="O154" t="s">
        <v>581</v>
      </c>
      <c r="P154" s="45">
        <v>51</v>
      </c>
      <c r="Q154" s="321">
        <v>154.48755641985605</v>
      </c>
      <c r="R154" t="s">
        <v>582</v>
      </c>
    </row>
    <row r="155" spans="12:18" x14ac:dyDescent="0.2">
      <c r="L155">
        <v>160</v>
      </c>
      <c r="M155" t="s">
        <v>612</v>
      </c>
      <c r="N155" s="40">
        <v>38353</v>
      </c>
      <c r="O155" t="s">
        <v>581</v>
      </c>
      <c r="P155" s="45">
        <v>72</v>
      </c>
      <c r="Q155" s="321">
        <v>217.42437258205749</v>
      </c>
      <c r="R155" t="s">
        <v>582</v>
      </c>
    </row>
    <row r="156" spans="12:18" x14ac:dyDescent="0.2">
      <c r="L156">
        <v>161</v>
      </c>
      <c r="M156" t="s">
        <v>599</v>
      </c>
      <c r="N156" s="40">
        <v>38034</v>
      </c>
      <c r="O156" t="s">
        <v>581</v>
      </c>
      <c r="P156" s="45">
        <v>46</v>
      </c>
      <c r="Q156" s="321">
        <v>139.92999594688814</v>
      </c>
      <c r="R156" t="s">
        <v>586</v>
      </c>
    </row>
    <row r="157" spans="12:18" x14ac:dyDescent="0.2">
      <c r="L157">
        <v>162</v>
      </c>
      <c r="M157" t="s">
        <v>584</v>
      </c>
      <c r="N157" s="40">
        <v>38408</v>
      </c>
      <c r="O157" t="s">
        <v>605</v>
      </c>
      <c r="P157" s="45">
        <v>-10</v>
      </c>
      <c r="Q157" s="321">
        <v>-27.996195351956981</v>
      </c>
      <c r="R157" t="s">
        <v>582</v>
      </c>
    </row>
    <row r="158" spans="12:18" x14ac:dyDescent="0.2">
      <c r="L158">
        <v>163</v>
      </c>
      <c r="M158" t="s">
        <v>612</v>
      </c>
      <c r="N158" s="40">
        <v>38573</v>
      </c>
      <c r="O158" t="s">
        <v>585</v>
      </c>
      <c r="P158" s="45">
        <v>-5</v>
      </c>
      <c r="Q158" s="321">
        <v>-12.197238533968166</v>
      </c>
      <c r="R158" t="s">
        <v>582</v>
      </c>
    </row>
    <row r="159" spans="12:18" x14ac:dyDescent="0.2">
      <c r="L159">
        <v>164</v>
      </c>
      <c r="M159" t="s">
        <v>584</v>
      </c>
      <c r="N159" s="40">
        <v>39002</v>
      </c>
      <c r="O159" t="s">
        <v>597</v>
      </c>
      <c r="P159" s="45">
        <v>16</v>
      </c>
      <c r="Q159" s="321">
        <v>49.917622272183785</v>
      </c>
      <c r="R159" t="s">
        <v>603</v>
      </c>
    </row>
    <row r="160" spans="12:18" x14ac:dyDescent="0.2">
      <c r="L160">
        <v>165</v>
      </c>
      <c r="M160" t="s">
        <v>584</v>
      </c>
      <c r="N160" s="40">
        <v>38705</v>
      </c>
      <c r="O160" t="s">
        <v>585</v>
      </c>
      <c r="P160" s="45">
        <v>25</v>
      </c>
      <c r="Q160" s="321">
        <v>76.986898914774684</v>
      </c>
      <c r="R160" t="s">
        <v>603</v>
      </c>
    </row>
    <row r="161" spans="12:18" x14ac:dyDescent="0.2">
      <c r="L161">
        <v>166</v>
      </c>
      <c r="M161" t="s">
        <v>608</v>
      </c>
      <c r="N161" s="40">
        <v>38441</v>
      </c>
      <c r="O161" t="s">
        <v>597</v>
      </c>
      <c r="P161" s="45">
        <v>49</v>
      </c>
      <c r="Q161" s="321">
        <v>148.90711866414762</v>
      </c>
      <c r="R161" t="s">
        <v>586</v>
      </c>
    </row>
    <row r="162" spans="12:18" x14ac:dyDescent="0.2">
      <c r="L162">
        <v>167</v>
      </c>
      <c r="M162" t="s">
        <v>580</v>
      </c>
      <c r="N162" s="40">
        <v>38067</v>
      </c>
      <c r="O162" t="s">
        <v>581</v>
      </c>
      <c r="P162" s="45">
        <v>21</v>
      </c>
      <c r="Q162" s="321">
        <v>64.326659101878747</v>
      </c>
      <c r="R162" t="s">
        <v>592</v>
      </c>
    </row>
    <row r="163" spans="12:18" x14ac:dyDescent="0.2">
      <c r="L163">
        <v>168</v>
      </c>
      <c r="M163" t="s">
        <v>599</v>
      </c>
      <c r="N163" s="40">
        <v>38859</v>
      </c>
      <c r="O163" t="s">
        <v>581</v>
      </c>
      <c r="P163" s="45">
        <v>29</v>
      </c>
      <c r="Q163" s="321">
        <v>88.984161458299795</v>
      </c>
      <c r="R163" t="s">
        <v>582</v>
      </c>
    </row>
    <row r="164" spans="12:18" x14ac:dyDescent="0.2">
      <c r="L164">
        <v>169</v>
      </c>
      <c r="M164" t="s">
        <v>588</v>
      </c>
      <c r="N164" s="40">
        <v>38034</v>
      </c>
      <c r="O164" t="s">
        <v>581</v>
      </c>
      <c r="P164" s="45">
        <v>63</v>
      </c>
      <c r="Q164" s="321">
        <v>191.11407977738014</v>
      </c>
      <c r="R164" t="s">
        <v>603</v>
      </c>
    </row>
    <row r="165" spans="12:18" x14ac:dyDescent="0.2">
      <c r="L165">
        <v>170</v>
      </c>
      <c r="M165" t="s">
        <v>611</v>
      </c>
      <c r="N165" s="40">
        <v>38881</v>
      </c>
      <c r="O165" t="s">
        <v>581</v>
      </c>
      <c r="P165" s="45">
        <v>21</v>
      </c>
      <c r="Q165" s="321">
        <v>64.602960723055489</v>
      </c>
      <c r="R165" t="s">
        <v>582</v>
      </c>
    </row>
    <row r="166" spans="12:18" x14ac:dyDescent="0.2">
      <c r="L166">
        <v>171</v>
      </c>
      <c r="M166" t="s">
        <v>580</v>
      </c>
      <c r="N166" s="40">
        <v>38639</v>
      </c>
      <c r="O166" t="s">
        <v>585</v>
      </c>
      <c r="P166" s="45">
        <v>93</v>
      </c>
      <c r="Q166" s="321">
        <v>280.17276926587908</v>
      </c>
      <c r="R166" t="s">
        <v>592</v>
      </c>
    </row>
    <row r="167" spans="12:18" x14ac:dyDescent="0.2">
      <c r="L167">
        <v>172</v>
      </c>
      <c r="M167" t="s">
        <v>596</v>
      </c>
      <c r="N167" s="40">
        <v>38045</v>
      </c>
      <c r="O167" t="s">
        <v>585</v>
      </c>
      <c r="P167" s="45">
        <v>55</v>
      </c>
      <c r="Q167" s="321">
        <v>167.55415680156585</v>
      </c>
      <c r="R167" t="s">
        <v>582</v>
      </c>
    </row>
    <row r="168" spans="12:18" x14ac:dyDescent="0.2">
      <c r="L168">
        <v>173</v>
      </c>
      <c r="M168" t="s">
        <v>608</v>
      </c>
      <c r="N168" s="40">
        <v>38914</v>
      </c>
      <c r="O168" t="s">
        <v>585</v>
      </c>
      <c r="P168" s="45">
        <v>14</v>
      </c>
      <c r="Q168" s="321">
        <v>43.897196992459193</v>
      </c>
      <c r="R168" t="s">
        <v>582</v>
      </c>
    </row>
    <row r="169" spans="12:18" x14ac:dyDescent="0.2">
      <c r="L169">
        <v>174</v>
      </c>
      <c r="M169" t="s">
        <v>611</v>
      </c>
      <c r="N169" s="40">
        <v>38056</v>
      </c>
      <c r="O169" t="s">
        <v>589</v>
      </c>
      <c r="P169" s="45">
        <v>91</v>
      </c>
      <c r="Q169" s="321">
        <v>275.24479602731037</v>
      </c>
      <c r="R169" t="s">
        <v>582</v>
      </c>
    </row>
    <row r="170" spans="12:18" x14ac:dyDescent="0.2">
      <c r="L170">
        <v>175</v>
      </c>
      <c r="M170" t="s">
        <v>608</v>
      </c>
      <c r="N170" s="40">
        <v>38100</v>
      </c>
      <c r="O170" t="s">
        <v>597</v>
      </c>
      <c r="P170" s="45">
        <v>80</v>
      </c>
      <c r="Q170" s="321">
        <v>242.44859600981886</v>
      </c>
      <c r="R170" t="s">
        <v>582</v>
      </c>
    </row>
    <row r="171" spans="12:18" x14ac:dyDescent="0.2">
      <c r="L171">
        <v>176</v>
      </c>
      <c r="M171" t="s">
        <v>580</v>
      </c>
      <c r="N171" s="40">
        <v>38683</v>
      </c>
      <c r="O171" t="s">
        <v>597</v>
      </c>
      <c r="P171" s="45">
        <v>70</v>
      </c>
      <c r="Q171" s="321">
        <v>211.755231476809</v>
      </c>
      <c r="R171" t="s">
        <v>582</v>
      </c>
    </row>
    <row r="172" spans="12:18" x14ac:dyDescent="0.2">
      <c r="L172">
        <v>177</v>
      </c>
      <c r="M172" t="s">
        <v>612</v>
      </c>
      <c r="N172" s="40">
        <v>38188</v>
      </c>
      <c r="O172" t="s">
        <v>605</v>
      </c>
      <c r="P172" s="45">
        <v>54</v>
      </c>
      <c r="Q172" s="321">
        <v>164.30496670412208</v>
      </c>
      <c r="R172" t="s">
        <v>592</v>
      </c>
    </row>
    <row r="173" spans="12:18" x14ac:dyDescent="0.2">
      <c r="L173">
        <v>178</v>
      </c>
      <c r="M173" t="s">
        <v>588</v>
      </c>
      <c r="N173" s="40">
        <v>38705</v>
      </c>
      <c r="O173" t="s">
        <v>605</v>
      </c>
      <c r="P173" s="45">
        <v>19</v>
      </c>
      <c r="Q173" s="321">
        <v>58.362898336492826</v>
      </c>
      <c r="R173" t="s">
        <v>603</v>
      </c>
    </row>
    <row r="174" spans="12:18" x14ac:dyDescent="0.2">
      <c r="L174">
        <v>179</v>
      </c>
      <c r="M174" t="s">
        <v>584</v>
      </c>
      <c r="N174" s="40">
        <v>38617</v>
      </c>
      <c r="O174" t="s">
        <v>585</v>
      </c>
      <c r="P174" s="45">
        <v>38</v>
      </c>
      <c r="Q174" s="321">
        <v>115.82878872794043</v>
      </c>
      <c r="R174" t="s">
        <v>582</v>
      </c>
    </row>
    <row r="175" spans="12:18" x14ac:dyDescent="0.2">
      <c r="L175">
        <v>180</v>
      </c>
      <c r="M175" t="s">
        <v>596</v>
      </c>
      <c r="N175" s="40">
        <v>38133</v>
      </c>
      <c r="O175" t="s">
        <v>589</v>
      </c>
      <c r="P175" s="45">
        <v>60</v>
      </c>
      <c r="Q175" s="321">
        <v>182.02229380076153</v>
      </c>
      <c r="R175" t="s">
        <v>603</v>
      </c>
    </row>
    <row r="176" spans="12:18" x14ac:dyDescent="0.2">
      <c r="L176">
        <v>181</v>
      </c>
      <c r="M176" t="s">
        <v>584</v>
      </c>
      <c r="N176" s="40">
        <v>38639</v>
      </c>
      <c r="O176" t="s">
        <v>589</v>
      </c>
      <c r="P176" s="45">
        <v>51</v>
      </c>
      <c r="Q176" s="321">
        <v>155.73788458275871</v>
      </c>
      <c r="R176" t="s">
        <v>586</v>
      </c>
    </row>
    <row r="177" spans="12:18" x14ac:dyDescent="0.2">
      <c r="L177">
        <v>182</v>
      </c>
      <c r="M177" t="s">
        <v>588</v>
      </c>
      <c r="N177" s="40">
        <v>38111</v>
      </c>
      <c r="O177" t="s">
        <v>581</v>
      </c>
      <c r="P177" s="45">
        <v>78</v>
      </c>
      <c r="Q177" s="321">
        <v>236.14223463826744</v>
      </c>
      <c r="R177" t="s">
        <v>586</v>
      </c>
    </row>
    <row r="178" spans="12:18" x14ac:dyDescent="0.2">
      <c r="L178">
        <v>183</v>
      </c>
      <c r="M178" t="s">
        <v>584</v>
      </c>
      <c r="N178" s="40">
        <v>38320</v>
      </c>
      <c r="O178" t="s">
        <v>585</v>
      </c>
      <c r="P178" s="45">
        <v>17</v>
      </c>
      <c r="Q178" s="321">
        <v>52.469218210599529</v>
      </c>
      <c r="R178" t="s">
        <v>592</v>
      </c>
    </row>
    <row r="179" spans="12:18" x14ac:dyDescent="0.2">
      <c r="L179">
        <v>184</v>
      </c>
      <c r="M179" t="s">
        <v>611</v>
      </c>
      <c r="N179" s="40">
        <v>38221</v>
      </c>
      <c r="O179" t="s">
        <v>597</v>
      </c>
      <c r="P179" s="45">
        <v>13</v>
      </c>
      <c r="Q179" s="321">
        <v>40.808192712139302</v>
      </c>
      <c r="R179" t="s">
        <v>586</v>
      </c>
    </row>
    <row r="180" spans="12:18" x14ac:dyDescent="0.2">
      <c r="L180">
        <v>185</v>
      </c>
      <c r="M180" t="s">
        <v>608</v>
      </c>
      <c r="N180" s="40">
        <v>38540</v>
      </c>
      <c r="O180" t="s">
        <v>605</v>
      </c>
      <c r="P180" s="45">
        <v>2</v>
      </c>
      <c r="Q180" s="321">
        <v>8.0360535540736908</v>
      </c>
      <c r="R180" t="s">
        <v>582</v>
      </c>
    </row>
    <row r="181" spans="12:18" x14ac:dyDescent="0.2">
      <c r="L181">
        <v>186</v>
      </c>
      <c r="M181" t="s">
        <v>580</v>
      </c>
      <c r="N181" s="40">
        <v>39046</v>
      </c>
      <c r="O181" t="s">
        <v>605</v>
      </c>
      <c r="P181" s="45">
        <v>74</v>
      </c>
      <c r="Q181" s="321">
        <v>223.87783259743091</v>
      </c>
      <c r="R181" t="s">
        <v>603</v>
      </c>
    </row>
    <row r="182" spans="12:18" x14ac:dyDescent="0.2">
      <c r="L182">
        <v>187</v>
      </c>
      <c r="M182" t="s">
        <v>596</v>
      </c>
      <c r="N182" s="40">
        <v>38793</v>
      </c>
      <c r="O182" t="s">
        <v>585</v>
      </c>
      <c r="P182" s="45">
        <v>57</v>
      </c>
      <c r="Q182" s="321">
        <v>172.92421427081234</v>
      </c>
      <c r="R182" t="s">
        <v>582</v>
      </c>
    </row>
    <row r="183" spans="12:18" x14ac:dyDescent="0.2">
      <c r="L183">
        <v>188</v>
      </c>
      <c r="M183" t="s">
        <v>611</v>
      </c>
      <c r="N183" s="40">
        <v>38111</v>
      </c>
      <c r="O183" t="s">
        <v>605</v>
      </c>
      <c r="P183" s="45">
        <v>79</v>
      </c>
      <c r="Q183" s="321">
        <v>239.34428625432886</v>
      </c>
      <c r="R183" t="s">
        <v>592</v>
      </c>
    </row>
    <row r="184" spans="12:18" x14ac:dyDescent="0.2">
      <c r="L184">
        <v>189</v>
      </c>
      <c r="M184" t="s">
        <v>596</v>
      </c>
      <c r="N184" s="40">
        <v>38518</v>
      </c>
      <c r="O184" t="s">
        <v>585</v>
      </c>
      <c r="P184" s="45">
        <v>82</v>
      </c>
      <c r="Q184" s="321">
        <v>247.46177448016923</v>
      </c>
      <c r="R184" t="s">
        <v>592</v>
      </c>
    </row>
    <row r="185" spans="12:18" x14ac:dyDescent="0.2">
      <c r="L185">
        <v>190</v>
      </c>
      <c r="M185" t="s">
        <v>612</v>
      </c>
      <c r="N185" s="40">
        <v>38991</v>
      </c>
      <c r="O185" t="s">
        <v>581</v>
      </c>
      <c r="P185" s="45">
        <v>28</v>
      </c>
      <c r="Q185" s="321">
        <v>85.957225474601458</v>
      </c>
      <c r="R185" t="s">
        <v>582</v>
      </c>
    </row>
    <row r="186" spans="12:18" x14ac:dyDescent="0.2">
      <c r="L186">
        <v>191</v>
      </c>
      <c r="M186" t="s">
        <v>611</v>
      </c>
      <c r="N186" s="40">
        <v>38023</v>
      </c>
      <c r="O186" t="s">
        <v>605</v>
      </c>
      <c r="P186" s="45">
        <v>63</v>
      </c>
      <c r="Q186" s="321">
        <v>191.0302935038041</v>
      </c>
      <c r="R186" t="s">
        <v>586</v>
      </c>
    </row>
    <row r="187" spans="12:18" x14ac:dyDescent="0.2">
      <c r="L187">
        <v>192</v>
      </c>
      <c r="M187" t="s">
        <v>599</v>
      </c>
      <c r="N187" s="40">
        <v>38628</v>
      </c>
      <c r="O187" t="s">
        <v>585</v>
      </c>
      <c r="P187" s="45">
        <v>72</v>
      </c>
      <c r="Q187" s="321">
        <v>217.59287860664901</v>
      </c>
      <c r="R187" t="s">
        <v>592</v>
      </c>
    </row>
    <row r="188" spans="12:18" x14ac:dyDescent="0.2">
      <c r="L188">
        <v>193</v>
      </c>
      <c r="M188" t="s">
        <v>599</v>
      </c>
      <c r="N188" s="40">
        <v>38727</v>
      </c>
      <c r="O188" t="s">
        <v>589</v>
      </c>
      <c r="P188" s="45">
        <v>68</v>
      </c>
      <c r="Q188" s="321">
        <v>205.93270340856287</v>
      </c>
      <c r="R188" t="s">
        <v>586</v>
      </c>
    </row>
    <row r="189" spans="12:18" x14ac:dyDescent="0.2">
      <c r="L189">
        <v>194</v>
      </c>
      <c r="M189" t="s">
        <v>608</v>
      </c>
      <c r="N189" s="40">
        <v>38738</v>
      </c>
      <c r="O189" t="s">
        <v>597</v>
      </c>
      <c r="P189" s="45">
        <v>8</v>
      </c>
      <c r="Q189" s="321">
        <v>26.138739127477177</v>
      </c>
      <c r="R189" t="s">
        <v>592</v>
      </c>
    </row>
    <row r="190" spans="12:18" x14ac:dyDescent="0.2">
      <c r="L190">
        <v>195</v>
      </c>
      <c r="M190" t="s">
        <v>584</v>
      </c>
      <c r="N190" s="40">
        <v>38331</v>
      </c>
      <c r="O190" t="s">
        <v>589</v>
      </c>
      <c r="P190" s="45">
        <v>62</v>
      </c>
      <c r="Q190" s="321">
        <v>188.51634230729906</v>
      </c>
      <c r="R190" t="s">
        <v>586</v>
      </c>
    </row>
    <row r="191" spans="12:18" x14ac:dyDescent="0.2">
      <c r="L191">
        <v>196</v>
      </c>
      <c r="M191" t="s">
        <v>611</v>
      </c>
      <c r="N191" s="40">
        <v>38430</v>
      </c>
      <c r="O191" t="s">
        <v>597</v>
      </c>
      <c r="P191" s="45">
        <v>5</v>
      </c>
      <c r="Q191" s="321">
        <v>16.348427234046856</v>
      </c>
      <c r="R191" t="s">
        <v>603</v>
      </c>
    </row>
    <row r="192" spans="12:18" x14ac:dyDescent="0.2">
      <c r="L192">
        <v>197</v>
      </c>
      <c r="M192" t="s">
        <v>596</v>
      </c>
      <c r="N192" s="40">
        <v>38023</v>
      </c>
      <c r="O192" t="s">
        <v>605</v>
      </c>
      <c r="P192" s="45">
        <v>-5</v>
      </c>
      <c r="Q192" s="321">
        <v>-12.898061088841523</v>
      </c>
      <c r="R192" t="s">
        <v>603</v>
      </c>
    </row>
    <row r="193" spans="12:18" x14ac:dyDescent="0.2">
      <c r="L193">
        <v>198</v>
      </c>
      <c r="M193" t="s">
        <v>596</v>
      </c>
      <c r="N193" s="40">
        <v>38859</v>
      </c>
      <c r="O193" t="s">
        <v>605</v>
      </c>
      <c r="P193" s="45">
        <v>-4</v>
      </c>
      <c r="Q193" s="321">
        <v>-9.998213253386103</v>
      </c>
      <c r="R193" t="s">
        <v>592</v>
      </c>
    </row>
    <row r="194" spans="12:18" x14ac:dyDescent="0.2">
      <c r="L194">
        <v>199</v>
      </c>
      <c r="M194" t="s">
        <v>599</v>
      </c>
      <c r="N194" s="40">
        <v>39046</v>
      </c>
      <c r="O194" t="s">
        <v>605</v>
      </c>
      <c r="P194" s="45">
        <v>81</v>
      </c>
      <c r="Q194" s="321">
        <v>244.68104192003952</v>
      </c>
      <c r="R194" t="s">
        <v>592</v>
      </c>
    </row>
    <row r="195" spans="12:18" x14ac:dyDescent="0.2">
      <c r="L195">
        <v>200</v>
      </c>
      <c r="M195" t="s">
        <v>599</v>
      </c>
      <c r="N195" s="40">
        <v>38793</v>
      </c>
      <c r="O195" t="s">
        <v>597</v>
      </c>
      <c r="P195" s="45">
        <v>21</v>
      </c>
      <c r="Q195" s="321">
        <v>64.744003374094902</v>
      </c>
      <c r="R195" t="s">
        <v>582</v>
      </c>
    </row>
    <row r="196" spans="12:18" x14ac:dyDescent="0.2">
      <c r="L196">
        <v>201</v>
      </c>
      <c r="M196" t="s">
        <v>612</v>
      </c>
      <c r="N196" s="40">
        <v>38529</v>
      </c>
      <c r="O196" t="s">
        <v>597</v>
      </c>
      <c r="P196" s="45">
        <v>21</v>
      </c>
      <c r="Q196" s="321">
        <v>64.863192319117914</v>
      </c>
      <c r="R196" t="s">
        <v>603</v>
      </c>
    </row>
    <row r="197" spans="12:18" x14ac:dyDescent="0.2">
      <c r="L197">
        <v>202</v>
      </c>
      <c r="M197" t="s">
        <v>584</v>
      </c>
      <c r="N197" s="40">
        <v>38716</v>
      </c>
      <c r="O197" t="s">
        <v>585</v>
      </c>
      <c r="P197" s="45">
        <v>-3</v>
      </c>
      <c r="Q197" s="321">
        <v>-7.154085897104931</v>
      </c>
      <c r="R197" t="s">
        <v>582</v>
      </c>
    </row>
    <row r="198" spans="12:18" x14ac:dyDescent="0.2">
      <c r="L198">
        <v>203</v>
      </c>
      <c r="M198" t="s">
        <v>612</v>
      </c>
      <c r="N198" s="40">
        <v>39079</v>
      </c>
      <c r="O198" t="s">
        <v>581</v>
      </c>
      <c r="P198" s="45">
        <v>57</v>
      </c>
      <c r="Q198" s="321">
        <v>173.64445114790863</v>
      </c>
      <c r="R198" t="s">
        <v>592</v>
      </c>
    </row>
    <row r="199" spans="12:18" x14ac:dyDescent="0.2">
      <c r="L199">
        <v>204</v>
      </c>
      <c r="M199" t="s">
        <v>612</v>
      </c>
      <c r="N199" s="40">
        <v>38947</v>
      </c>
      <c r="O199" t="s">
        <v>581</v>
      </c>
      <c r="P199" s="45">
        <v>86</v>
      </c>
      <c r="Q199" s="321">
        <v>259.30970727563493</v>
      </c>
      <c r="R199" t="s">
        <v>592</v>
      </c>
    </row>
    <row r="200" spans="12:18" x14ac:dyDescent="0.2">
      <c r="L200">
        <v>205</v>
      </c>
      <c r="M200" t="s">
        <v>611</v>
      </c>
      <c r="N200" s="40">
        <v>38826</v>
      </c>
      <c r="O200" t="s">
        <v>585</v>
      </c>
      <c r="P200" s="45">
        <v>14</v>
      </c>
      <c r="Q200" s="321">
        <v>44.139016120906668</v>
      </c>
      <c r="R200" t="s">
        <v>592</v>
      </c>
    </row>
    <row r="201" spans="12:18" x14ac:dyDescent="0.2">
      <c r="L201">
        <v>206</v>
      </c>
      <c r="M201" t="s">
        <v>584</v>
      </c>
      <c r="N201" s="40">
        <v>39057</v>
      </c>
      <c r="O201" t="s">
        <v>589</v>
      </c>
      <c r="P201" s="45">
        <v>20</v>
      </c>
      <c r="Q201" s="321">
        <v>61.955881135465603</v>
      </c>
      <c r="R201" t="s">
        <v>586</v>
      </c>
    </row>
    <row r="202" spans="12:18" x14ac:dyDescent="0.2">
      <c r="L202">
        <v>207</v>
      </c>
      <c r="M202" t="s">
        <v>596</v>
      </c>
      <c r="N202" s="40">
        <v>38023</v>
      </c>
      <c r="O202" t="s">
        <v>605</v>
      </c>
      <c r="P202" s="45">
        <v>60</v>
      </c>
      <c r="Q202" s="321">
        <v>181.93942640636905</v>
      </c>
      <c r="R202" t="s">
        <v>603</v>
      </c>
    </row>
    <row r="203" spans="12:18" x14ac:dyDescent="0.2">
      <c r="L203">
        <v>208</v>
      </c>
      <c r="M203" t="s">
        <v>611</v>
      </c>
      <c r="N203" s="40">
        <v>38903</v>
      </c>
      <c r="O203" t="s">
        <v>597</v>
      </c>
      <c r="P203" s="45">
        <v>45</v>
      </c>
      <c r="Q203" s="321">
        <v>137.15507832075065</v>
      </c>
      <c r="R203" t="s">
        <v>592</v>
      </c>
    </row>
    <row r="204" spans="12:18" x14ac:dyDescent="0.2">
      <c r="L204">
        <v>209</v>
      </c>
      <c r="M204" t="s">
        <v>611</v>
      </c>
      <c r="N204" s="40">
        <v>38078</v>
      </c>
      <c r="O204" t="s">
        <v>597</v>
      </c>
      <c r="P204" s="45">
        <v>7</v>
      </c>
      <c r="Q204" s="321">
        <v>22.99759982335349</v>
      </c>
      <c r="R204" t="s">
        <v>586</v>
      </c>
    </row>
    <row r="205" spans="12:18" x14ac:dyDescent="0.2">
      <c r="L205">
        <v>210</v>
      </c>
      <c r="M205" t="s">
        <v>580</v>
      </c>
      <c r="N205" s="40">
        <v>38782</v>
      </c>
      <c r="O205" t="s">
        <v>581</v>
      </c>
      <c r="P205" s="45">
        <v>-6</v>
      </c>
      <c r="Q205" s="321">
        <v>-16.334472666280842</v>
      </c>
      <c r="R205" t="s">
        <v>586</v>
      </c>
    </row>
    <row r="206" spans="12:18" x14ac:dyDescent="0.2">
      <c r="L206">
        <v>211</v>
      </c>
      <c r="M206" t="s">
        <v>611</v>
      </c>
      <c r="N206" s="40">
        <v>38837</v>
      </c>
      <c r="O206" t="s">
        <v>581</v>
      </c>
      <c r="P206" s="45">
        <v>35</v>
      </c>
      <c r="Q206" s="321">
        <v>106.89982221762149</v>
      </c>
      <c r="R206" t="s">
        <v>582</v>
      </c>
    </row>
    <row r="207" spans="12:18" x14ac:dyDescent="0.2">
      <c r="L207">
        <v>212</v>
      </c>
      <c r="M207" t="s">
        <v>596</v>
      </c>
      <c r="N207" s="40">
        <v>38848</v>
      </c>
      <c r="O207" t="s">
        <v>585</v>
      </c>
      <c r="P207" s="45">
        <v>31</v>
      </c>
      <c r="Q207" s="321">
        <v>95.13200096066403</v>
      </c>
      <c r="R207" t="s">
        <v>603</v>
      </c>
    </row>
    <row r="208" spans="12:18" x14ac:dyDescent="0.2">
      <c r="L208">
        <v>213</v>
      </c>
      <c r="M208" t="s">
        <v>611</v>
      </c>
      <c r="N208" s="40">
        <v>38672</v>
      </c>
      <c r="O208" t="s">
        <v>581</v>
      </c>
      <c r="P208" s="45">
        <v>19</v>
      </c>
      <c r="Q208" s="321">
        <v>59.075740928551383</v>
      </c>
      <c r="R208" t="s">
        <v>592</v>
      </c>
    </row>
    <row r="209" spans="12:18" x14ac:dyDescent="0.2">
      <c r="L209">
        <v>214</v>
      </c>
      <c r="M209" t="s">
        <v>594</v>
      </c>
      <c r="N209" s="40">
        <v>38760</v>
      </c>
      <c r="O209" t="s">
        <v>597</v>
      </c>
      <c r="P209" s="45">
        <v>35</v>
      </c>
      <c r="Q209" s="321">
        <v>106.64339916643026</v>
      </c>
      <c r="R209" t="s">
        <v>592</v>
      </c>
    </row>
    <row r="210" spans="12:18" x14ac:dyDescent="0.2">
      <c r="L210">
        <v>215</v>
      </c>
      <c r="M210" t="s">
        <v>580</v>
      </c>
      <c r="N210" s="40">
        <v>38353</v>
      </c>
      <c r="O210" t="s">
        <v>589</v>
      </c>
      <c r="P210" s="45">
        <v>51</v>
      </c>
      <c r="Q210" s="321">
        <v>154.59771582934854</v>
      </c>
      <c r="R210" t="s">
        <v>603</v>
      </c>
    </row>
    <row r="211" spans="12:18" x14ac:dyDescent="0.2">
      <c r="L211">
        <v>216</v>
      </c>
      <c r="M211" t="s">
        <v>584</v>
      </c>
      <c r="N211" s="40">
        <v>38771</v>
      </c>
      <c r="O211" t="s">
        <v>605</v>
      </c>
      <c r="P211" s="45">
        <v>1</v>
      </c>
      <c r="Q211" s="321">
        <v>5.3867139626812968</v>
      </c>
      <c r="R211" t="s">
        <v>603</v>
      </c>
    </row>
    <row r="212" spans="12:18" x14ac:dyDescent="0.2">
      <c r="L212">
        <v>217</v>
      </c>
      <c r="M212" t="s">
        <v>612</v>
      </c>
      <c r="N212" s="40">
        <v>38254</v>
      </c>
      <c r="O212" t="s">
        <v>585</v>
      </c>
      <c r="P212" s="45">
        <v>67</v>
      </c>
      <c r="Q212" s="321">
        <v>203.35912709646638</v>
      </c>
      <c r="R212" t="s">
        <v>586</v>
      </c>
    </row>
    <row r="213" spans="12:18" x14ac:dyDescent="0.2">
      <c r="L213">
        <v>218</v>
      </c>
      <c r="M213" t="s">
        <v>612</v>
      </c>
      <c r="N213" s="40">
        <v>38441</v>
      </c>
      <c r="O213" t="s">
        <v>605</v>
      </c>
      <c r="P213" s="45">
        <v>23</v>
      </c>
      <c r="Q213" s="321">
        <v>71.412597536524615</v>
      </c>
      <c r="R213" t="s">
        <v>586</v>
      </c>
    </row>
    <row r="214" spans="12:18" x14ac:dyDescent="0.2">
      <c r="L214">
        <v>219</v>
      </c>
      <c r="M214" t="s">
        <v>596</v>
      </c>
      <c r="N214" s="40">
        <v>38386</v>
      </c>
      <c r="O214" t="s">
        <v>585</v>
      </c>
      <c r="P214" s="45">
        <v>41</v>
      </c>
      <c r="Q214" s="321">
        <v>125.23475441561757</v>
      </c>
      <c r="R214" t="s">
        <v>603</v>
      </c>
    </row>
    <row r="215" spans="12:18" x14ac:dyDescent="0.2">
      <c r="L215">
        <v>220</v>
      </c>
      <c r="M215" t="s">
        <v>588</v>
      </c>
      <c r="N215" s="40">
        <v>38001</v>
      </c>
      <c r="O215" t="s">
        <v>605</v>
      </c>
      <c r="P215" s="45">
        <v>27</v>
      </c>
      <c r="Q215" s="321">
        <v>83.195110350521588</v>
      </c>
      <c r="R215" t="s">
        <v>592</v>
      </c>
    </row>
    <row r="216" spans="12:18" x14ac:dyDescent="0.2">
      <c r="L216">
        <v>221</v>
      </c>
      <c r="M216" t="s">
        <v>599</v>
      </c>
      <c r="N216" s="40">
        <v>38980</v>
      </c>
      <c r="O216" t="s">
        <v>585</v>
      </c>
      <c r="P216" s="45">
        <v>56</v>
      </c>
      <c r="Q216" s="321">
        <v>170.17512557022724</v>
      </c>
      <c r="R216" t="s">
        <v>586</v>
      </c>
    </row>
    <row r="217" spans="12:18" x14ac:dyDescent="0.2">
      <c r="L217">
        <v>222</v>
      </c>
      <c r="M217" t="s">
        <v>588</v>
      </c>
      <c r="N217" s="40">
        <v>38188</v>
      </c>
      <c r="O217" t="s">
        <v>605</v>
      </c>
      <c r="P217" s="45">
        <v>67</v>
      </c>
      <c r="Q217" s="321">
        <v>203.35311949602652</v>
      </c>
      <c r="R217" t="s">
        <v>592</v>
      </c>
    </row>
    <row r="218" spans="12:18" x14ac:dyDescent="0.2">
      <c r="L218">
        <v>223</v>
      </c>
      <c r="M218" t="s">
        <v>580</v>
      </c>
      <c r="N218" s="40">
        <v>38243</v>
      </c>
      <c r="O218" t="s">
        <v>585</v>
      </c>
      <c r="P218" s="45">
        <v>94</v>
      </c>
      <c r="Q218" s="321">
        <v>283.74141758000144</v>
      </c>
      <c r="R218" t="s">
        <v>592</v>
      </c>
    </row>
    <row r="219" spans="12:18" x14ac:dyDescent="0.2">
      <c r="L219">
        <v>224</v>
      </c>
      <c r="M219" t="s">
        <v>599</v>
      </c>
      <c r="N219" s="40">
        <v>38265</v>
      </c>
      <c r="O219" t="s">
        <v>597</v>
      </c>
      <c r="P219" s="45">
        <v>52</v>
      </c>
      <c r="Q219" s="321">
        <v>158.2973319694853</v>
      </c>
      <c r="R219" t="s">
        <v>592</v>
      </c>
    </row>
    <row r="220" spans="12:18" x14ac:dyDescent="0.2">
      <c r="L220">
        <v>225</v>
      </c>
      <c r="M220" t="s">
        <v>594</v>
      </c>
      <c r="N220" s="40">
        <v>38023</v>
      </c>
      <c r="O220" t="s">
        <v>589</v>
      </c>
      <c r="P220" s="45">
        <v>24</v>
      </c>
      <c r="Q220" s="321">
        <v>74.243899422562194</v>
      </c>
      <c r="R220" t="s">
        <v>592</v>
      </c>
    </row>
    <row r="221" spans="12:18" x14ac:dyDescent="0.2">
      <c r="L221">
        <v>226</v>
      </c>
      <c r="M221" t="s">
        <v>611</v>
      </c>
      <c r="N221" s="40">
        <v>38144</v>
      </c>
      <c r="O221" t="s">
        <v>581</v>
      </c>
      <c r="P221" s="45">
        <v>-1</v>
      </c>
      <c r="Q221" s="321">
        <v>-0.91770776800017373</v>
      </c>
      <c r="R221" t="s">
        <v>582</v>
      </c>
    </row>
    <row r="222" spans="12:18" x14ac:dyDescent="0.2">
      <c r="L222">
        <v>227</v>
      </c>
      <c r="M222" t="s">
        <v>584</v>
      </c>
      <c r="N222" s="40">
        <v>38738</v>
      </c>
      <c r="O222" t="s">
        <v>597</v>
      </c>
      <c r="P222" s="45">
        <v>37</v>
      </c>
      <c r="Q222" s="321">
        <v>112.52158206006119</v>
      </c>
      <c r="R222" t="s">
        <v>582</v>
      </c>
    </row>
    <row r="223" spans="12:18" x14ac:dyDescent="0.2">
      <c r="L223">
        <v>228</v>
      </c>
      <c r="M223" t="s">
        <v>580</v>
      </c>
      <c r="N223" s="40">
        <v>38771</v>
      </c>
      <c r="O223" t="s">
        <v>585</v>
      </c>
      <c r="P223" s="45">
        <v>63</v>
      </c>
      <c r="Q223" s="321">
        <v>191.4542393048981</v>
      </c>
      <c r="R223" t="s">
        <v>582</v>
      </c>
    </row>
    <row r="224" spans="12:18" x14ac:dyDescent="0.2">
      <c r="L224">
        <v>229</v>
      </c>
      <c r="M224" t="s">
        <v>612</v>
      </c>
      <c r="N224" s="40">
        <v>38089</v>
      </c>
      <c r="O224" t="s">
        <v>581</v>
      </c>
      <c r="P224" s="45">
        <v>13</v>
      </c>
      <c r="Q224" s="321">
        <v>41.010346846521706</v>
      </c>
      <c r="R224" t="s">
        <v>592</v>
      </c>
    </row>
    <row r="225" spans="12:18" x14ac:dyDescent="0.2">
      <c r="L225">
        <v>230</v>
      </c>
      <c r="M225" t="s">
        <v>584</v>
      </c>
      <c r="N225" s="40">
        <v>39046</v>
      </c>
      <c r="O225" t="s">
        <v>581</v>
      </c>
      <c r="P225" s="45">
        <v>7</v>
      </c>
      <c r="Q225" s="321">
        <v>22.334877359058812</v>
      </c>
      <c r="R225" t="s">
        <v>592</v>
      </c>
    </row>
    <row r="226" spans="12:18" x14ac:dyDescent="0.2">
      <c r="L226">
        <v>231</v>
      </c>
      <c r="M226" t="s">
        <v>594</v>
      </c>
      <c r="N226" s="40">
        <v>38067</v>
      </c>
      <c r="O226" t="s">
        <v>581</v>
      </c>
      <c r="P226" s="45">
        <v>64</v>
      </c>
      <c r="Q226" s="321">
        <v>193.83879299726061</v>
      </c>
      <c r="R226" t="s">
        <v>592</v>
      </c>
    </row>
    <row r="227" spans="12:18" x14ac:dyDescent="0.2">
      <c r="L227">
        <v>232</v>
      </c>
      <c r="M227" t="s">
        <v>588</v>
      </c>
      <c r="N227" s="40">
        <v>38144</v>
      </c>
      <c r="O227" t="s">
        <v>581</v>
      </c>
      <c r="P227" s="45">
        <v>63</v>
      </c>
      <c r="Q227" s="321">
        <v>190.90668689411601</v>
      </c>
      <c r="R227" t="s">
        <v>586</v>
      </c>
    </row>
    <row r="228" spans="12:18" x14ac:dyDescent="0.2">
      <c r="L228">
        <v>233</v>
      </c>
      <c r="M228" t="s">
        <v>608</v>
      </c>
      <c r="N228" s="40">
        <v>38210</v>
      </c>
      <c r="O228" t="s">
        <v>605</v>
      </c>
      <c r="P228" s="45">
        <v>57</v>
      </c>
      <c r="Q228" s="321">
        <v>173.59022125804509</v>
      </c>
      <c r="R228" t="s">
        <v>586</v>
      </c>
    </row>
    <row r="229" spans="12:18" x14ac:dyDescent="0.2">
      <c r="L229">
        <v>234</v>
      </c>
      <c r="M229" t="s">
        <v>608</v>
      </c>
      <c r="N229" s="40">
        <v>38298</v>
      </c>
      <c r="O229" t="s">
        <v>605</v>
      </c>
      <c r="P229" s="45">
        <v>59</v>
      </c>
      <c r="Q229" s="321">
        <v>178.9266502635322</v>
      </c>
      <c r="R229" t="s">
        <v>603</v>
      </c>
    </row>
    <row r="230" spans="12:18" x14ac:dyDescent="0.2">
      <c r="L230">
        <v>235</v>
      </c>
      <c r="M230" t="s">
        <v>611</v>
      </c>
      <c r="N230" s="40">
        <v>38342</v>
      </c>
      <c r="O230" t="s">
        <v>585</v>
      </c>
      <c r="P230" s="45">
        <v>-3</v>
      </c>
      <c r="Q230" s="321">
        <v>-7.2637597489178187</v>
      </c>
      <c r="R230" t="s">
        <v>586</v>
      </c>
    </row>
    <row r="231" spans="12:18" x14ac:dyDescent="0.2">
      <c r="L231">
        <v>236</v>
      </c>
      <c r="M231" t="s">
        <v>612</v>
      </c>
      <c r="N231" s="40">
        <v>38991</v>
      </c>
      <c r="O231" t="s">
        <v>581</v>
      </c>
      <c r="P231" s="45">
        <v>86</v>
      </c>
      <c r="Q231" s="321">
        <v>260.32907018535167</v>
      </c>
      <c r="R231" t="s">
        <v>582</v>
      </c>
    </row>
    <row r="232" spans="12:18" x14ac:dyDescent="0.2">
      <c r="L232">
        <v>237</v>
      </c>
      <c r="M232" t="s">
        <v>599</v>
      </c>
      <c r="N232" s="40">
        <v>38254</v>
      </c>
      <c r="O232" t="s">
        <v>597</v>
      </c>
      <c r="P232" s="45">
        <v>-4</v>
      </c>
      <c r="Q232" s="321">
        <v>-9.9939520680829617</v>
      </c>
      <c r="R232" t="s">
        <v>603</v>
      </c>
    </row>
    <row r="233" spans="12:18" x14ac:dyDescent="0.2">
      <c r="L233">
        <v>238</v>
      </c>
      <c r="M233" t="s">
        <v>588</v>
      </c>
      <c r="N233" s="40">
        <v>38353</v>
      </c>
      <c r="O233" t="s">
        <v>581</v>
      </c>
      <c r="P233" s="45">
        <v>7</v>
      </c>
      <c r="Q233" s="321">
        <v>23.654332569914828</v>
      </c>
      <c r="R233" t="s">
        <v>592</v>
      </c>
    </row>
    <row r="234" spans="12:18" x14ac:dyDescent="0.2">
      <c r="L234">
        <v>239</v>
      </c>
      <c r="M234" t="s">
        <v>612</v>
      </c>
      <c r="N234" s="40">
        <v>38991</v>
      </c>
      <c r="O234" t="s">
        <v>581</v>
      </c>
      <c r="P234" s="45">
        <v>43</v>
      </c>
      <c r="Q234" s="321">
        <v>131.67769291502447</v>
      </c>
      <c r="R234" t="s">
        <v>603</v>
      </c>
    </row>
    <row r="235" spans="12:18" x14ac:dyDescent="0.2">
      <c r="L235">
        <v>240</v>
      </c>
      <c r="M235" t="s">
        <v>608</v>
      </c>
      <c r="N235" s="40">
        <v>38661</v>
      </c>
      <c r="O235" t="s">
        <v>581</v>
      </c>
      <c r="P235" s="45">
        <v>2</v>
      </c>
      <c r="Q235" s="321">
        <v>7.6348447793459382</v>
      </c>
      <c r="R235" t="s">
        <v>582</v>
      </c>
    </row>
    <row r="236" spans="12:18" x14ac:dyDescent="0.2">
      <c r="L236">
        <v>241</v>
      </c>
      <c r="M236" t="s">
        <v>608</v>
      </c>
      <c r="N236" s="40">
        <v>38474</v>
      </c>
      <c r="O236" t="s">
        <v>605</v>
      </c>
      <c r="P236" s="45">
        <v>85</v>
      </c>
      <c r="Q236" s="321">
        <v>256.87957020946436</v>
      </c>
      <c r="R236" t="s">
        <v>586</v>
      </c>
    </row>
    <row r="237" spans="12:18" x14ac:dyDescent="0.2">
      <c r="L237">
        <v>242</v>
      </c>
      <c r="M237" t="s">
        <v>608</v>
      </c>
      <c r="N237" s="40">
        <v>38463</v>
      </c>
      <c r="O237" t="s">
        <v>597</v>
      </c>
      <c r="P237" s="45">
        <v>52</v>
      </c>
      <c r="Q237" s="321">
        <v>158.18704198984506</v>
      </c>
      <c r="R237" t="s">
        <v>586</v>
      </c>
    </row>
    <row r="238" spans="12:18" x14ac:dyDescent="0.2">
      <c r="L238">
        <v>243</v>
      </c>
      <c r="M238" t="s">
        <v>596</v>
      </c>
      <c r="N238" s="40">
        <v>38177</v>
      </c>
      <c r="O238" t="s">
        <v>589</v>
      </c>
      <c r="P238" s="45">
        <v>-3</v>
      </c>
      <c r="Q238" s="321">
        <v>-7.3950210500886264</v>
      </c>
      <c r="R238" t="s">
        <v>582</v>
      </c>
    </row>
    <row r="239" spans="12:18" x14ac:dyDescent="0.2">
      <c r="L239">
        <v>244</v>
      </c>
      <c r="M239" t="s">
        <v>599</v>
      </c>
      <c r="N239" s="40">
        <v>38408</v>
      </c>
      <c r="O239" t="s">
        <v>597</v>
      </c>
      <c r="P239" s="45">
        <v>8</v>
      </c>
      <c r="Q239" s="321">
        <v>25.546689047987762</v>
      </c>
      <c r="R239" t="s">
        <v>603</v>
      </c>
    </row>
    <row r="240" spans="12:18" x14ac:dyDescent="0.2">
      <c r="L240">
        <v>245</v>
      </c>
      <c r="M240" t="s">
        <v>612</v>
      </c>
      <c r="N240" s="40">
        <v>38177</v>
      </c>
      <c r="O240" t="s">
        <v>605</v>
      </c>
      <c r="P240" s="45">
        <v>5</v>
      </c>
      <c r="Q240" s="321">
        <v>17.198905576452098</v>
      </c>
      <c r="R240" t="s">
        <v>603</v>
      </c>
    </row>
    <row r="241" spans="12:18" x14ac:dyDescent="0.2">
      <c r="L241">
        <v>246</v>
      </c>
      <c r="M241" t="s">
        <v>584</v>
      </c>
      <c r="N241" s="40">
        <v>38958</v>
      </c>
      <c r="O241" t="s">
        <v>605</v>
      </c>
      <c r="P241" s="45">
        <v>90</v>
      </c>
      <c r="Q241" s="321">
        <v>272.09870438545738</v>
      </c>
      <c r="R241" t="s">
        <v>582</v>
      </c>
    </row>
    <row r="242" spans="12:18" x14ac:dyDescent="0.2">
      <c r="L242">
        <v>247</v>
      </c>
      <c r="M242" t="s">
        <v>580</v>
      </c>
      <c r="N242" s="40">
        <v>39035</v>
      </c>
      <c r="O242" t="s">
        <v>605</v>
      </c>
      <c r="P242" s="45">
        <v>36</v>
      </c>
      <c r="Q242" s="321">
        <v>110.33744975059108</v>
      </c>
      <c r="R242" t="s">
        <v>603</v>
      </c>
    </row>
    <row r="243" spans="12:18" x14ac:dyDescent="0.2">
      <c r="L243">
        <v>248</v>
      </c>
      <c r="M243" t="s">
        <v>594</v>
      </c>
      <c r="N243" s="40">
        <v>38584</v>
      </c>
      <c r="O243" t="s">
        <v>605</v>
      </c>
      <c r="P243" s="45">
        <v>25</v>
      </c>
      <c r="Q243" s="321">
        <v>77.014900645073141</v>
      </c>
      <c r="R243" t="s">
        <v>592</v>
      </c>
    </row>
    <row r="244" spans="12:18" x14ac:dyDescent="0.2">
      <c r="L244">
        <v>249</v>
      </c>
      <c r="M244" t="s">
        <v>580</v>
      </c>
      <c r="N244" s="40">
        <v>38430</v>
      </c>
      <c r="O244" t="s">
        <v>605</v>
      </c>
      <c r="P244" s="45">
        <v>7</v>
      </c>
      <c r="Q244" s="321">
        <v>23.133204884254319</v>
      </c>
      <c r="R244" t="s">
        <v>603</v>
      </c>
    </row>
    <row r="245" spans="12:18" x14ac:dyDescent="0.2">
      <c r="L245">
        <v>250</v>
      </c>
      <c r="M245" t="s">
        <v>596</v>
      </c>
      <c r="N245" s="40">
        <v>39024</v>
      </c>
      <c r="O245" t="s">
        <v>605</v>
      </c>
      <c r="P245" s="45">
        <v>64</v>
      </c>
      <c r="Q245" s="321">
        <v>194.25372471684716</v>
      </c>
      <c r="R245" t="s">
        <v>603</v>
      </c>
    </row>
    <row r="246" spans="12:18" x14ac:dyDescent="0.2">
      <c r="L246">
        <v>251</v>
      </c>
      <c r="M246" t="s">
        <v>596</v>
      </c>
      <c r="N246" s="40">
        <v>38111</v>
      </c>
      <c r="O246" t="s">
        <v>605</v>
      </c>
      <c r="P246" s="45">
        <v>71</v>
      </c>
      <c r="Q246" s="321">
        <v>215.49309366005642</v>
      </c>
      <c r="R246" t="s">
        <v>592</v>
      </c>
    </row>
    <row r="247" spans="12:18" x14ac:dyDescent="0.2">
      <c r="L247">
        <v>252</v>
      </c>
      <c r="M247" t="s">
        <v>588</v>
      </c>
      <c r="N247" s="40">
        <v>38452</v>
      </c>
      <c r="O247" t="s">
        <v>597</v>
      </c>
      <c r="P247" s="45">
        <v>41</v>
      </c>
      <c r="Q247" s="321">
        <v>124.81042324173134</v>
      </c>
      <c r="R247" t="s">
        <v>603</v>
      </c>
    </row>
    <row r="248" spans="12:18" x14ac:dyDescent="0.2">
      <c r="L248">
        <v>253</v>
      </c>
      <c r="M248" t="s">
        <v>588</v>
      </c>
      <c r="N248" s="40">
        <v>38254</v>
      </c>
      <c r="O248" t="s">
        <v>585</v>
      </c>
      <c r="P248" s="45">
        <v>84</v>
      </c>
      <c r="Q248" s="321">
        <v>253.28617965312779</v>
      </c>
      <c r="R248" t="s">
        <v>603</v>
      </c>
    </row>
    <row r="249" spans="12:18" x14ac:dyDescent="0.2">
      <c r="L249">
        <v>254</v>
      </c>
      <c r="M249" t="s">
        <v>608</v>
      </c>
      <c r="N249" s="40">
        <v>38441</v>
      </c>
      <c r="O249" t="s">
        <v>597</v>
      </c>
      <c r="P249" s="45">
        <v>3</v>
      </c>
      <c r="Q249" s="321">
        <v>10.703015398687583</v>
      </c>
      <c r="R249" t="s">
        <v>603</v>
      </c>
    </row>
    <row r="250" spans="12:18" x14ac:dyDescent="0.2">
      <c r="L250">
        <v>255</v>
      </c>
      <c r="M250" t="s">
        <v>588</v>
      </c>
      <c r="N250" s="40">
        <v>38078</v>
      </c>
      <c r="O250" t="s">
        <v>585</v>
      </c>
      <c r="P250" s="45">
        <v>15</v>
      </c>
      <c r="Q250" s="321">
        <v>46.761676481443232</v>
      </c>
      <c r="R250" t="s">
        <v>592</v>
      </c>
    </row>
    <row r="251" spans="12:18" x14ac:dyDescent="0.2">
      <c r="L251">
        <v>256</v>
      </c>
      <c r="M251" t="s">
        <v>584</v>
      </c>
      <c r="N251" s="40">
        <v>38023</v>
      </c>
      <c r="O251" t="s">
        <v>597</v>
      </c>
      <c r="P251" s="45">
        <v>1</v>
      </c>
      <c r="Q251" s="321">
        <v>4.8820462029427096</v>
      </c>
      <c r="R251" t="s">
        <v>582</v>
      </c>
    </row>
    <row r="252" spans="12:18" x14ac:dyDescent="0.2">
      <c r="L252">
        <v>257</v>
      </c>
      <c r="M252" t="s">
        <v>584</v>
      </c>
      <c r="N252" s="40">
        <v>38540</v>
      </c>
      <c r="O252" t="s">
        <v>605</v>
      </c>
      <c r="P252" s="45">
        <v>10</v>
      </c>
      <c r="Q252" s="321">
        <v>32.468400196905996</v>
      </c>
      <c r="R252" t="s">
        <v>603</v>
      </c>
    </row>
    <row r="253" spans="12:18" x14ac:dyDescent="0.2">
      <c r="L253">
        <v>258</v>
      </c>
      <c r="M253" t="s">
        <v>608</v>
      </c>
      <c r="N253" s="40">
        <v>38364</v>
      </c>
      <c r="O253" t="s">
        <v>597</v>
      </c>
      <c r="P253" s="45">
        <v>77</v>
      </c>
      <c r="Q253" s="321">
        <v>233.3993347830984</v>
      </c>
      <c r="R253" t="s">
        <v>592</v>
      </c>
    </row>
    <row r="254" spans="12:18" x14ac:dyDescent="0.2">
      <c r="L254">
        <v>259</v>
      </c>
      <c r="M254" t="s">
        <v>596</v>
      </c>
      <c r="N254" s="40">
        <v>38397</v>
      </c>
      <c r="O254" t="s">
        <v>589</v>
      </c>
      <c r="P254" s="45">
        <v>65</v>
      </c>
      <c r="Q254" s="321">
        <v>196.49346597044766</v>
      </c>
      <c r="R254" t="s">
        <v>582</v>
      </c>
    </row>
    <row r="255" spans="12:18" x14ac:dyDescent="0.2">
      <c r="L255">
        <v>260</v>
      </c>
      <c r="M255" t="s">
        <v>594</v>
      </c>
      <c r="N255" s="40">
        <v>38001</v>
      </c>
      <c r="O255" t="s">
        <v>597</v>
      </c>
      <c r="P255" s="45">
        <v>25</v>
      </c>
      <c r="Q255" s="321">
        <v>77.329572231774151</v>
      </c>
      <c r="R255" t="s">
        <v>586</v>
      </c>
    </row>
    <row r="256" spans="12:18" x14ac:dyDescent="0.2">
      <c r="L256">
        <v>261</v>
      </c>
      <c r="M256" t="s">
        <v>612</v>
      </c>
      <c r="N256" s="40">
        <v>38914</v>
      </c>
      <c r="O256" t="s">
        <v>605</v>
      </c>
      <c r="P256" s="45">
        <v>-1</v>
      </c>
      <c r="Q256" s="321">
        <v>-1.930462865623249</v>
      </c>
      <c r="R256" t="s">
        <v>582</v>
      </c>
    </row>
    <row r="257" spans="12:18" x14ac:dyDescent="0.2">
      <c r="L257">
        <v>262</v>
      </c>
      <c r="M257" t="s">
        <v>611</v>
      </c>
      <c r="N257" s="40">
        <v>38958</v>
      </c>
      <c r="O257" t="s">
        <v>585</v>
      </c>
      <c r="P257" s="45">
        <v>2</v>
      </c>
      <c r="Q257" s="321">
        <v>7.9709250117717731</v>
      </c>
      <c r="R257" t="s">
        <v>586</v>
      </c>
    </row>
    <row r="258" spans="12:18" x14ac:dyDescent="0.2">
      <c r="L258">
        <v>263</v>
      </c>
      <c r="M258" t="s">
        <v>594</v>
      </c>
      <c r="N258" s="40">
        <v>39024</v>
      </c>
      <c r="O258" t="s">
        <v>581</v>
      </c>
      <c r="P258" s="45">
        <v>62</v>
      </c>
      <c r="Q258" s="321">
        <v>187.61965072290988</v>
      </c>
      <c r="R258" t="s">
        <v>586</v>
      </c>
    </row>
    <row r="259" spans="12:18" x14ac:dyDescent="0.2">
      <c r="L259">
        <v>264</v>
      </c>
      <c r="M259" t="s">
        <v>596</v>
      </c>
      <c r="N259" s="40">
        <v>38485</v>
      </c>
      <c r="O259" t="s">
        <v>585</v>
      </c>
      <c r="P259" s="45">
        <v>28</v>
      </c>
      <c r="Q259" s="321">
        <v>86.788113277044275</v>
      </c>
      <c r="R259" t="s">
        <v>592</v>
      </c>
    </row>
    <row r="260" spans="12:18" x14ac:dyDescent="0.2">
      <c r="L260">
        <v>265</v>
      </c>
      <c r="M260" t="s">
        <v>584</v>
      </c>
      <c r="N260" s="40">
        <v>38551</v>
      </c>
      <c r="O260" t="s">
        <v>597</v>
      </c>
      <c r="P260" s="45">
        <v>55</v>
      </c>
      <c r="Q260" s="321">
        <v>167.05079786120268</v>
      </c>
      <c r="R260" t="s">
        <v>582</v>
      </c>
    </row>
    <row r="261" spans="12:18" x14ac:dyDescent="0.2">
      <c r="L261">
        <v>266</v>
      </c>
      <c r="M261" t="s">
        <v>596</v>
      </c>
      <c r="N261" s="40">
        <v>38518</v>
      </c>
      <c r="O261" t="s">
        <v>581</v>
      </c>
      <c r="P261" s="45">
        <v>28</v>
      </c>
      <c r="Q261" s="321">
        <v>86.636057383669893</v>
      </c>
      <c r="R261" t="s">
        <v>582</v>
      </c>
    </row>
    <row r="262" spans="12:18" x14ac:dyDescent="0.2">
      <c r="L262">
        <v>267</v>
      </c>
      <c r="M262" t="s">
        <v>599</v>
      </c>
      <c r="N262" s="40">
        <v>38562</v>
      </c>
      <c r="O262" t="s">
        <v>585</v>
      </c>
      <c r="P262" s="45">
        <v>5</v>
      </c>
      <c r="Q262" s="321">
        <v>16.670839286326668</v>
      </c>
      <c r="R262" t="s">
        <v>582</v>
      </c>
    </row>
    <row r="263" spans="12:18" x14ac:dyDescent="0.2">
      <c r="L263">
        <v>268</v>
      </c>
      <c r="M263" t="s">
        <v>599</v>
      </c>
      <c r="N263" s="40">
        <v>38298</v>
      </c>
      <c r="O263" t="s">
        <v>597</v>
      </c>
      <c r="P263" s="45">
        <v>1</v>
      </c>
      <c r="Q263" s="321">
        <v>4.7722172541512009</v>
      </c>
      <c r="R263" t="s">
        <v>603</v>
      </c>
    </row>
    <row r="264" spans="12:18" x14ac:dyDescent="0.2">
      <c r="L264">
        <v>269</v>
      </c>
      <c r="M264" t="s">
        <v>599</v>
      </c>
      <c r="N264" s="40">
        <v>38518</v>
      </c>
      <c r="O264" t="s">
        <v>585</v>
      </c>
      <c r="P264" s="45">
        <v>26</v>
      </c>
      <c r="Q264" s="321">
        <v>80.012011803068276</v>
      </c>
      <c r="R264" t="s">
        <v>603</v>
      </c>
    </row>
    <row r="265" spans="12:18" x14ac:dyDescent="0.2">
      <c r="L265">
        <v>270</v>
      </c>
      <c r="M265" t="s">
        <v>594</v>
      </c>
      <c r="N265" s="40">
        <v>38144</v>
      </c>
      <c r="O265" t="s">
        <v>585</v>
      </c>
      <c r="P265" s="45">
        <v>47</v>
      </c>
      <c r="Q265" s="321">
        <v>142.84602668228962</v>
      </c>
      <c r="R265" t="s">
        <v>582</v>
      </c>
    </row>
    <row r="266" spans="12:18" x14ac:dyDescent="0.2">
      <c r="L266">
        <v>271</v>
      </c>
      <c r="M266" t="s">
        <v>584</v>
      </c>
      <c r="N266" s="40">
        <v>38474</v>
      </c>
      <c r="O266" t="s">
        <v>597</v>
      </c>
      <c r="P266" s="45">
        <v>74</v>
      </c>
      <c r="Q266" s="321">
        <v>224.75435048565893</v>
      </c>
      <c r="R266" t="s">
        <v>603</v>
      </c>
    </row>
    <row r="267" spans="12:18" x14ac:dyDescent="0.2">
      <c r="L267">
        <v>272</v>
      </c>
      <c r="M267" t="s">
        <v>612</v>
      </c>
      <c r="N267" s="40">
        <v>38848</v>
      </c>
      <c r="O267" t="s">
        <v>581</v>
      </c>
      <c r="P267" s="45">
        <v>22</v>
      </c>
      <c r="Q267" s="321">
        <v>68.710607050620922</v>
      </c>
      <c r="R267" t="s">
        <v>586</v>
      </c>
    </row>
    <row r="268" spans="12:18" x14ac:dyDescent="0.2">
      <c r="L268">
        <v>273</v>
      </c>
      <c r="M268" t="s">
        <v>588</v>
      </c>
      <c r="N268" s="40">
        <v>38892</v>
      </c>
      <c r="O268" t="s">
        <v>589</v>
      </c>
      <c r="P268" s="45">
        <v>70</v>
      </c>
      <c r="Q268" s="321">
        <v>212.26238499892682</v>
      </c>
      <c r="R268" t="s">
        <v>582</v>
      </c>
    </row>
    <row r="269" spans="12:18" x14ac:dyDescent="0.2">
      <c r="L269">
        <v>274</v>
      </c>
      <c r="M269" t="s">
        <v>612</v>
      </c>
      <c r="N269" s="40">
        <v>38683</v>
      </c>
      <c r="O269" t="s">
        <v>585</v>
      </c>
      <c r="P269" s="45">
        <v>83</v>
      </c>
      <c r="Q269" s="321">
        <v>251.31042576912338</v>
      </c>
      <c r="R269" t="s">
        <v>586</v>
      </c>
    </row>
    <row r="270" spans="12:18" x14ac:dyDescent="0.2">
      <c r="L270">
        <v>275</v>
      </c>
      <c r="M270" t="s">
        <v>584</v>
      </c>
      <c r="N270" s="40">
        <v>38694</v>
      </c>
      <c r="O270" t="s">
        <v>597</v>
      </c>
      <c r="P270" s="45">
        <v>59</v>
      </c>
      <c r="Q270" s="321">
        <v>179.38546683395009</v>
      </c>
      <c r="R270" t="s">
        <v>592</v>
      </c>
    </row>
    <row r="271" spans="12:18" x14ac:dyDescent="0.2">
      <c r="L271">
        <v>276</v>
      </c>
      <c r="M271" t="s">
        <v>612</v>
      </c>
      <c r="N271" s="40">
        <v>38573</v>
      </c>
      <c r="O271" t="s">
        <v>605</v>
      </c>
      <c r="P271" s="45">
        <v>0</v>
      </c>
      <c r="Q271" s="321">
        <v>1.5831115612014064</v>
      </c>
      <c r="R271" t="s">
        <v>586</v>
      </c>
    </row>
    <row r="272" spans="12:18" x14ac:dyDescent="0.2">
      <c r="L272">
        <v>277</v>
      </c>
      <c r="M272" t="s">
        <v>584</v>
      </c>
      <c r="N272" s="40">
        <v>38364</v>
      </c>
      <c r="O272" t="s">
        <v>597</v>
      </c>
      <c r="P272" s="45">
        <v>82</v>
      </c>
      <c r="Q272" s="321">
        <v>247.58247918220624</v>
      </c>
      <c r="R272" t="s">
        <v>592</v>
      </c>
    </row>
    <row r="273" spans="12:18" x14ac:dyDescent="0.2">
      <c r="L273">
        <v>278</v>
      </c>
      <c r="M273" t="s">
        <v>580</v>
      </c>
      <c r="N273" s="40">
        <v>38419</v>
      </c>
      <c r="O273" t="s">
        <v>597</v>
      </c>
      <c r="P273" s="45">
        <v>29</v>
      </c>
      <c r="Q273" s="321">
        <v>89.053128978062901</v>
      </c>
      <c r="R273" t="s">
        <v>592</v>
      </c>
    </row>
    <row r="274" spans="12:18" x14ac:dyDescent="0.2">
      <c r="L274">
        <v>279</v>
      </c>
      <c r="M274" t="s">
        <v>612</v>
      </c>
      <c r="N274" s="40">
        <v>38122</v>
      </c>
      <c r="O274" t="s">
        <v>585</v>
      </c>
      <c r="P274" s="45">
        <v>63</v>
      </c>
      <c r="Q274" s="321">
        <v>191.08641465198994</v>
      </c>
      <c r="R274" t="s">
        <v>603</v>
      </c>
    </row>
    <row r="275" spans="12:18" x14ac:dyDescent="0.2">
      <c r="L275">
        <v>280</v>
      </c>
      <c r="M275" t="s">
        <v>611</v>
      </c>
      <c r="N275" s="40">
        <v>38991</v>
      </c>
      <c r="O275" t="s">
        <v>581</v>
      </c>
      <c r="P275" s="45">
        <v>67</v>
      </c>
      <c r="Q275" s="321">
        <v>203.10846928946893</v>
      </c>
      <c r="R275" t="s">
        <v>603</v>
      </c>
    </row>
    <row r="276" spans="12:18" x14ac:dyDescent="0.2">
      <c r="L276">
        <v>281</v>
      </c>
      <c r="M276" t="s">
        <v>599</v>
      </c>
      <c r="N276" s="40">
        <v>38562</v>
      </c>
      <c r="O276" t="s">
        <v>597</v>
      </c>
      <c r="P276" s="45">
        <v>3</v>
      </c>
      <c r="Q276" s="321">
        <v>10.780730703026945</v>
      </c>
      <c r="R276" t="s">
        <v>603</v>
      </c>
    </row>
    <row r="277" spans="12:18" x14ac:dyDescent="0.2">
      <c r="L277">
        <v>282</v>
      </c>
      <c r="M277" t="s">
        <v>584</v>
      </c>
      <c r="N277" s="40">
        <v>38331</v>
      </c>
      <c r="O277" t="s">
        <v>597</v>
      </c>
      <c r="P277" s="45">
        <v>65</v>
      </c>
      <c r="Q277" s="321">
        <v>197.40778751122588</v>
      </c>
      <c r="R277" t="s">
        <v>603</v>
      </c>
    </row>
    <row r="278" spans="12:18" x14ac:dyDescent="0.2">
      <c r="L278">
        <v>283</v>
      </c>
      <c r="M278" t="s">
        <v>608</v>
      </c>
      <c r="N278" s="40">
        <v>38133</v>
      </c>
      <c r="O278" t="s">
        <v>589</v>
      </c>
      <c r="P278" s="45">
        <v>75</v>
      </c>
      <c r="Q278" s="321">
        <v>227.4564792557687</v>
      </c>
      <c r="R278" t="s">
        <v>592</v>
      </c>
    </row>
    <row r="279" spans="12:18" x14ac:dyDescent="0.2">
      <c r="L279">
        <v>284</v>
      </c>
      <c r="M279" t="s">
        <v>608</v>
      </c>
      <c r="N279" s="40">
        <v>38221</v>
      </c>
      <c r="O279" t="s">
        <v>581</v>
      </c>
      <c r="P279" s="45">
        <v>79</v>
      </c>
      <c r="Q279" s="321">
        <v>239.89546823670116</v>
      </c>
      <c r="R279" t="s">
        <v>592</v>
      </c>
    </row>
    <row r="280" spans="12:18" x14ac:dyDescent="0.2">
      <c r="L280">
        <v>285</v>
      </c>
      <c r="M280" t="s">
        <v>611</v>
      </c>
      <c r="N280" s="40">
        <v>38947</v>
      </c>
      <c r="O280" t="s">
        <v>605</v>
      </c>
      <c r="P280" s="45">
        <v>-5</v>
      </c>
      <c r="Q280" s="321">
        <v>-12.920960169584891</v>
      </c>
      <c r="R280" t="s">
        <v>586</v>
      </c>
    </row>
    <row r="281" spans="12:18" x14ac:dyDescent="0.2">
      <c r="L281">
        <v>286</v>
      </c>
      <c r="M281" t="s">
        <v>611</v>
      </c>
      <c r="N281" s="40">
        <v>38441</v>
      </c>
      <c r="O281" t="s">
        <v>585</v>
      </c>
      <c r="P281" s="45">
        <v>31</v>
      </c>
      <c r="Q281" s="321">
        <v>95.512317695132197</v>
      </c>
      <c r="R281" t="s">
        <v>582</v>
      </c>
    </row>
    <row r="282" spans="12:18" x14ac:dyDescent="0.2">
      <c r="L282">
        <v>287</v>
      </c>
      <c r="M282" t="s">
        <v>588</v>
      </c>
      <c r="N282" s="40">
        <v>39068</v>
      </c>
      <c r="O282" t="s">
        <v>605</v>
      </c>
      <c r="P282" s="45">
        <v>21</v>
      </c>
      <c r="Q282" s="321">
        <v>65.343473312315112</v>
      </c>
      <c r="R282" t="s">
        <v>582</v>
      </c>
    </row>
    <row r="283" spans="12:18" x14ac:dyDescent="0.2">
      <c r="L283">
        <v>288</v>
      </c>
      <c r="M283" t="s">
        <v>588</v>
      </c>
      <c r="N283" s="40">
        <v>38606</v>
      </c>
      <c r="O283" t="s">
        <v>589</v>
      </c>
      <c r="P283" s="45">
        <v>-8</v>
      </c>
      <c r="Q283" s="321">
        <v>-21.912545800386049</v>
      </c>
      <c r="R283" t="s">
        <v>603</v>
      </c>
    </row>
    <row r="284" spans="12:18" x14ac:dyDescent="0.2">
      <c r="L284">
        <v>289</v>
      </c>
      <c r="M284" t="s">
        <v>611</v>
      </c>
      <c r="N284" s="40">
        <v>38540</v>
      </c>
      <c r="O284" t="s">
        <v>589</v>
      </c>
      <c r="P284" s="45">
        <v>88</v>
      </c>
      <c r="Q284" s="321">
        <v>266.0518691009172</v>
      </c>
      <c r="R284" t="s">
        <v>592</v>
      </c>
    </row>
    <row r="285" spans="12:18" x14ac:dyDescent="0.2">
      <c r="L285">
        <v>290</v>
      </c>
      <c r="M285" t="s">
        <v>608</v>
      </c>
      <c r="N285" s="40">
        <v>38672</v>
      </c>
      <c r="O285" t="s">
        <v>585</v>
      </c>
      <c r="P285" s="45">
        <v>94</v>
      </c>
      <c r="Q285" s="321">
        <v>283.84678757282279</v>
      </c>
      <c r="R285" t="s">
        <v>586</v>
      </c>
    </row>
    <row r="286" spans="12:18" x14ac:dyDescent="0.2">
      <c r="L286">
        <v>291</v>
      </c>
      <c r="M286" t="s">
        <v>594</v>
      </c>
      <c r="N286" s="40">
        <v>38991</v>
      </c>
      <c r="O286" t="s">
        <v>605</v>
      </c>
      <c r="P286" s="45">
        <v>83</v>
      </c>
      <c r="Q286" s="321">
        <v>251.49840546378712</v>
      </c>
      <c r="R286" t="s">
        <v>586</v>
      </c>
    </row>
    <row r="287" spans="12:18" x14ac:dyDescent="0.2">
      <c r="L287">
        <v>292</v>
      </c>
      <c r="M287" t="s">
        <v>588</v>
      </c>
      <c r="N287" s="40">
        <v>38210</v>
      </c>
      <c r="O287" t="s">
        <v>605</v>
      </c>
      <c r="P287" s="45">
        <v>16</v>
      </c>
      <c r="Q287" s="321">
        <v>49.955539493154028</v>
      </c>
      <c r="R287" t="s">
        <v>582</v>
      </c>
    </row>
    <row r="288" spans="12:18" x14ac:dyDescent="0.2">
      <c r="L288">
        <v>293</v>
      </c>
      <c r="M288" t="s">
        <v>580</v>
      </c>
      <c r="N288" s="40">
        <v>38936</v>
      </c>
      <c r="O288" t="s">
        <v>605</v>
      </c>
      <c r="P288" s="45">
        <v>33</v>
      </c>
      <c r="Q288" s="321">
        <v>100.51753262027832</v>
      </c>
      <c r="R288" t="s">
        <v>586</v>
      </c>
    </row>
    <row r="289" spans="12:18" x14ac:dyDescent="0.2">
      <c r="L289">
        <v>294</v>
      </c>
      <c r="M289" t="s">
        <v>580</v>
      </c>
      <c r="N289" s="40">
        <v>38045</v>
      </c>
      <c r="O289" t="s">
        <v>597</v>
      </c>
      <c r="P289" s="45">
        <v>-1</v>
      </c>
      <c r="Q289" s="321">
        <v>-0.90814028681463199</v>
      </c>
      <c r="R289" t="s">
        <v>586</v>
      </c>
    </row>
    <row r="290" spans="12:18" x14ac:dyDescent="0.2">
      <c r="L290">
        <v>295</v>
      </c>
      <c r="M290" t="s">
        <v>580</v>
      </c>
      <c r="N290" s="40">
        <v>38925</v>
      </c>
      <c r="O290" t="s">
        <v>605</v>
      </c>
      <c r="P290" s="45">
        <v>94</v>
      </c>
      <c r="Q290" s="321">
        <v>284.13590593464426</v>
      </c>
      <c r="R290" t="s">
        <v>592</v>
      </c>
    </row>
    <row r="291" spans="12:18" x14ac:dyDescent="0.2">
      <c r="L291">
        <v>296</v>
      </c>
      <c r="M291" t="s">
        <v>611</v>
      </c>
      <c r="N291" s="40">
        <v>38463</v>
      </c>
      <c r="O291" t="s">
        <v>585</v>
      </c>
      <c r="P291" s="45">
        <v>76</v>
      </c>
      <c r="Q291" s="321">
        <v>230.25557022435729</v>
      </c>
      <c r="R291" t="s">
        <v>586</v>
      </c>
    </row>
    <row r="292" spans="12:18" x14ac:dyDescent="0.2">
      <c r="L292">
        <v>297</v>
      </c>
      <c r="M292" t="s">
        <v>580</v>
      </c>
      <c r="N292" s="40">
        <v>38782</v>
      </c>
      <c r="O292" t="s">
        <v>585</v>
      </c>
      <c r="P292" s="45">
        <v>71</v>
      </c>
      <c r="Q292" s="321">
        <v>215.15645769752564</v>
      </c>
      <c r="R292" t="s">
        <v>603</v>
      </c>
    </row>
    <row r="293" spans="12:18" x14ac:dyDescent="0.2">
      <c r="L293">
        <v>298</v>
      </c>
      <c r="M293" t="s">
        <v>594</v>
      </c>
      <c r="N293" s="40">
        <v>38133</v>
      </c>
      <c r="O293" t="s">
        <v>589</v>
      </c>
      <c r="P293" s="45">
        <v>56</v>
      </c>
      <c r="Q293" s="321">
        <v>169.19487194523822</v>
      </c>
      <c r="R293" t="s">
        <v>582</v>
      </c>
    </row>
    <row r="294" spans="12:18" x14ac:dyDescent="0.2">
      <c r="L294">
        <v>299</v>
      </c>
      <c r="M294" t="s">
        <v>584</v>
      </c>
      <c r="N294" s="40">
        <v>38595</v>
      </c>
      <c r="O294" t="s">
        <v>581</v>
      </c>
      <c r="P294" s="45">
        <v>81</v>
      </c>
      <c r="Q294" s="321">
        <v>245.58577912839797</v>
      </c>
      <c r="R294" t="s">
        <v>582</v>
      </c>
    </row>
    <row r="295" spans="12:18" x14ac:dyDescent="0.2">
      <c r="L295">
        <v>300</v>
      </c>
      <c r="M295" t="s">
        <v>594</v>
      </c>
      <c r="N295" s="40">
        <v>38166</v>
      </c>
      <c r="O295" t="s">
        <v>597</v>
      </c>
      <c r="P295" s="45">
        <v>3</v>
      </c>
      <c r="Q295" s="321">
        <v>11.162502018809288</v>
      </c>
      <c r="R295" t="s">
        <v>582</v>
      </c>
    </row>
    <row r="296" spans="12:18" x14ac:dyDescent="0.2">
      <c r="L296">
        <v>301</v>
      </c>
      <c r="M296" t="s">
        <v>594</v>
      </c>
      <c r="N296" s="40">
        <v>38463</v>
      </c>
      <c r="O296" t="s">
        <v>581</v>
      </c>
      <c r="P296" s="45">
        <v>60</v>
      </c>
      <c r="Q296" s="321">
        <v>182.21269449394873</v>
      </c>
      <c r="R296" t="s">
        <v>603</v>
      </c>
    </row>
    <row r="297" spans="12:18" x14ac:dyDescent="0.2">
      <c r="L297">
        <v>302</v>
      </c>
      <c r="M297" t="s">
        <v>611</v>
      </c>
      <c r="N297" s="40">
        <v>39013</v>
      </c>
      <c r="O297" t="s">
        <v>585</v>
      </c>
      <c r="P297" s="45">
        <v>81</v>
      </c>
      <c r="Q297" s="321">
        <v>245.54232115102224</v>
      </c>
      <c r="R297" t="s">
        <v>582</v>
      </c>
    </row>
    <row r="298" spans="12:18" x14ac:dyDescent="0.2">
      <c r="L298">
        <v>303</v>
      </c>
      <c r="M298" t="s">
        <v>596</v>
      </c>
      <c r="N298" s="40">
        <v>38111</v>
      </c>
      <c r="O298" t="s">
        <v>585</v>
      </c>
      <c r="P298" s="45">
        <v>70</v>
      </c>
      <c r="Q298" s="321">
        <v>211.43323649343893</v>
      </c>
      <c r="R298" t="s">
        <v>586</v>
      </c>
    </row>
    <row r="299" spans="12:18" x14ac:dyDescent="0.2">
      <c r="L299">
        <v>304</v>
      </c>
      <c r="M299" t="s">
        <v>612</v>
      </c>
      <c r="N299" s="40">
        <v>38859</v>
      </c>
      <c r="O299" t="s">
        <v>605</v>
      </c>
      <c r="P299" s="45">
        <v>18</v>
      </c>
      <c r="Q299" s="321">
        <v>56.272584064658759</v>
      </c>
      <c r="R299" t="s">
        <v>586</v>
      </c>
    </row>
    <row r="300" spans="12:18" x14ac:dyDescent="0.2">
      <c r="L300">
        <v>305</v>
      </c>
      <c r="M300" t="s">
        <v>584</v>
      </c>
      <c r="N300" s="40">
        <v>38397</v>
      </c>
      <c r="O300" t="s">
        <v>589</v>
      </c>
      <c r="P300" s="45">
        <v>73</v>
      </c>
      <c r="Q300" s="321">
        <v>221.17007144401961</v>
      </c>
      <c r="R300" t="s">
        <v>592</v>
      </c>
    </row>
    <row r="301" spans="12:18" x14ac:dyDescent="0.2">
      <c r="L301">
        <v>306</v>
      </c>
      <c r="M301" t="s">
        <v>594</v>
      </c>
      <c r="N301" s="40">
        <v>38408</v>
      </c>
      <c r="O301" t="s">
        <v>585</v>
      </c>
      <c r="P301" s="45">
        <v>-7</v>
      </c>
      <c r="Q301" s="321">
        <v>-18.782320494671733</v>
      </c>
      <c r="R301" t="s">
        <v>603</v>
      </c>
    </row>
    <row r="302" spans="12:18" x14ac:dyDescent="0.2">
      <c r="L302">
        <v>307</v>
      </c>
      <c r="M302" t="s">
        <v>594</v>
      </c>
      <c r="N302" s="40">
        <v>38584</v>
      </c>
      <c r="O302" t="s">
        <v>585</v>
      </c>
      <c r="P302" s="45">
        <v>55</v>
      </c>
      <c r="Q302" s="321">
        <v>166.60609215413587</v>
      </c>
      <c r="R302" t="s">
        <v>586</v>
      </c>
    </row>
    <row r="303" spans="12:18" x14ac:dyDescent="0.2">
      <c r="L303">
        <v>308</v>
      </c>
      <c r="M303" t="s">
        <v>612</v>
      </c>
      <c r="N303" s="40">
        <v>38122</v>
      </c>
      <c r="O303" t="s">
        <v>581</v>
      </c>
      <c r="P303" s="45">
        <v>7</v>
      </c>
      <c r="Q303" s="321">
        <v>23.387374937264937</v>
      </c>
      <c r="R303" t="s">
        <v>603</v>
      </c>
    </row>
    <row r="304" spans="12:18" x14ac:dyDescent="0.2">
      <c r="L304">
        <v>309</v>
      </c>
      <c r="M304" t="s">
        <v>612</v>
      </c>
      <c r="N304" s="40">
        <v>38309</v>
      </c>
      <c r="O304" t="s">
        <v>597</v>
      </c>
      <c r="P304" s="45">
        <v>63</v>
      </c>
      <c r="Q304" s="321">
        <v>191.44929977621479</v>
      </c>
      <c r="R304" t="s">
        <v>586</v>
      </c>
    </row>
    <row r="305" spans="12:18" x14ac:dyDescent="0.2">
      <c r="L305">
        <v>310</v>
      </c>
      <c r="M305" t="s">
        <v>594</v>
      </c>
      <c r="N305" s="40">
        <v>38540</v>
      </c>
      <c r="O305" t="s">
        <v>581</v>
      </c>
      <c r="P305" s="45">
        <v>83</v>
      </c>
      <c r="Q305" s="321">
        <v>251.62937525083981</v>
      </c>
      <c r="R305" t="s">
        <v>592</v>
      </c>
    </row>
    <row r="306" spans="12:18" x14ac:dyDescent="0.2">
      <c r="L306">
        <v>311</v>
      </c>
      <c r="M306" t="s">
        <v>580</v>
      </c>
      <c r="N306" s="40">
        <v>38045</v>
      </c>
      <c r="O306" t="s">
        <v>581</v>
      </c>
      <c r="P306" s="45">
        <v>43</v>
      </c>
      <c r="Q306" s="321">
        <v>130.971908096161</v>
      </c>
      <c r="R306" t="s">
        <v>603</v>
      </c>
    </row>
    <row r="307" spans="12:18" x14ac:dyDescent="0.2">
      <c r="L307">
        <v>312</v>
      </c>
      <c r="M307" t="s">
        <v>594</v>
      </c>
      <c r="N307" s="40">
        <v>38199</v>
      </c>
      <c r="O307" t="s">
        <v>597</v>
      </c>
      <c r="P307" s="45">
        <v>67</v>
      </c>
      <c r="Q307" s="321">
        <v>203.30298779689218</v>
      </c>
      <c r="R307" t="s">
        <v>582</v>
      </c>
    </row>
    <row r="308" spans="12:18" x14ac:dyDescent="0.2">
      <c r="L308">
        <v>313</v>
      </c>
      <c r="M308" t="s">
        <v>596</v>
      </c>
      <c r="N308" s="40">
        <v>38716</v>
      </c>
      <c r="O308" t="s">
        <v>597</v>
      </c>
      <c r="P308" s="45">
        <v>-9</v>
      </c>
      <c r="Q308" s="321">
        <v>-24.966227969201331</v>
      </c>
      <c r="R308" t="s">
        <v>586</v>
      </c>
    </row>
    <row r="309" spans="12:18" x14ac:dyDescent="0.2">
      <c r="L309">
        <v>314</v>
      </c>
      <c r="M309" t="s">
        <v>612</v>
      </c>
      <c r="N309" s="40">
        <v>38166</v>
      </c>
      <c r="O309" t="s">
        <v>585</v>
      </c>
      <c r="P309" s="45">
        <v>-1</v>
      </c>
      <c r="Q309" s="321">
        <v>-1.475132378251053</v>
      </c>
      <c r="R309" t="s">
        <v>586</v>
      </c>
    </row>
    <row r="310" spans="12:18" x14ac:dyDescent="0.2">
      <c r="L310">
        <v>315</v>
      </c>
      <c r="M310" t="s">
        <v>580</v>
      </c>
      <c r="N310" s="40">
        <v>38364</v>
      </c>
      <c r="O310" t="s">
        <v>585</v>
      </c>
      <c r="P310" s="45">
        <v>21</v>
      </c>
      <c r="Q310" s="321">
        <v>65.196598797725159</v>
      </c>
      <c r="R310" t="s">
        <v>582</v>
      </c>
    </row>
    <row r="311" spans="12:18" x14ac:dyDescent="0.2">
      <c r="L311">
        <v>316</v>
      </c>
      <c r="M311" t="s">
        <v>599</v>
      </c>
      <c r="N311" s="40">
        <v>38661</v>
      </c>
      <c r="O311" t="s">
        <v>605</v>
      </c>
      <c r="P311" s="45">
        <v>6</v>
      </c>
      <c r="Q311" s="321">
        <v>20.103063549411871</v>
      </c>
      <c r="R311" t="s">
        <v>603</v>
      </c>
    </row>
    <row r="312" spans="12:18" x14ac:dyDescent="0.2">
      <c r="L312">
        <v>317</v>
      </c>
      <c r="M312" t="s">
        <v>599</v>
      </c>
      <c r="N312" s="40">
        <v>38001</v>
      </c>
      <c r="O312" t="s">
        <v>597</v>
      </c>
      <c r="P312" s="45">
        <v>0</v>
      </c>
      <c r="Q312" s="321">
        <v>1.6052060341349688</v>
      </c>
      <c r="R312" t="s">
        <v>603</v>
      </c>
    </row>
    <row r="313" spans="12:18" x14ac:dyDescent="0.2">
      <c r="L313">
        <v>318</v>
      </c>
      <c r="M313" t="s">
        <v>611</v>
      </c>
      <c r="N313" s="40">
        <v>38276</v>
      </c>
      <c r="O313" t="s">
        <v>597</v>
      </c>
      <c r="P313" s="45">
        <v>20</v>
      </c>
      <c r="Q313" s="321">
        <v>61.994811968474004</v>
      </c>
      <c r="R313" t="s">
        <v>603</v>
      </c>
    </row>
    <row r="314" spans="12:18" x14ac:dyDescent="0.2">
      <c r="L314">
        <v>319</v>
      </c>
      <c r="M314" t="s">
        <v>588</v>
      </c>
      <c r="N314" s="40">
        <v>38298</v>
      </c>
      <c r="O314" t="s">
        <v>585</v>
      </c>
      <c r="P314" s="45">
        <v>70</v>
      </c>
      <c r="Q314" s="321">
        <v>212.50263306463722</v>
      </c>
      <c r="R314" t="s">
        <v>582</v>
      </c>
    </row>
    <row r="315" spans="12:18" x14ac:dyDescent="0.2">
      <c r="L315">
        <v>320</v>
      </c>
      <c r="M315" t="s">
        <v>611</v>
      </c>
      <c r="N315" s="40">
        <v>38122</v>
      </c>
      <c r="O315" t="s">
        <v>597</v>
      </c>
      <c r="P315" s="45">
        <v>94</v>
      </c>
      <c r="Q315" s="321">
        <v>283.88166832886924</v>
      </c>
      <c r="R315" t="s">
        <v>603</v>
      </c>
    </row>
    <row r="316" spans="12:18" x14ac:dyDescent="0.2">
      <c r="L316">
        <v>321</v>
      </c>
      <c r="M316" t="s">
        <v>584</v>
      </c>
      <c r="N316" s="40">
        <v>38276</v>
      </c>
      <c r="O316" t="s">
        <v>581</v>
      </c>
      <c r="P316" s="45">
        <v>9</v>
      </c>
      <c r="Q316" s="321">
        <v>28.830512766101304</v>
      </c>
      <c r="R316" t="s">
        <v>592</v>
      </c>
    </row>
    <row r="317" spans="12:18" x14ac:dyDescent="0.2">
      <c r="L317">
        <v>322</v>
      </c>
      <c r="M317" t="s">
        <v>611</v>
      </c>
      <c r="N317" s="40">
        <v>38529</v>
      </c>
      <c r="O317" t="s">
        <v>605</v>
      </c>
      <c r="P317" s="45">
        <v>27</v>
      </c>
      <c r="Q317" s="321">
        <v>83.64015403043436</v>
      </c>
      <c r="R317" t="s">
        <v>603</v>
      </c>
    </row>
    <row r="318" spans="12:18" x14ac:dyDescent="0.2">
      <c r="L318">
        <v>323</v>
      </c>
      <c r="M318" t="s">
        <v>596</v>
      </c>
      <c r="N318" s="40">
        <v>38793</v>
      </c>
      <c r="O318" t="s">
        <v>589</v>
      </c>
      <c r="P318" s="45">
        <v>43</v>
      </c>
      <c r="Q318" s="321">
        <v>130.94656180680516</v>
      </c>
      <c r="R318" t="s">
        <v>582</v>
      </c>
    </row>
    <row r="319" spans="12:18" x14ac:dyDescent="0.2">
      <c r="L319">
        <v>324</v>
      </c>
      <c r="M319" t="s">
        <v>608</v>
      </c>
      <c r="N319" s="40">
        <v>38980</v>
      </c>
      <c r="O319" t="s">
        <v>585</v>
      </c>
      <c r="P319" s="45">
        <v>84</v>
      </c>
      <c r="Q319" s="321">
        <v>254.38984191598573</v>
      </c>
      <c r="R319" t="s">
        <v>603</v>
      </c>
    </row>
    <row r="320" spans="12:18" x14ac:dyDescent="0.2">
      <c r="L320">
        <v>325</v>
      </c>
      <c r="M320" t="s">
        <v>584</v>
      </c>
      <c r="N320" s="40">
        <v>38144</v>
      </c>
      <c r="O320" t="s">
        <v>597</v>
      </c>
      <c r="P320" s="45">
        <v>83</v>
      </c>
      <c r="Q320" s="321">
        <v>251.63175698562648</v>
      </c>
      <c r="R320" t="s">
        <v>586</v>
      </c>
    </row>
    <row r="321" spans="12:18" x14ac:dyDescent="0.2">
      <c r="L321">
        <v>326</v>
      </c>
      <c r="M321" t="s">
        <v>584</v>
      </c>
      <c r="N321" s="40">
        <v>38210</v>
      </c>
      <c r="O321" t="s">
        <v>589</v>
      </c>
      <c r="P321" s="45">
        <v>89</v>
      </c>
      <c r="Q321" s="321">
        <v>268.67182931807514</v>
      </c>
      <c r="R321" t="s">
        <v>586</v>
      </c>
    </row>
    <row r="322" spans="12:18" x14ac:dyDescent="0.2">
      <c r="L322">
        <v>327</v>
      </c>
      <c r="M322" t="s">
        <v>608</v>
      </c>
      <c r="N322" s="40">
        <v>39002</v>
      </c>
      <c r="O322" t="s">
        <v>581</v>
      </c>
      <c r="P322" s="45">
        <v>7</v>
      </c>
      <c r="Q322" s="321">
        <v>22.668540241379059</v>
      </c>
      <c r="R322" t="s">
        <v>582</v>
      </c>
    </row>
    <row r="323" spans="12:18" x14ac:dyDescent="0.2">
      <c r="L323">
        <v>328</v>
      </c>
      <c r="M323" t="s">
        <v>584</v>
      </c>
      <c r="N323" s="40">
        <v>38177</v>
      </c>
      <c r="O323" t="s">
        <v>585</v>
      </c>
      <c r="P323" s="45">
        <v>68</v>
      </c>
      <c r="Q323" s="321">
        <v>205.75644454699685</v>
      </c>
      <c r="R323" t="s">
        <v>582</v>
      </c>
    </row>
    <row r="324" spans="12:18" x14ac:dyDescent="0.2">
      <c r="L324">
        <v>329</v>
      </c>
      <c r="M324" t="s">
        <v>608</v>
      </c>
      <c r="N324" s="40">
        <v>38639</v>
      </c>
      <c r="O324" t="s">
        <v>597</v>
      </c>
      <c r="P324" s="45">
        <v>38</v>
      </c>
      <c r="Q324" s="321">
        <v>116.14288251700734</v>
      </c>
      <c r="R324" t="s">
        <v>592</v>
      </c>
    </row>
    <row r="325" spans="12:18" x14ac:dyDescent="0.2">
      <c r="L325">
        <v>330</v>
      </c>
      <c r="M325" t="s">
        <v>612</v>
      </c>
      <c r="N325" s="40">
        <v>38012</v>
      </c>
      <c r="O325" t="s">
        <v>597</v>
      </c>
      <c r="P325" s="45">
        <v>90</v>
      </c>
      <c r="Q325" s="321">
        <v>271.3332095451583</v>
      </c>
      <c r="R325" t="s">
        <v>586</v>
      </c>
    </row>
    <row r="326" spans="12:18" x14ac:dyDescent="0.2">
      <c r="L326">
        <v>331</v>
      </c>
      <c r="M326" t="s">
        <v>612</v>
      </c>
      <c r="N326" s="40">
        <v>38210</v>
      </c>
      <c r="O326" t="s">
        <v>597</v>
      </c>
      <c r="P326" s="45">
        <v>10</v>
      </c>
      <c r="Q326" s="321">
        <v>31.740063454597557</v>
      </c>
      <c r="R326" t="s">
        <v>592</v>
      </c>
    </row>
    <row r="327" spans="12:18" x14ac:dyDescent="0.2">
      <c r="L327">
        <v>332</v>
      </c>
      <c r="M327" t="s">
        <v>599</v>
      </c>
      <c r="N327" s="40">
        <v>39024</v>
      </c>
      <c r="O327" t="s">
        <v>585</v>
      </c>
      <c r="P327" s="45">
        <v>13</v>
      </c>
      <c r="Q327" s="321">
        <v>40.182824201163783</v>
      </c>
      <c r="R327" t="s">
        <v>603</v>
      </c>
    </row>
    <row r="328" spans="12:18" x14ac:dyDescent="0.2">
      <c r="L328">
        <v>333</v>
      </c>
      <c r="M328" t="s">
        <v>611</v>
      </c>
      <c r="N328" s="40">
        <v>38155</v>
      </c>
      <c r="O328" t="s">
        <v>581</v>
      </c>
      <c r="P328" s="45">
        <v>68</v>
      </c>
      <c r="Q328" s="321">
        <v>206.37862292228638</v>
      </c>
      <c r="R328" t="s">
        <v>592</v>
      </c>
    </row>
    <row r="329" spans="12:18" x14ac:dyDescent="0.2">
      <c r="L329">
        <v>334</v>
      </c>
      <c r="M329" t="s">
        <v>594</v>
      </c>
      <c r="N329" s="40">
        <v>38144</v>
      </c>
      <c r="O329" t="s">
        <v>585</v>
      </c>
      <c r="P329" s="45">
        <v>40</v>
      </c>
      <c r="Q329" s="321">
        <v>122.17079112578179</v>
      </c>
      <c r="R329" t="s">
        <v>582</v>
      </c>
    </row>
    <row r="330" spans="12:18" x14ac:dyDescent="0.2">
      <c r="L330">
        <v>335</v>
      </c>
      <c r="M330" t="s">
        <v>611</v>
      </c>
      <c r="N330" s="40">
        <v>38507</v>
      </c>
      <c r="O330" t="s">
        <v>585</v>
      </c>
      <c r="P330" s="45">
        <v>17</v>
      </c>
      <c r="Q330" s="321">
        <v>52.575815801836917</v>
      </c>
      <c r="R330" t="s">
        <v>592</v>
      </c>
    </row>
    <row r="331" spans="12:18" x14ac:dyDescent="0.2">
      <c r="L331">
        <v>336</v>
      </c>
      <c r="M331" t="s">
        <v>599</v>
      </c>
      <c r="N331" s="40">
        <v>38320</v>
      </c>
      <c r="O331" t="s">
        <v>585</v>
      </c>
      <c r="P331" s="45">
        <v>6</v>
      </c>
      <c r="Q331" s="321">
        <v>19.233532374060513</v>
      </c>
      <c r="R331" t="s">
        <v>592</v>
      </c>
    </row>
    <row r="332" spans="12:18" x14ac:dyDescent="0.2">
      <c r="L332">
        <v>337</v>
      </c>
      <c r="M332" t="s">
        <v>599</v>
      </c>
      <c r="N332" s="40">
        <v>38848</v>
      </c>
      <c r="O332" t="s">
        <v>585</v>
      </c>
      <c r="P332" s="45">
        <v>27</v>
      </c>
      <c r="Q332" s="321">
        <v>83.786086457485794</v>
      </c>
      <c r="R332" t="s">
        <v>592</v>
      </c>
    </row>
    <row r="333" spans="12:18" x14ac:dyDescent="0.2">
      <c r="L333">
        <v>338</v>
      </c>
      <c r="M333" t="s">
        <v>594</v>
      </c>
      <c r="N333" s="40">
        <v>38925</v>
      </c>
      <c r="O333" t="s">
        <v>585</v>
      </c>
      <c r="P333" s="45">
        <v>80</v>
      </c>
      <c r="Q333" s="321">
        <v>242.1940649977725</v>
      </c>
      <c r="R333" t="s">
        <v>586</v>
      </c>
    </row>
    <row r="334" spans="12:18" x14ac:dyDescent="0.2">
      <c r="L334">
        <v>339</v>
      </c>
      <c r="M334" t="s">
        <v>596</v>
      </c>
      <c r="N334" s="40">
        <v>38210</v>
      </c>
      <c r="O334" t="s">
        <v>605</v>
      </c>
      <c r="P334" s="45">
        <v>-1</v>
      </c>
      <c r="Q334" s="321">
        <v>-0.92679798413568193</v>
      </c>
      <c r="R334" t="s">
        <v>592</v>
      </c>
    </row>
    <row r="335" spans="12:18" x14ac:dyDescent="0.2">
      <c r="L335">
        <v>340</v>
      </c>
      <c r="M335" t="s">
        <v>584</v>
      </c>
      <c r="N335" s="40">
        <v>38804</v>
      </c>
      <c r="O335" t="s">
        <v>605</v>
      </c>
      <c r="P335" s="45">
        <v>89</v>
      </c>
      <c r="Q335" s="321">
        <v>269.26351673512869</v>
      </c>
      <c r="R335" t="s">
        <v>582</v>
      </c>
    </row>
    <row r="336" spans="12:18" x14ac:dyDescent="0.2">
      <c r="L336">
        <v>341</v>
      </c>
      <c r="M336" t="s">
        <v>584</v>
      </c>
      <c r="N336" s="40">
        <v>38441</v>
      </c>
      <c r="O336" t="s">
        <v>597</v>
      </c>
      <c r="P336" s="45">
        <v>21</v>
      </c>
      <c r="Q336" s="321">
        <v>65.224154633884041</v>
      </c>
      <c r="R336" t="s">
        <v>586</v>
      </c>
    </row>
    <row r="337" spans="12:18" x14ac:dyDescent="0.2">
      <c r="L337">
        <v>342</v>
      </c>
      <c r="M337" t="s">
        <v>599</v>
      </c>
      <c r="N337" s="40">
        <v>39068</v>
      </c>
      <c r="O337" t="s">
        <v>581</v>
      </c>
      <c r="P337" s="45">
        <v>37</v>
      </c>
      <c r="Q337" s="321">
        <v>113.11652988941213</v>
      </c>
      <c r="R337" t="s">
        <v>603</v>
      </c>
    </row>
    <row r="338" spans="12:18" x14ac:dyDescent="0.2">
      <c r="L338">
        <v>343</v>
      </c>
      <c r="M338" t="s">
        <v>596</v>
      </c>
      <c r="N338" s="40">
        <v>38397</v>
      </c>
      <c r="O338" t="s">
        <v>589</v>
      </c>
      <c r="P338" s="45">
        <v>15</v>
      </c>
      <c r="Q338" s="321">
        <v>46.637898863261832</v>
      </c>
      <c r="R338" t="s">
        <v>603</v>
      </c>
    </row>
    <row r="339" spans="12:18" x14ac:dyDescent="0.2">
      <c r="L339">
        <v>344</v>
      </c>
      <c r="M339" t="s">
        <v>588</v>
      </c>
      <c r="N339" s="40">
        <v>38133</v>
      </c>
      <c r="O339" t="s">
        <v>605</v>
      </c>
      <c r="P339" s="45">
        <v>94</v>
      </c>
      <c r="Q339" s="321">
        <v>283.62009758002927</v>
      </c>
      <c r="R339" t="s">
        <v>586</v>
      </c>
    </row>
    <row r="340" spans="12:18" x14ac:dyDescent="0.2">
      <c r="L340">
        <v>345</v>
      </c>
      <c r="M340" t="s">
        <v>612</v>
      </c>
      <c r="N340" s="40">
        <v>38551</v>
      </c>
      <c r="O340" t="s">
        <v>605</v>
      </c>
      <c r="P340" s="45">
        <v>85</v>
      </c>
      <c r="Q340" s="321">
        <v>257.28530472715238</v>
      </c>
      <c r="R340" t="s">
        <v>582</v>
      </c>
    </row>
    <row r="341" spans="12:18" x14ac:dyDescent="0.2">
      <c r="L341">
        <v>346</v>
      </c>
      <c r="M341" t="s">
        <v>596</v>
      </c>
      <c r="N341" s="40">
        <v>38309</v>
      </c>
      <c r="O341" t="s">
        <v>581</v>
      </c>
      <c r="P341" s="45">
        <v>95</v>
      </c>
      <c r="Q341" s="321">
        <v>286.86402627293558</v>
      </c>
      <c r="R341" t="s">
        <v>592</v>
      </c>
    </row>
    <row r="342" spans="12:18" x14ac:dyDescent="0.2">
      <c r="L342">
        <v>347</v>
      </c>
      <c r="M342" t="s">
        <v>608</v>
      </c>
      <c r="N342" s="40">
        <v>38496</v>
      </c>
      <c r="O342" t="s">
        <v>589</v>
      </c>
      <c r="P342" s="45">
        <v>25</v>
      </c>
      <c r="Q342" s="321">
        <v>76.368933708358369</v>
      </c>
      <c r="R342" t="s">
        <v>582</v>
      </c>
    </row>
    <row r="343" spans="12:18" x14ac:dyDescent="0.2">
      <c r="L343">
        <v>348</v>
      </c>
      <c r="M343" t="s">
        <v>584</v>
      </c>
      <c r="N343" s="40">
        <v>38826</v>
      </c>
      <c r="O343" t="s">
        <v>605</v>
      </c>
      <c r="P343" s="45">
        <v>69</v>
      </c>
      <c r="Q343" s="321">
        <v>208.60710544458851</v>
      </c>
      <c r="R343" t="s">
        <v>592</v>
      </c>
    </row>
    <row r="344" spans="12:18" x14ac:dyDescent="0.2">
      <c r="L344">
        <v>349</v>
      </c>
      <c r="M344" t="s">
        <v>611</v>
      </c>
      <c r="N344" s="40">
        <v>38595</v>
      </c>
      <c r="O344" t="s">
        <v>585</v>
      </c>
      <c r="P344" s="45">
        <v>72</v>
      </c>
      <c r="Q344" s="321">
        <v>218.66914833137886</v>
      </c>
      <c r="R344" t="s">
        <v>586</v>
      </c>
    </row>
    <row r="345" spans="12:18" x14ac:dyDescent="0.2">
      <c r="L345">
        <v>350</v>
      </c>
      <c r="M345" t="s">
        <v>594</v>
      </c>
      <c r="N345" s="40">
        <v>38760</v>
      </c>
      <c r="O345" t="s">
        <v>589</v>
      </c>
      <c r="P345" s="45">
        <v>-4</v>
      </c>
      <c r="Q345" s="321">
        <v>-9.5040489301123898</v>
      </c>
      <c r="R345" t="s">
        <v>592</v>
      </c>
    </row>
    <row r="346" spans="12:18" x14ac:dyDescent="0.2">
      <c r="L346">
        <v>351</v>
      </c>
      <c r="M346" t="s">
        <v>596</v>
      </c>
      <c r="N346" s="40">
        <v>38529</v>
      </c>
      <c r="O346" t="s">
        <v>589</v>
      </c>
      <c r="P346" s="45">
        <v>21</v>
      </c>
      <c r="Q346" s="321">
        <v>64.847838929147329</v>
      </c>
      <c r="R346" t="s">
        <v>592</v>
      </c>
    </row>
    <row r="347" spans="12:18" x14ac:dyDescent="0.2">
      <c r="L347">
        <v>352</v>
      </c>
      <c r="M347" t="s">
        <v>596</v>
      </c>
      <c r="N347" s="40">
        <v>38364</v>
      </c>
      <c r="O347" t="s">
        <v>597</v>
      </c>
      <c r="P347" s="45">
        <v>85</v>
      </c>
      <c r="Q347" s="321">
        <v>256.96799909003533</v>
      </c>
      <c r="R347" t="s">
        <v>603</v>
      </c>
    </row>
    <row r="348" spans="12:18" x14ac:dyDescent="0.2">
      <c r="L348">
        <v>353</v>
      </c>
      <c r="M348" t="s">
        <v>608</v>
      </c>
      <c r="N348" s="40">
        <v>38606</v>
      </c>
      <c r="O348" t="s">
        <v>597</v>
      </c>
      <c r="P348" s="45">
        <v>85</v>
      </c>
      <c r="Q348" s="321">
        <v>257.09598807037378</v>
      </c>
      <c r="R348" t="s">
        <v>582</v>
      </c>
    </row>
    <row r="349" spans="12:18" x14ac:dyDescent="0.2">
      <c r="L349">
        <v>354</v>
      </c>
      <c r="M349" t="s">
        <v>588</v>
      </c>
      <c r="N349" s="40">
        <v>38639</v>
      </c>
      <c r="O349" t="s">
        <v>581</v>
      </c>
      <c r="P349" s="45">
        <v>79</v>
      </c>
      <c r="Q349" s="321">
        <v>239.75589662492749</v>
      </c>
      <c r="R349" t="s">
        <v>582</v>
      </c>
    </row>
    <row r="350" spans="12:18" x14ac:dyDescent="0.2">
      <c r="L350">
        <v>355</v>
      </c>
      <c r="M350" t="s">
        <v>611</v>
      </c>
      <c r="N350" s="40">
        <v>38969</v>
      </c>
      <c r="O350" t="s">
        <v>581</v>
      </c>
      <c r="P350" s="45">
        <v>81</v>
      </c>
      <c r="Q350" s="321">
        <v>245.01127594931819</v>
      </c>
      <c r="R350" t="s">
        <v>582</v>
      </c>
    </row>
    <row r="351" spans="12:18" x14ac:dyDescent="0.2">
      <c r="L351">
        <v>356</v>
      </c>
      <c r="M351" t="s">
        <v>588</v>
      </c>
      <c r="N351" s="40">
        <v>38958</v>
      </c>
      <c r="O351" t="s">
        <v>597</v>
      </c>
      <c r="P351" s="45">
        <v>76</v>
      </c>
      <c r="Q351" s="321">
        <v>229.57757100656295</v>
      </c>
      <c r="R351" t="s">
        <v>603</v>
      </c>
    </row>
    <row r="352" spans="12:18" x14ac:dyDescent="0.2">
      <c r="L352">
        <v>357</v>
      </c>
      <c r="M352" t="s">
        <v>588</v>
      </c>
      <c r="N352" s="40">
        <v>38518</v>
      </c>
      <c r="O352" t="s">
        <v>581</v>
      </c>
      <c r="P352" s="45">
        <v>31</v>
      </c>
      <c r="Q352" s="321">
        <v>95.411837871052697</v>
      </c>
      <c r="R352" t="s">
        <v>603</v>
      </c>
    </row>
    <row r="353" spans="12:18" x14ac:dyDescent="0.2">
      <c r="L353">
        <v>358</v>
      </c>
      <c r="M353" t="s">
        <v>594</v>
      </c>
      <c r="N353" s="40">
        <v>38617</v>
      </c>
      <c r="O353" t="s">
        <v>597</v>
      </c>
      <c r="P353" s="45">
        <v>44</v>
      </c>
      <c r="Q353" s="321">
        <v>133.84155746359221</v>
      </c>
      <c r="R353" t="s">
        <v>582</v>
      </c>
    </row>
    <row r="354" spans="12:18" x14ac:dyDescent="0.2">
      <c r="L354">
        <v>359</v>
      </c>
      <c r="M354" t="s">
        <v>580</v>
      </c>
      <c r="N354" s="40">
        <v>39068</v>
      </c>
      <c r="O354" t="s">
        <v>589</v>
      </c>
      <c r="P354" s="45">
        <v>44</v>
      </c>
      <c r="Q354" s="321">
        <v>133.90724137081764</v>
      </c>
      <c r="R354" t="s">
        <v>592</v>
      </c>
    </row>
    <row r="355" spans="12:18" x14ac:dyDescent="0.2">
      <c r="L355">
        <v>360</v>
      </c>
      <c r="M355" t="s">
        <v>599</v>
      </c>
      <c r="N355" s="40">
        <v>38133</v>
      </c>
      <c r="O355" t="s">
        <v>605</v>
      </c>
      <c r="P355" s="45">
        <v>70</v>
      </c>
      <c r="Q355" s="321">
        <v>211.68588054687572</v>
      </c>
      <c r="R355" t="s">
        <v>582</v>
      </c>
    </row>
    <row r="356" spans="12:18" x14ac:dyDescent="0.2">
      <c r="L356">
        <v>361</v>
      </c>
      <c r="M356" t="s">
        <v>599</v>
      </c>
      <c r="N356" s="40">
        <v>38320</v>
      </c>
      <c r="O356" t="s">
        <v>585</v>
      </c>
      <c r="P356" s="45">
        <v>-4</v>
      </c>
      <c r="Q356" s="321">
        <v>-9.4531080152815825</v>
      </c>
      <c r="R356" t="s">
        <v>603</v>
      </c>
    </row>
    <row r="357" spans="12:18" x14ac:dyDescent="0.2">
      <c r="L357">
        <v>362</v>
      </c>
      <c r="M357" t="s">
        <v>611</v>
      </c>
      <c r="N357" s="40">
        <v>38672</v>
      </c>
      <c r="O357" t="s">
        <v>581</v>
      </c>
      <c r="P357" s="45">
        <v>28</v>
      </c>
      <c r="Q357" s="321">
        <v>86.334638190049276</v>
      </c>
      <c r="R357" t="s">
        <v>586</v>
      </c>
    </row>
    <row r="358" spans="12:18" x14ac:dyDescent="0.2">
      <c r="L358">
        <v>363</v>
      </c>
      <c r="M358" t="s">
        <v>588</v>
      </c>
      <c r="N358" s="40">
        <v>39002</v>
      </c>
      <c r="O358" t="s">
        <v>605</v>
      </c>
      <c r="P358" s="45">
        <v>83</v>
      </c>
      <c r="Q358" s="321">
        <v>250.60923862889706</v>
      </c>
      <c r="R358" t="s">
        <v>582</v>
      </c>
    </row>
    <row r="359" spans="12:18" x14ac:dyDescent="0.2">
      <c r="L359">
        <v>364</v>
      </c>
      <c r="M359" t="s">
        <v>612</v>
      </c>
      <c r="N359" s="40">
        <v>38903</v>
      </c>
      <c r="O359" t="s">
        <v>581</v>
      </c>
      <c r="P359" s="45">
        <v>46</v>
      </c>
      <c r="Q359" s="321">
        <v>140.47993678432567</v>
      </c>
      <c r="R359" t="s">
        <v>582</v>
      </c>
    </row>
    <row r="360" spans="12:18" x14ac:dyDescent="0.2">
      <c r="L360">
        <v>365</v>
      </c>
      <c r="M360" t="s">
        <v>611</v>
      </c>
      <c r="N360" s="40">
        <v>38859</v>
      </c>
      <c r="O360" t="s">
        <v>581</v>
      </c>
      <c r="P360" s="45">
        <v>88</v>
      </c>
      <c r="Q360" s="321">
        <v>266.35125676130951</v>
      </c>
      <c r="R360" t="s">
        <v>592</v>
      </c>
    </row>
    <row r="361" spans="12:18" x14ac:dyDescent="0.2">
      <c r="L361">
        <v>366</v>
      </c>
      <c r="M361" t="s">
        <v>608</v>
      </c>
      <c r="N361" s="40">
        <v>38639</v>
      </c>
      <c r="O361" t="s">
        <v>581</v>
      </c>
      <c r="P361" s="45">
        <v>-9</v>
      </c>
      <c r="Q361" s="321">
        <v>-24.537461299444743</v>
      </c>
      <c r="R361" t="s">
        <v>603</v>
      </c>
    </row>
    <row r="362" spans="12:18" x14ac:dyDescent="0.2">
      <c r="L362">
        <v>367</v>
      </c>
      <c r="M362" t="s">
        <v>584</v>
      </c>
      <c r="N362" s="40">
        <v>38573</v>
      </c>
      <c r="O362" t="s">
        <v>585</v>
      </c>
      <c r="P362" s="45">
        <v>-8</v>
      </c>
      <c r="Q362" s="321">
        <v>-21.825357589950652</v>
      </c>
      <c r="R362" t="s">
        <v>592</v>
      </c>
    </row>
    <row r="363" spans="12:18" x14ac:dyDescent="0.2">
      <c r="L363">
        <v>368</v>
      </c>
      <c r="M363" t="s">
        <v>596</v>
      </c>
      <c r="N363" s="40">
        <v>38903</v>
      </c>
      <c r="O363" t="s">
        <v>585</v>
      </c>
      <c r="P363" s="45">
        <v>37</v>
      </c>
      <c r="Q363" s="321">
        <v>113.0101592216552</v>
      </c>
      <c r="R363" t="s">
        <v>586</v>
      </c>
    </row>
    <row r="364" spans="12:18" x14ac:dyDescent="0.2">
      <c r="L364">
        <v>369</v>
      </c>
      <c r="M364" t="s">
        <v>584</v>
      </c>
      <c r="N364" s="40">
        <v>38045</v>
      </c>
      <c r="O364" t="s">
        <v>585</v>
      </c>
      <c r="P364" s="45">
        <v>20</v>
      </c>
      <c r="Q364" s="321">
        <v>61.67879282842005</v>
      </c>
      <c r="R364" t="s">
        <v>603</v>
      </c>
    </row>
    <row r="365" spans="12:18" x14ac:dyDescent="0.2">
      <c r="L365">
        <v>370</v>
      </c>
      <c r="M365" t="s">
        <v>599</v>
      </c>
      <c r="N365" s="40">
        <v>38606</v>
      </c>
      <c r="O365" t="s">
        <v>581</v>
      </c>
      <c r="P365" s="45">
        <v>2</v>
      </c>
      <c r="Q365" s="321">
        <v>7.7509272810830456</v>
      </c>
      <c r="R365" t="s">
        <v>592</v>
      </c>
    </row>
    <row r="366" spans="12:18" x14ac:dyDescent="0.2">
      <c r="L366">
        <v>371</v>
      </c>
      <c r="M366" t="s">
        <v>588</v>
      </c>
      <c r="N366" s="40">
        <v>38584</v>
      </c>
      <c r="O366" t="s">
        <v>597</v>
      </c>
      <c r="P366" s="45">
        <v>36</v>
      </c>
      <c r="Q366" s="321">
        <v>110.59418125988078</v>
      </c>
      <c r="R366" t="s">
        <v>582</v>
      </c>
    </row>
    <row r="367" spans="12:18" x14ac:dyDescent="0.2">
      <c r="L367">
        <v>372</v>
      </c>
      <c r="M367" t="s">
        <v>588</v>
      </c>
      <c r="N367" s="40">
        <v>38628</v>
      </c>
      <c r="O367" t="s">
        <v>605</v>
      </c>
      <c r="P367" s="45">
        <v>34</v>
      </c>
      <c r="Q367" s="321">
        <v>103.88965096458593</v>
      </c>
      <c r="R367" t="s">
        <v>592</v>
      </c>
    </row>
    <row r="368" spans="12:18" x14ac:dyDescent="0.2">
      <c r="L368">
        <v>373</v>
      </c>
      <c r="M368" t="s">
        <v>612</v>
      </c>
      <c r="N368" s="40">
        <v>38837</v>
      </c>
      <c r="O368" t="s">
        <v>597</v>
      </c>
      <c r="P368" s="45">
        <v>84</v>
      </c>
      <c r="Q368" s="321">
        <v>253.89322061575038</v>
      </c>
      <c r="R368" t="s">
        <v>586</v>
      </c>
    </row>
    <row r="369" spans="12:18" x14ac:dyDescent="0.2">
      <c r="L369">
        <v>374</v>
      </c>
      <c r="M369" t="s">
        <v>584</v>
      </c>
      <c r="N369" s="40">
        <v>38947</v>
      </c>
      <c r="O369" t="s">
        <v>605</v>
      </c>
      <c r="P369" s="45">
        <v>89</v>
      </c>
      <c r="Q369" s="321">
        <v>268.47594870423103</v>
      </c>
      <c r="R369" t="s">
        <v>603</v>
      </c>
    </row>
    <row r="370" spans="12:18" x14ac:dyDescent="0.2">
      <c r="L370">
        <v>375</v>
      </c>
      <c r="M370" t="s">
        <v>594</v>
      </c>
      <c r="N370" s="40">
        <v>38749</v>
      </c>
      <c r="O370" t="s">
        <v>581</v>
      </c>
      <c r="P370" s="45">
        <v>31</v>
      </c>
      <c r="Q370" s="321">
        <v>95.680691267513808</v>
      </c>
      <c r="R370" t="s">
        <v>582</v>
      </c>
    </row>
    <row r="371" spans="12:18" x14ac:dyDescent="0.2">
      <c r="L371">
        <v>376</v>
      </c>
      <c r="M371" t="s">
        <v>612</v>
      </c>
      <c r="N371" s="40">
        <v>38067</v>
      </c>
      <c r="O371" t="s">
        <v>581</v>
      </c>
      <c r="P371" s="45">
        <v>7</v>
      </c>
      <c r="Q371" s="321">
        <v>22.545863255239365</v>
      </c>
      <c r="R371" t="s">
        <v>592</v>
      </c>
    </row>
    <row r="372" spans="12:18" x14ac:dyDescent="0.2">
      <c r="L372">
        <v>377</v>
      </c>
      <c r="M372" t="s">
        <v>584</v>
      </c>
      <c r="N372" s="40">
        <v>38023</v>
      </c>
      <c r="O372" t="s">
        <v>581</v>
      </c>
      <c r="P372" s="45">
        <v>7</v>
      </c>
      <c r="Q372" s="321">
        <v>22.939193343037168</v>
      </c>
      <c r="R372" t="s">
        <v>592</v>
      </c>
    </row>
    <row r="373" spans="12:18" x14ac:dyDescent="0.2">
      <c r="L373">
        <v>378</v>
      </c>
      <c r="M373" t="s">
        <v>608</v>
      </c>
      <c r="N373" s="40">
        <v>38771</v>
      </c>
      <c r="O373" t="s">
        <v>597</v>
      </c>
      <c r="P373" s="45">
        <v>76</v>
      </c>
      <c r="Q373" s="321">
        <v>229.89259006043184</v>
      </c>
      <c r="R373" t="s">
        <v>603</v>
      </c>
    </row>
    <row r="374" spans="12:18" x14ac:dyDescent="0.2">
      <c r="L374">
        <v>379</v>
      </c>
      <c r="M374" t="s">
        <v>594</v>
      </c>
      <c r="N374" s="40">
        <v>38199</v>
      </c>
      <c r="O374" t="s">
        <v>585</v>
      </c>
      <c r="P374" s="45">
        <v>6</v>
      </c>
      <c r="Q374" s="321">
        <v>19.561017308486775</v>
      </c>
      <c r="R374" t="s">
        <v>592</v>
      </c>
    </row>
    <row r="375" spans="12:18" x14ac:dyDescent="0.2">
      <c r="L375">
        <v>380</v>
      </c>
      <c r="M375" t="s">
        <v>599</v>
      </c>
      <c r="N375" s="40">
        <v>39013</v>
      </c>
      <c r="O375" t="s">
        <v>581</v>
      </c>
      <c r="P375" s="45">
        <v>43</v>
      </c>
      <c r="Q375" s="321">
        <v>130.28590210776713</v>
      </c>
      <c r="R375" t="s">
        <v>592</v>
      </c>
    </row>
    <row r="376" spans="12:18" x14ac:dyDescent="0.2">
      <c r="L376">
        <v>381</v>
      </c>
      <c r="M376" t="s">
        <v>612</v>
      </c>
      <c r="N376" s="40">
        <v>38001</v>
      </c>
      <c r="O376" t="s">
        <v>605</v>
      </c>
      <c r="P376" s="45">
        <v>20</v>
      </c>
      <c r="Q376" s="321">
        <v>62.18277208256027</v>
      </c>
      <c r="R376" t="s">
        <v>592</v>
      </c>
    </row>
    <row r="377" spans="12:18" x14ac:dyDescent="0.2">
      <c r="L377">
        <v>382</v>
      </c>
      <c r="M377" t="s">
        <v>594</v>
      </c>
      <c r="N377" s="40">
        <v>38793</v>
      </c>
      <c r="O377" t="s">
        <v>589</v>
      </c>
      <c r="P377" s="45">
        <v>11</v>
      </c>
      <c r="Q377" s="321">
        <v>35.076818705440886</v>
      </c>
      <c r="R377" t="s">
        <v>582</v>
      </c>
    </row>
    <row r="378" spans="12:18" x14ac:dyDescent="0.2">
      <c r="L378">
        <v>383</v>
      </c>
      <c r="M378" t="s">
        <v>611</v>
      </c>
      <c r="N378" s="40">
        <v>38529</v>
      </c>
      <c r="O378" t="s">
        <v>597</v>
      </c>
      <c r="P378" s="45">
        <v>35</v>
      </c>
      <c r="Q378" s="321">
        <v>107.05323824700537</v>
      </c>
      <c r="R378" t="s">
        <v>603</v>
      </c>
    </row>
    <row r="379" spans="12:18" x14ac:dyDescent="0.2">
      <c r="L379">
        <v>384</v>
      </c>
      <c r="M379" t="s">
        <v>608</v>
      </c>
      <c r="N379" s="40">
        <v>38793</v>
      </c>
      <c r="O379" t="s">
        <v>585</v>
      </c>
      <c r="P379" s="45">
        <v>72</v>
      </c>
      <c r="Q379" s="321">
        <v>218.15023917907857</v>
      </c>
      <c r="R379" t="s">
        <v>582</v>
      </c>
    </row>
    <row r="380" spans="12:18" x14ac:dyDescent="0.2">
      <c r="L380">
        <v>385</v>
      </c>
      <c r="M380" t="s">
        <v>612</v>
      </c>
      <c r="N380" s="40">
        <v>38133</v>
      </c>
      <c r="O380" t="s">
        <v>585</v>
      </c>
      <c r="P380" s="45">
        <v>49</v>
      </c>
      <c r="Q380" s="321">
        <v>148.92692975074797</v>
      </c>
      <c r="R380" t="s">
        <v>592</v>
      </c>
    </row>
    <row r="381" spans="12:18" x14ac:dyDescent="0.2">
      <c r="L381">
        <v>386</v>
      </c>
      <c r="M381" t="s">
        <v>611</v>
      </c>
      <c r="N381" s="40">
        <v>38782</v>
      </c>
      <c r="O381" t="s">
        <v>585</v>
      </c>
      <c r="P381" s="45">
        <v>88</v>
      </c>
      <c r="Q381" s="321">
        <v>266.64631383797939</v>
      </c>
      <c r="R381" t="s">
        <v>586</v>
      </c>
    </row>
    <row r="382" spans="12:18" x14ac:dyDescent="0.2">
      <c r="L382">
        <v>387</v>
      </c>
      <c r="M382" t="s">
        <v>588</v>
      </c>
      <c r="N382" s="40">
        <v>38804</v>
      </c>
      <c r="O382" t="s">
        <v>585</v>
      </c>
      <c r="P382" s="45">
        <v>45</v>
      </c>
      <c r="Q382" s="321">
        <v>136.00734165157533</v>
      </c>
      <c r="R382" t="s">
        <v>586</v>
      </c>
    </row>
    <row r="383" spans="12:18" x14ac:dyDescent="0.2">
      <c r="L383">
        <v>388</v>
      </c>
      <c r="M383" t="s">
        <v>588</v>
      </c>
      <c r="N383" s="40">
        <v>38067</v>
      </c>
      <c r="O383" t="s">
        <v>581</v>
      </c>
      <c r="P383" s="45">
        <v>37</v>
      </c>
      <c r="Q383" s="321">
        <v>112.92900415721101</v>
      </c>
      <c r="R383" t="s">
        <v>586</v>
      </c>
    </row>
    <row r="384" spans="12:18" x14ac:dyDescent="0.2">
      <c r="L384">
        <v>389</v>
      </c>
      <c r="M384" t="s">
        <v>596</v>
      </c>
      <c r="N384" s="40">
        <v>38452</v>
      </c>
      <c r="O384" t="s">
        <v>581</v>
      </c>
      <c r="P384" s="45">
        <v>12</v>
      </c>
      <c r="Q384" s="321">
        <v>38.618337900456311</v>
      </c>
      <c r="R384" t="s">
        <v>586</v>
      </c>
    </row>
    <row r="385" spans="12:18" x14ac:dyDescent="0.2">
      <c r="L385">
        <v>390</v>
      </c>
      <c r="M385" t="s">
        <v>611</v>
      </c>
      <c r="N385" s="40">
        <v>38122</v>
      </c>
      <c r="O385" t="s">
        <v>605</v>
      </c>
      <c r="P385" s="45">
        <v>18</v>
      </c>
      <c r="Q385" s="321">
        <v>55.932067779481031</v>
      </c>
      <c r="R385" t="s">
        <v>586</v>
      </c>
    </row>
    <row r="386" spans="12:18" x14ac:dyDescent="0.2">
      <c r="L386">
        <v>391</v>
      </c>
      <c r="M386" t="s">
        <v>584</v>
      </c>
      <c r="N386" s="40">
        <v>38738</v>
      </c>
      <c r="O386" t="s">
        <v>581</v>
      </c>
      <c r="P386" s="45">
        <v>75</v>
      </c>
      <c r="Q386" s="321">
        <v>226.99796556311475</v>
      </c>
      <c r="R386" t="s">
        <v>582</v>
      </c>
    </row>
    <row r="387" spans="12:18" x14ac:dyDescent="0.2">
      <c r="L387">
        <v>392</v>
      </c>
      <c r="M387" t="s">
        <v>611</v>
      </c>
      <c r="N387" s="40">
        <v>38408</v>
      </c>
      <c r="O387" t="s">
        <v>585</v>
      </c>
      <c r="P387" s="45">
        <v>8</v>
      </c>
      <c r="Q387" s="321">
        <v>26.314204821327241</v>
      </c>
      <c r="R387" t="s">
        <v>582</v>
      </c>
    </row>
    <row r="388" spans="12:18" x14ac:dyDescent="0.2">
      <c r="L388">
        <v>393</v>
      </c>
      <c r="M388" t="s">
        <v>580</v>
      </c>
      <c r="N388" s="40">
        <v>38078</v>
      </c>
      <c r="O388" t="s">
        <v>581</v>
      </c>
      <c r="P388" s="45">
        <v>37</v>
      </c>
      <c r="Q388" s="321">
        <v>112.53534248627696</v>
      </c>
      <c r="R388" t="s">
        <v>603</v>
      </c>
    </row>
    <row r="389" spans="12:18" x14ac:dyDescent="0.2">
      <c r="L389">
        <v>394</v>
      </c>
      <c r="M389" t="s">
        <v>588</v>
      </c>
      <c r="N389" s="40">
        <v>38342</v>
      </c>
      <c r="O389" t="s">
        <v>581</v>
      </c>
      <c r="P389" s="45">
        <v>-6</v>
      </c>
      <c r="Q389" s="321">
        <v>-16.412365818215765</v>
      </c>
      <c r="R389" t="s">
        <v>582</v>
      </c>
    </row>
    <row r="390" spans="12:18" x14ac:dyDescent="0.2">
      <c r="L390">
        <v>395</v>
      </c>
      <c r="M390" t="s">
        <v>580</v>
      </c>
      <c r="N390" s="40">
        <v>38122</v>
      </c>
      <c r="O390" t="s">
        <v>589</v>
      </c>
      <c r="P390" s="45">
        <v>56</v>
      </c>
      <c r="Q390" s="321">
        <v>169.27515470165261</v>
      </c>
      <c r="R390" t="s">
        <v>586</v>
      </c>
    </row>
    <row r="391" spans="12:18" x14ac:dyDescent="0.2">
      <c r="L391">
        <v>396</v>
      </c>
      <c r="M391" t="s">
        <v>611</v>
      </c>
      <c r="N391" s="40">
        <v>38331</v>
      </c>
      <c r="O391" t="s">
        <v>597</v>
      </c>
      <c r="P391" s="45">
        <v>53</v>
      </c>
      <c r="Q391" s="321">
        <v>161.32546557795675</v>
      </c>
      <c r="R391" t="s">
        <v>586</v>
      </c>
    </row>
    <row r="392" spans="12:18" x14ac:dyDescent="0.2">
      <c r="L392">
        <v>397</v>
      </c>
      <c r="M392" t="s">
        <v>599</v>
      </c>
      <c r="N392" s="40">
        <v>38133</v>
      </c>
      <c r="O392" t="s">
        <v>581</v>
      </c>
      <c r="P392" s="45">
        <v>62</v>
      </c>
      <c r="Q392" s="321">
        <v>187.71993550398903</v>
      </c>
      <c r="R392" t="s">
        <v>582</v>
      </c>
    </row>
    <row r="393" spans="12:18" x14ac:dyDescent="0.2">
      <c r="L393">
        <v>398</v>
      </c>
      <c r="M393" t="s">
        <v>588</v>
      </c>
      <c r="N393" s="40">
        <v>38441</v>
      </c>
      <c r="O393" t="s">
        <v>605</v>
      </c>
      <c r="P393" s="45">
        <v>90</v>
      </c>
      <c r="Q393" s="321">
        <v>271.30519777626336</v>
      </c>
      <c r="R393" t="s">
        <v>586</v>
      </c>
    </row>
    <row r="394" spans="12:18" x14ac:dyDescent="0.2">
      <c r="L394">
        <v>399</v>
      </c>
      <c r="M394" t="s">
        <v>588</v>
      </c>
      <c r="N394" s="40">
        <v>38001</v>
      </c>
      <c r="O394" t="s">
        <v>597</v>
      </c>
      <c r="P394" s="45">
        <v>30</v>
      </c>
      <c r="Q394" s="321">
        <v>92.293324121451917</v>
      </c>
      <c r="R394" t="s">
        <v>586</v>
      </c>
    </row>
    <row r="395" spans="12:18" x14ac:dyDescent="0.2">
      <c r="L395">
        <v>400</v>
      </c>
      <c r="M395" t="s">
        <v>596</v>
      </c>
      <c r="N395" s="40">
        <v>38397</v>
      </c>
      <c r="O395" t="s">
        <v>585</v>
      </c>
      <c r="P395" s="45">
        <v>36</v>
      </c>
      <c r="Q395" s="321">
        <v>110.39391248869612</v>
      </c>
      <c r="R395" t="s">
        <v>603</v>
      </c>
    </row>
    <row r="396" spans="12:18" x14ac:dyDescent="0.2">
      <c r="L396">
        <v>401</v>
      </c>
      <c r="M396" t="s">
        <v>599</v>
      </c>
      <c r="N396" s="40">
        <v>38419</v>
      </c>
      <c r="O396" t="s">
        <v>597</v>
      </c>
      <c r="P396" s="45">
        <v>76</v>
      </c>
      <c r="Q396" s="321">
        <v>230.11911772178482</v>
      </c>
      <c r="R396" t="s">
        <v>592</v>
      </c>
    </row>
    <row r="397" spans="12:18" x14ac:dyDescent="0.2">
      <c r="L397">
        <v>402</v>
      </c>
      <c r="M397" t="s">
        <v>608</v>
      </c>
      <c r="N397" s="40">
        <v>38452</v>
      </c>
      <c r="O397" t="s">
        <v>581</v>
      </c>
      <c r="P397" s="45">
        <v>-4</v>
      </c>
      <c r="Q397" s="321">
        <v>-10.045852408088738</v>
      </c>
      <c r="R397" t="s">
        <v>582</v>
      </c>
    </row>
    <row r="398" spans="12:18" x14ac:dyDescent="0.2">
      <c r="L398">
        <v>403</v>
      </c>
      <c r="M398" t="s">
        <v>596</v>
      </c>
      <c r="N398" s="40">
        <v>38331</v>
      </c>
      <c r="O398" t="s">
        <v>589</v>
      </c>
      <c r="P398" s="45">
        <v>26</v>
      </c>
      <c r="Q398" s="321">
        <v>80.067286712333498</v>
      </c>
      <c r="R398" t="s">
        <v>586</v>
      </c>
    </row>
    <row r="399" spans="12:18" x14ac:dyDescent="0.2">
      <c r="L399">
        <v>404</v>
      </c>
      <c r="M399" t="s">
        <v>599</v>
      </c>
      <c r="N399" s="40">
        <v>38485</v>
      </c>
      <c r="O399" t="s">
        <v>581</v>
      </c>
      <c r="P399" s="45">
        <v>-5</v>
      </c>
      <c r="Q399" s="321">
        <v>-12.799843018696107</v>
      </c>
      <c r="R399" t="s">
        <v>592</v>
      </c>
    </row>
    <row r="400" spans="12:18" x14ac:dyDescent="0.2">
      <c r="L400">
        <v>405</v>
      </c>
      <c r="M400" t="s">
        <v>594</v>
      </c>
      <c r="N400" s="40">
        <v>38111</v>
      </c>
      <c r="O400" t="s">
        <v>585</v>
      </c>
      <c r="P400" s="45">
        <v>44</v>
      </c>
      <c r="Q400" s="321">
        <v>133.92031416884828</v>
      </c>
      <c r="R400" t="s">
        <v>586</v>
      </c>
    </row>
    <row r="401" spans="12:18" x14ac:dyDescent="0.2">
      <c r="L401">
        <v>406</v>
      </c>
      <c r="M401" t="s">
        <v>596</v>
      </c>
      <c r="N401" s="40">
        <v>38034</v>
      </c>
      <c r="O401" t="s">
        <v>605</v>
      </c>
      <c r="P401" s="45">
        <v>91</v>
      </c>
      <c r="Q401" s="321">
        <v>274.81127367201924</v>
      </c>
      <c r="R401" t="s">
        <v>582</v>
      </c>
    </row>
    <row r="402" spans="12:18" x14ac:dyDescent="0.2">
      <c r="L402">
        <v>407</v>
      </c>
      <c r="M402" t="s">
        <v>608</v>
      </c>
      <c r="N402" s="40">
        <v>38056</v>
      </c>
      <c r="O402" t="s">
        <v>581</v>
      </c>
      <c r="P402" s="45">
        <v>78</v>
      </c>
      <c r="Q402" s="321">
        <v>235.98595343131922</v>
      </c>
      <c r="R402" t="s">
        <v>592</v>
      </c>
    </row>
    <row r="403" spans="12:18" x14ac:dyDescent="0.2">
      <c r="L403">
        <v>408</v>
      </c>
      <c r="M403" t="s">
        <v>611</v>
      </c>
      <c r="N403" s="40">
        <v>38859</v>
      </c>
      <c r="O403" t="s">
        <v>581</v>
      </c>
      <c r="P403" s="45">
        <v>69</v>
      </c>
      <c r="Q403" s="321">
        <v>208.58962786585158</v>
      </c>
      <c r="R403" t="s">
        <v>586</v>
      </c>
    </row>
    <row r="404" spans="12:18" x14ac:dyDescent="0.2">
      <c r="L404">
        <v>409</v>
      </c>
      <c r="M404" t="s">
        <v>580</v>
      </c>
      <c r="N404" s="40">
        <v>38276</v>
      </c>
      <c r="O404" t="s">
        <v>605</v>
      </c>
      <c r="P404" s="45">
        <v>74</v>
      </c>
      <c r="Q404" s="321">
        <v>224.0430547727791</v>
      </c>
      <c r="R404" t="s">
        <v>603</v>
      </c>
    </row>
    <row r="405" spans="12:18" x14ac:dyDescent="0.2">
      <c r="L405">
        <v>410</v>
      </c>
      <c r="M405" t="s">
        <v>594</v>
      </c>
      <c r="N405" s="40">
        <v>38562</v>
      </c>
      <c r="O405" t="s">
        <v>585</v>
      </c>
      <c r="P405" s="45">
        <v>71</v>
      </c>
      <c r="Q405" s="321">
        <v>215.12402518996404</v>
      </c>
      <c r="R405" t="s">
        <v>582</v>
      </c>
    </row>
    <row r="406" spans="12:18" x14ac:dyDescent="0.2">
      <c r="L406">
        <v>411</v>
      </c>
      <c r="M406" t="s">
        <v>580</v>
      </c>
      <c r="N406" s="40">
        <v>38969</v>
      </c>
      <c r="O406" t="s">
        <v>589</v>
      </c>
      <c r="P406" s="45">
        <v>34</v>
      </c>
      <c r="Q406" s="321">
        <v>103.84939593855748</v>
      </c>
      <c r="R406" t="s">
        <v>586</v>
      </c>
    </row>
    <row r="407" spans="12:18" x14ac:dyDescent="0.2">
      <c r="L407">
        <v>412</v>
      </c>
      <c r="M407" t="s">
        <v>611</v>
      </c>
      <c r="N407" s="40">
        <v>38507</v>
      </c>
      <c r="O407" t="s">
        <v>605</v>
      </c>
      <c r="P407" s="45">
        <v>93</v>
      </c>
      <c r="Q407" s="321">
        <v>281.17054419951137</v>
      </c>
      <c r="R407" t="s">
        <v>582</v>
      </c>
    </row>
    <row r="408" spans="12:18" x14ac:dyDescent="0.2">
      <c r="L408">
        <v>413</v>
      </c>
      <c r="M408" t="s">
        <v>584</v>
      </c>
      <c r="N408" s="40">
        <v>38408</v>
      </c>
      <c r="O408" t="s">
        <v>585</v>
      </c>
      <c r="P408" s="45">
        <v>60</v>
      </c>
      <c r="Q408" s="321">
        <v>182.60959965033061</v>
      </c>
      <c r="R408" t="s">
        <v>592</v>
      </c>
    </row>
    <row r="409" spans="12:18" x14ac:dyDescent="0.2">
      <c r="L409">
        <v>414</v>
      </c>
      <c r="M409" t="s">
        <v>612</v>
      </c>
      <c r="N409" s="40">
        <v>38100</v>
      </c>
      <c r="O409" t="s">
        <v>585</v>
      </c>
      <c r="P409" s="45">
        <v>37</v>
      </c>
      <c r="Q409" s="321">
        <v>112.43397722732024</v>
      </c>
      <c r="R409" t="s">
        <v>586</v>
      </c>
    </row>
    <row r="410" spans="12:18" x14ac:dyDescent="0.2">
      <c r="L410">
        <v>415</v>
      </c>
      <c r="M410" t="s">
        <v>611</v>
      </c>
      <c r="N410" s="40">
        <v>38166</v>
      </c>
      <c r="O410" t="s">
        <v>597</v>
      </c>
      <c r="P410" s="45">
        <v>26</v>
      </c>
      <c r="Q410" s="321">
        <v>79.913804333123736</v>
      </c>
      <c r="R410" t="s">
        <v>582</v>
      </c>
    </row>
    <row r="411" spans="12:18" x14ac:dyDescent="0.2">
      <c r="L411">
        <v>416</v>
      </c>
      <c r="M411" t="s">
        <v>594</v>
      </c>
      <c r="N411" s="40">
        <v>38540</v>
      </c>
      <c r="O411" t="s">
        <v>597</v>
      </c>
      <c r="P411" s="45">
        <v>2</v>
      </c>
      <c r="Q411" s="321">
        <v>8.5397555339606015</v>
      </c>
      <c r="R411" t="s">
        <v>603</v>
      </c>
    </row>
    <row r="412" spans="12:18" x14ac:dyDescent="0.2">
      <c r="L412">
        <v>417</v>
      </c>
      <c r="M412" t="s">
        <v>599</v>
      </c>
      <c r="N412" s="40">
        <v>38628</v>
      </c>
      <c r="O412" t="s">
        <v>585</v>
      </c>
      <c r="P412" s="45">
        <v>-9</v>
      </c>
      <c r="Q412" s="321">
        <v>-25.920453761182117</v>
      </c>
      <c r="R412" t="s">
        <v>603</v>
      </c>
    </row>
    <row r="413" spans="12:18" x14ac:dyDescent="0.2">
      <c r="L413">
        <v>418</v>
      </c>
      <c r="M413" t="s">
        <v>580</v>
      </c>
      <c r="N413" s="40">
        <v>38771</v>
      </c>
      <c r="O413" t="s">
        <v>585</v>
      </c>
      <c r="P413" s="45">
        <v>46</v>
      </c>
      <c r="Q413" s="321">
        <v>139.68753059266518</v>
      </c>
      <c r="R413" t="s">
        <v>592</v>
      </c>
    </row>
    <row r="414" spans="12:18" x14ac:dyDescent="0.2">
      <c r="L414">
        <v>419</v>
      </c>
      <c r="M414" t="s">
        <v>599</v>
      </c>
      <c r="N414" s="40">
        <v>38056</v>
      </c>
      <c r="O414" t="s">
        <v>605</v>
      </c>
      <c r="P414" s="45">
        <v>0</v>
      </c>
      <c r="Q414" s="321">
        <v>2.3470477551262947</v>
      </c>
      <c r="R414" t="s">
        <v>586</v>
      </c>
    </row>
    <row r="415" spans="12:18" x14ac:dyDescent="0.2">
      <c r="L415">
        <v>420</v>
      </c>
      <c r="M415" t="s">
        <v>584</v>
      </c>
      <c r="N415" s="40">
        <v>38320</v>
      </c>
      <c r="O415" t="s">
        <v>585</v>
      </c>
      <c r="P415" s="45">
        <v>79</v>
      </c>
      <c r="Q415" s="321">
        <v>239.2208514522392</v>
      </c>
      <c r="R415" t="s">
        <v>603</v>
      </c>
    </row>
    <row r="416" spans="12:18" x14ac:dyDescent="0.2">
      <c r="L416">
        <v>421</v>
      </c>
      <c r="M416" t="s">
        <v>588</v>
      </c>
      <c r="N416" s="40">
        <v>38364</v>
      </c>
      <c r="O416" t="s">
        <v>585</v>
      </c>
      <c r="P416" s="45">
        <v>48</v>
      </c>
      <c r="Q416" s="321">
        <v>146.50697859164157</v>
      </c>
      <c r="R416" t="s">
        <v>586</v>
      </c>
    </row>
    <row r="417" spans="12:18" x14ac:dyDescent="0.2">
      <c r="L417">
        <v>422</v>
      </c>
      <c r="M417" t="s">
        <v>594</v>
      </c>
      <c r="N417" s="40">
        <v>38738</v>
      </c>
      <c r="O417" t="s">
        <v>597</v>
      </c>
      <c r="P417" s="45">
        <v>77</v>
      </c>
      <c r="Q417" s="321">
        <v>233.0800910699262</v>
      </c>
      <c r="R417" t="s">
        <v>592</v>
      </c>
    </row>
    <row r="418" spans="12:18" x14ac:dyDescent="0.2">
      <c r="L418">
        <v>423</v>
      </c>
      <c r="M418" t="s">
        <v>611</v>
      </c>
      <c r="N418" s="40">
        <v>38760</v>
      </c>
      <c r="O418" t="s">
        <v>585</v>
      </c>
      <c r="P418" s="45">
        <v>-10</v>
      </c>
      <c r="Q418" s="321">
        <v>-26.967932789902449</v>
      </c>
      <c r="R418" t="s">
        <v>603</v>
      </c>
    </row>
    <row r="419" spans="12:18" x14ac:dyDescent="0.2">
      <c r="L419">
        <v>424</v>
      </c>
      <c r="M419" t="s">
        <v>580</v>
      </c>
      <c r="N419" s="40">
        <v>38573</v>
      </c>
      <c r="O419" t="s">
        <v>589</v>
      </c>
      <c r="P419" s="45">
        <v>45</v>
      </c>
      <c r="Q419" s="321">
        <v>137.23163667167327</v>
      </c>
      <c r="R419" t="s">
        <v>592</v>
      </c>
    </row>
    <row r="420" spans="12:18" x14ac:dyDescent="0.2">
      <c r="L420">
        <v>425</v>
      </c>
      <c r="M420" t="s">
        <v>596</v>
      </c>
      <c r="N420" s="40">
        <v>38375</v>
      </c>
      <c r="O420" t="s">
        <v>585</v>
      </c>
      <c r="P420" s="45">
        <v>17</v>
      </c>
      <c r="Q420" s="321">
        <v>53.565793196028118</v>
      </c>
      <c r="R420" t="s">
        <v>603</v>
      </c>
    </row>
    <row r="421" spans="12:18" x14ac:dyDescent="0.2">
      <c r="L421">
        <v>426</v>
      </c>
      <c r="M421" t="s">
        <v>611</v>
      </c>
      <c r="N421" s="40">
        <v>38584</v>
      </c>
      <c r="O421" t="s">
        <v>597</v>
      </c>
      <c r="P421" s="45">
        <v>-4</v>
      </c>
      <c r="Q421" s="321">
        <v>-10.36408331456853</v>
      </c>
      <c r="R421" t="s">
        <v>582</v>
      </c>
    </row>
    <row r="422" spans="12:18" x14ac:dyDescent="0.2">
      <c r="L422">
        <v>427</v>
      </c>
      <c r="M422" t="s">
        <v>594</v>
      </c>
      <c r="N422" s="40">
        <v>39068</v>
      </c>
      <c r="O422" t="s">
        <v>605</v>
      </c>
      <c r="P422" s="45">
        <v>43</v>
      </c>
      <c r="Q422" s="321">
        <v>130.80350038976189</v>
      </c>
      <c r="R422" t="s">
        <v>592</v>
      </c>
    </row>
    <row r="423" spans="12:18" x14ac:dyDescent="0.2">
      <c r="L423">
        <v>428</v>
      </c>
      <c r="M423" t="s">
        <v>596</v>
      </c>
      <c r="N423" s="40">
        <v>38265</v>
      </c>
      <c r="O423" t="s">
        <v>597</v>
      </c>
      <c r="P423" s="45">
        <v>41</v>
      </c>
      <c r="Q423" s="321">
        <v>125.18937528559893</v>
      </c>
      <c r="R423" t="s">
        <v>592</v>
      </c>
    </row>
    <row r="424" spans="12:18" x14ac:dyDescent="0.2">
      <c r="L424">
        <v>429</v>
      </c>
      <c r="M424" t="s">
        <v>611</v>
      </c>
      <c r="N424" s="40">
        <v>38892</v>
      </c>
      <c r="O424" t="s">
        <v>589</v>
      </c>
      <c r="P424" s="45">
        <v>-4</v>
      </c>
      <c r="Q424" s="321">
        <v>-9.8762446340450722</v>
      </c>
      <c r="R424" t="s">
        <v>586</v>
      </c>
    </row>
    <row r="425" spans="12:18" x14ac:dyDescent="0.2">
      <c r="L425">
        <v>430</v>
      </c>
      <c r="M425" t="s">
        <v>608</v>
      </c>
      <c r="N425" s="40">
        <v>38243</v>
      </c>
      <c r="O425" t="s">
        <v>585</v>
      </c>
      <c r="P425" s="45">
        <v>6</v>
      </c>
      <c r="Q425" s="321">
        <v>20.388215317654449</v>
      </c>
      <c r="R425" t="s">
        <v>582</v>
      </c>
    </row>
    <row r="426" spans="12:18" x14ac:dyDescent="0.2">
      <c r="L426">
        <v>431</v>
      </c>
      <c r="M426" t="s">
        <v>588</v>
      </c>
      <c r="N426" s="40">
        <v>38848</v>
      </c>
      <c r="O426" t="s">
        <v>585</v>
      </c>
      <c r="P426" s="45">
        <v>8</v>
      </c>
      <c r="Q426" s="321">
        <v>25.124465791488021</v>
      </c>
      <c r="R426" t="s">
        <v>603</v>
      </c>
    </row>
    <row r="427" spans="12:18" x14ac:dyDescent="0.2">
      <c r="L427">
        <v>432</v>
      </c>
      <c r="M427" t="s">
        <v>584</v>
      </c>
      <c r="N427" s="40">
        <v>38177</v>
      </c>
      <c r="O427" t="s">
        <v>597</v>
      </c>
      <c r="P427" s="45">
        <v>43</v>
      </c>
      <c r="Q427" s="321">
        <v>131.20326238549768</v>
      </c>
      <c r="R427" t="s">
        <v>592</v>
      </c>
    </row>
    <row r="428" spans="12:18" x14ac:dyDescent="0.2">
      <c r="L428">
        <v>433</v>
      </c>
      <c r="M428" t="s">
        <v>580</v>
      </c>
      <c r="N428" s="40">
        <v>38144</v>
      </c>
      <c r="O428" t="s">
        <v>597</v>
      </c>
      <c r="P428" s="45">
        <v>47</v>
      </c>
      <c r="Q428" s="321">
        <v>142.67305731753257</v>
      </c>
      <c r="R428" t="s">
        <v>582</v>
      </c>
    </row>
    <row r="429" spans="12:18" x14ac:dyDescent="0.2">
      <c r="L429">
        <v>434</v>
      </c>
      <c r="M429" t="s">
        <v>584</v>
      </c>
      <c r="N429" s="40">
        <v>38947</v>
      </c>
      <c r="O429" t="s">
        <v>581</v>
      </c>
      <c r="P429" s="45">
        <v>13</v>
      </c>
      <c r="Q429" s="321">
        <v>41.344467136527072</v>
      </c>
      <c r="R429" t="s">
        <v>582</v>
      </c>
    </row>
    <row r="430" spans="12:18" x14ac:dyDescent="0.2">
      <c r="L430">
        <v>435</v>
      </c>
      <c r="M430" t="s">
        <v>611</v>
      </c>
      <c r="N430" s="40">
        <v>38749</v>
      </c>
      <c r="O430" t="s">
        <v>585</v>
      </c>
      <c r="P430" s="45">
        <v>9</v>
      </c>
      <c r="Q430" s="321">
        <v>28.804240494297932</v>
      </c>
      <c r="R430" t="s">
        <v>592</v>
      </c>
    </row>
    <row r="431" spans="12:18" x14ac:dyDescent="0.2">
      <c r="L431">
        <v>436</v>
      </c>
      <c r="M431" t="s">
        <v>580</v>
      </c>
      <c r="N431" s="40">
        <v>38045</v>
      </c>
      <c r="O431" t="s">
        <v>597</v>
      </c>
      <c r="P431" s="45">
        <v>22</v>
      </c>
      <c r="Q431" s="321">
        <v>67.510047922862512</v>
      </c>
      <c r="R431" t="s">
        <v>603</v>
      </c>
    </row>
    <row r="432" spans="12:18" x14ac:dyDescent="0.2">
      <c r="L432">
        <v>437</v>
      </c>
      <c r="M432" t="s">
        <v>594</v>
      </c>
      <c r="N432" s="40">
        <v>38793</v>
      </c>
      <c r="O432" t="s">
        <v>597</v>
      </c>
      <c r="P432" s="45">
        <v>87</v>
      </c>
      <c r="Q432" s="321">
        <v>263.06877286650899</v>
      </c>
      <c r="R432" t="s">
        <v>582</v>
      </c>
    </row>
    <row r="433" spans="12:18" x14ac:dyDescent="0.2">
      <c r="L433">
        <v>438</v>
      </c>
      <c r="M433" t="s">
        <v>599</v>
      </c>
      <c r="N433" s="40">
        <v>39013</v>
      </c>
      <c r="O433" t="s">
        <v>585</v>
      </c>
      <c r="P433" s="45">
        <v>15</v>
      </c>
      <c r="Q433" s="321">
        <v>46.297252141958666</v>
      </c>
      <c r="R433" t="s">
        <v>592</v>
      </c>
    </row>
    <row r="434" spans="12:18" x14ac:dyDescent="0.2">
      <c r="L434">
        <v>439</v>
      </c>
      <c r="M434" t="s">
        <v>612</v>
      </c>
      <c r="N434" s="40">
        <v>39013</v>
      </c>
      <c r="O434" t="s">
        <v>597</v>
      </c>
      <c r="P434" s="45">
        <v>27</v>
      </c>
      <c r="Q434" s="321">
        <v>83.407614775333784</v>
      </c>
      <c r="R434" t="s">
        <v>592</v>
      </c>
    </row>
    <row r="435" spans="12:18" x14ac:dyDescent="0.2">
      <c r="L435">
        <v>440</v>
      </c>
      <c r="M435" t="s">
        <v>596</v>
      </c>
      <c r="N435" s="40">
        <v>38837</v>
      </c>
      <c r="O435" t="s">
        <v>589</v>
      </c>
      <c r="P435" s="45">
        <v>78</v>
      </c>
      <c r="Q435" s="321">
        <v>236.44426202228297</v>
      </c>
      <c r="R435" t="s">
        <v>586</v>
      </c>
    </row>
    <row r="436" spans="12:18" x14ac:dyDescent="0.2">
      <c r="L436">
        <v>441</v>
      </c>
      <c r="M436" t="s">
        <v>612</v>
      </c>
      <c r="N436" s="40">
        <v>38430</v>
      </c>
      <c r="O436" t="s">
        <v>605</v>
      </c>
      <c r="P436" s="45">
        <v>27</v>
      </c>
      <c r="Q436" s="321">
        <v>82.997777309268898</v>
      </c>
      <c r="R436" t="s">
        <v>582</v>
      </c>
    </row>
    <row r="437" spans="12:18" x14ac:dyDescent="0.2">
      <c r="L437">
        <v>442</v>
      </c>
      <c r="M437" t="s">
        <v>612</v>
      </c>
      <c r="N437" s="40">
        <v>38012</v>
      </c>
      <c r="O437" t="s">
        <v>585</v>
      </c>
      <c r="P437" s="45">
        <v>19</v>
      </c>
      <c r="Q437" s="321">
        <v>59.621865554565929</v>
      </c>
      <c r="R437" t="s">
        <v>603</v>
      </c>
    </row>
    <row r="438" spans="12:18" x14ac:dyDescent="0.2">
      <c r="L438">
        <v>443</v>
      </c>
      <c r="M438" t="s">
        <v>588</v>
      </c>
      <c r="N438" s="40">
        <v>38034</v>
      </c>
      <c r="O438" t="s">
        <v>605</v>
      </c>
      <c r="P438" s="45">
        <v>0</v>
      </c>
      <c r="Q438" s="321">
        <v>2.3705199513077329</v>
      </c>
      <c r="R438" t="s">
        <v>592</v>
      </c>
    </row>
    <row r="439" spans="12:18" x14ac:dyDescent="0.2">
      <c r="L439">
        <v>444</v>
      </c>
      <c r="M439" t="s">
        <v>580</v>
      </c>
      <c r="N439" s="40">
        <v>38331</v>
      </c>
      <c r="O439" t="s">
        <v>597</v>
      </c>
      <c r="P439" s="45">
        <v>30</v>
      </c>
      <c r="Q439" s="321">
        <v>91.969621588308584</v>
      </c>
      <c r="R439" t="s">
        <v>582</v>
      </c>
    </row>
    <row r="440" spans="12:18" x14ac:dyDescent="0.2">
      <c r="L440">
        <v>445</v>
      </c>
      <c r="M440" t="s">
        <v>599</v>
      </c>
      <c r="N440" s="40">
        <v>38936</v>
      </c>
      <c r="O440" t="s">
        <v>589</v>
      </c>
      <c r="P440" s="45">
        <v>17</v>
      </c>
      <c r="Q440" s="321">
        <v>52.938579538531904</v>
      </c>
      <c r="R440" t="s">
        <v>586</v>
      </c>
    </row>
    <row r="441" spans="12:18" x14ac:dyDescent="0.2">
      <c r="L441">
        <v>446</v>
      </c>
      <c r="M441" t="s">
        <v>584</v>
      </c>
      <c r="N441" s="40">
        <v>38507</v>
      </c>
      <c r="O441" t="s">
        <v>581</v>
      </c>
      <c r="P441" s="45">
        <v>36</v>
      </c>
      <c r="Q441" s="321">
        <v>109.95144430067725</v>
      </c>
      <c r="R441" t="s">
        <v>582</v>
      </c>
    </row>
    <row r="442" spans="12:18" x14ac:dyDescent="0.2">
      <c r="L442">
        <v>447</v>
      </c>
      <c r="M442" t="s">
        <v>584</v>
      </c>
      <c r="N442" s="40">
        <v>38738</v>
      </c>
      <c r="O442" t="s">
        <v>585</v>
      </c>
      <c r="P442" s="45">
        <v>-4</v>
      </c>
      <c r="Q442" s="321">
        <v>-10.242938195130456</v>
      </c>
      <c r="R442" t="s">
        <v>582</v>
      </c>
    </row>
    <row r="443" spans="12:18" x14ac:dyDescent="0.2">
      <c r="L443">
        <v>448</v>
      </c>
      <c r="M443" t="s">
        <v>612</v>
      </c>
      <c r="N443" s="40">
        <v>38001</v>
      </c>
      <c r="O443" t="s">
        <v>605</v>
      </c>
      <c r="P443" s="45">
        <v>4</v>
      </c>
      <c r="Q443" s="321">
        <v>14.170380845910964</v>
      </c>
      <c r="R443" t="s">
        <v>603</v>
      </c>
    </row>
    <row r="444" spans="12:18" x14ac:dyDescent="0.2">
      <c r="L444">
        <v>449</v>
      </c>
      <c r="M444" t="s">
        <v>588</v>
      </c>
      <c r="N444" s="40">
        <v>38144</v>
      </c>
      <c r="O444" t="s">
        <v>597</v>
      </c>
      <c r="P444" s="45">
        <v>81</v>
      </c>
      <c r="Q444" s="321">
        <v>244.97499865385612</v>
      </c>
      <c r="R444" t="s">
        <v>603</v>
      </c>
    </row>
    <row r="445" spans="12:18" x14ac:dyDescent="0.2">
      <c r="L445">
        <v>450</v>
      </c>
      <c r="M445" t="s">
        <v>599</v>
      </c>
      <c r="N445" s="40">
        <v>38342</v>
      </c>
      <c r="O445" t="s">
        <v>597</v>
      </c>
      <c r="P445" s="45">
        <v>87</v>
      </c>
      <c r="Q445" s="321">
        <v>263.83037846281559</v>
      </c>
      <c r="R445" t="s">
        <v>582</v>
      </c>
    </row>
    <row r="446" spans="12:18" x14ac:dyDescent="0.2">
      <c r="L446">
        <v>451</v>
      </c>
      <c r="M446" t="s">
        <v>580</v>
      </c>
      <c r="N446" s="40">
        <v>38023</v>
      </c>
      <c r="O446" t="s">
        <v>597</v>
      </c>
      <c r="P446" s="45">
        <v>13</v>
      </c>
      <c r="Q446" s="321">
        <v>40.507831778483222</v>
      </c>
      <c r="R446" t="s">
        <v>582</v>
      </c>
    </row>
    <row r="447" spans="12:18" x14ac:dyDescent="0.2">
      <c r="L447">
        <v>452</v>
      </c>
      <c r="M447" t="s">
        <v>594</v>
      </c>
      <c r="N447" s="40">
        <v>38111</v>
      </c>
      <c r="O447" t="s">
        <v>581</v>
      </c>
      <c r="P447" s="45">
        <v>48</v>
      </c>
      <c r="Q447" s="321">
        <v>145.84691044279441</v>
      </c>
      <c r="R447" t="s">
        <v>603</v>
      </c>
    </row>
    <row r="448" spans="12:18" x14ac:dyDescent="0.2">
      <c r="L448">
        <v>453</v>
      </c>
      <c r="M448" t="s">
        <v>580</v>
      </c>
      <c r="N448" s="40">
        <v>38628</v>
      </c>
      <c r="O448" t="s">
        <v>589</v>
      </c>
      <c r="P448" s="45">
        <v>2</v>
      </c>
      <c r="Q448" s="321">
        <v>7.0981331873476012</v>
      </c>
      <c r="R448" t="s">
        <v>592</v>
      </c>
    </row>
    <row r="449" spans="12:18" x14ac:dyDescent="0.2">
      <c r="L449">
        <v>454</v>
      </c>
      <c r="M449" t="s">
        <v>611</v>
      </c>
      <c r="N449" s="40">
        <v>38155</v>
      </c>
      <c r="O449" t="s">
        <v>581</v>
      </c>
      <c r="P449" s="45">
        <v>32</v>
      </c>
      <c r="Q449" s="321">
        <v>98.366647965700452</v>
      </c>
      <c r="R449" t="s">
        <v>603</v>
      </c>
    </row>
    <row r="450" spans="12:18" x14ac:dyDescent="0.2">
      <c r="L450">
        <v>455</v>
      </c>
      <c r="M450" t="s">
        <v>588</v>
      </c>
      <c r="N450" s="40">
        <v>38595</v>
      </c>
      <c r="O450" t="s">
        <v>581</v>
      </c>
      <c r="P450" s="45">
        <v>13</v>
      </c>
      <c r="Q450" s="321">
        <v>41.16877365274803</v>
      </c>
      <c r="R450" t="s">
        <v>592</v>
      </c>
    </row>
    <row r="451" spans="12:18" x14ac:dyDescent="0.2">
      <c r="L451">
        <v>456</v>
      </c>
      <c r="M451" t="s">
        <v>612</v>
      </c>
      <c r="N451" s="40">
        <v>38991</v>
      </c>
      <c r="O451" t="s">
        <v>605</v>
      </c>
      <c r="P451" s="45">
        <v>94</v>
      </c>
      <c r="Q451" s="321">
        <v>283.45251417423401</v>
      </c>
      <c r="R451" t="s">
        <v>592</v>
      </c>
    </row>
    <row r="452" spans="12:18" x14ac:dyDescent="0.2">
      <c r="L452">
        <v>457</v>
      </c>
      <c r="M452" t="s">
        <v>611</v>
      </c>
      <c r="N452" s="40">
        <v>38782</v>
      </c>
      <c r="O452" t="s">
        <v>605</v>
      </c>
      <c r="P452" s="45">
        <v>63</v>
      </c>
      <c r="Q452" s="321">
        <v>190.83724952198969</v>
      </c>
      <c r="R452" t="s">
        <v>603</v>
      </c>
    </row>
    <row r="453" spans="12:18" x14ac:dyDescent="0.2">
      <c r="L453">
        <v>458</v>
      </c>
      <c r="M453" t="s">
        <v>594</v>
      </c>
      <c r="N453" s="40">
        <v>38881</v>
      </c>
      <c r="O453" t="s">
        <v>585</v>
      </c>
      <c r="P453" s="45">
        <v>45</v>
      </c>
      <c r="Q453" s="321">
        <v>136.97942653814263</v>
      </c>
      <c r="R453" t="s">
        <v>592</v>
      </c>
    </row>
    <row r="454" spans="12:18" x14ac:dyDescent="0.2">
      <c r="L454">
        <v>459</v>
      </c>
      <c r="M454" t="s">
        <v>596</v>
      </c>
      <c r="N454" s="40">
        <v>38452</v>
      </c>
      <c r="O454" t="s">
        <v>605</v>
      </c>
      <c r="P454" s="45">
        <v>71</v>
      </c>
      <c r="Q454" s="321">
        <v>214.76898776471646</v>
      </c>
      <c r="R454" t="s">
        <v>582</v>
      </c>
    </row>
    <row r="455" spans="12:18" x14ac:dyDescent="0.2">
      <c r="L455">
        <v>460</v>
      </c>
      <c r="M455" t="s">
        <v>596</v>
      </c>
      <c r="N455" s="40">
        <v>38100</v>
      </c>
      <c r="O455" t="s">
        <v>605</v>
      </c>
      <c r="P455" s="45">
        <v>74</v>
      </c>
      <c r="Q455" s="321">
        <v>224.18238847872837</v>
      </c>
      <c r="R455" t="s">
        <v>603</v>
      </c>
    </row>
    <row r="456" spans="12:18" x14ac:dyDescent="0.2">
      <c r="L456">
        <v>461</v>
      </c>
      <c r="M456" t="s">
        <v>588</v>
      </c>
      <c r="N456" s="40">
        <v>38012</v>
      </c>
      <c r="O456" t="s">
        <v>605</v>
      </c>
      <c r="P456" s="45">
        <v>48</v>
      </c>
      <c r="Q456" s="321">
        <v>145.64951342948135</v>
      </c>
      <c r="R456" t="s">
        <v>592</v>
      </c>
    </row>
    <row r="457" spans="12:18" x14ac:dyDescent="0.2">
      <c r="L457">
        <v>462</v>
      </c>
      <c r="M457" t="s">
        <v>599</v>
      </c>
      <c r="N457" s="40">
        <v>38045</v>
      </c>
      <c r="O457" t="s">
        <v>581</v>
      </c>
      <c r="P457" s="45">
        <v>63</v>
      </c>
      <c r="Q457" s="321">
        <v>191.1884163928766</v>
      </c>
      <c r="R457" t="s">
        <v>603</v>
      </c>
    </row>
    <row r="458" spans="12:18" x14ac:dyDescent="0.2">
      <c r="L458">
        <v>463</v>
      </c>
      <c r="M458" t="s">
        <v>596</v>
      </c>
      <c r="N458" s="40">
        <v>38463</v>
      </c>
      <c r="O458" t="s">
        <v>581</v>
      </c>
      <c r="P458" s="45">
        <v>48</v>
      </c>
      <c r="Q458" s="321">
        <v>145.69127497854927</v>
      </c>
      <c r="R458" t="s">
        <v>592</v>
      </c>
    </row>
    <row r="459" spans="12:18" x14ac:dyDescent="0.2">
      <c r="L459">
        <v>464</v>
      </c>
      <c r="M459" t="s">
        <v>584</v>
      </c>
      <c r="N459" s="40">
        <v>38958</v>
      </c>
      <c r="O459" t="s">
        <v>605</v>
      </c>
      <c r="P459" s="45">
        <v>26</v>
      </c>
      <c r="Q459" s="321">
        <v>80.6144268681997</v>
      </c>
      <c r="R459" t="s">
        <v>586</v>
      </c>
    </row>
    <row r="460" spans="12:18" x14ac:dyDescent="0.2">
      <c r="L460">
        <v>465</v>
      </c>
      <c r="M460" t="s">
        <v>588</v>
      </c>
      <c r="N460" s="40">
        <v>38881</v>
      </c>
      <c r="O460" t="s">
        <v>597</v>
      </c>
      <c r="P460" s="45">
        <v>58</v>
      </c>
      <c r="Q460" s="321">
        <v>176.26520049915879</v>
      </c>
      <c r="R460" t="s">
        <v>582</v>
      </c>
    </row>
    <row r="461" spans="12:18" x14ac:dyDescent="0.2">
      <c r="L461">
        <v>466</v>
      </c>
      <c r="M461" t="s">
        <v>594</v>
      </c>
      <c r="N461" s="40">
        <v>38760</v>
      </c>
      <c r="O461" t="s">
        <v>581</v>
      </c>
      <c r="P461" s="45">
        <v>2</v>
      </c>
      <c r="Q461" s="321">
        <v>8.7479494068217463</v>
      </c>
      <c r="R461" t="s">
        <v>586</v>
      </c>
    </row>
    <row r="462" spans="12:18" x14ac:dyDescent="0.2">
      <c r="L462">
        <v>467</v>
      </c>
      <c r="M462" t="s">
        <v>596</v>
      </c>
      <c r="N462" s="40">
        <v>38936</v>
      </c>
      <c r="O462" t="s">
        <v>581</v>
      </c>
      <c r="P462" s="45">
        <v>36</v>
      </c>
      <c r="Q462" s="321">
        <v>109.67661001591094</v>
      </c>
      <c r="R462" t="s">
        <v>586</v>
      </c>
    </row>
    <row r="463" spans="12:18" x14ac:dyDescent="0.2">
      <c r="L463">
        <v>468</v>
      </c>
      <c r="M463" t="s">
        <v>612</v>
      </c>
      <c r="N463" s="40">
        <v>38529</v>
      </c>
      <c r="O463" t="s">
        <v>605</v>
      </c>
      <c r="P463" s="45">
        <v>22</v>
      </c>
      <c r="Q463" s="321">
        <v>68.355074793823817</v>
      </c>
      <c r="R463" t="s">
        <v>603</v>
      </c>
    </row>
    <row r="464" spans="12:18" x14ac:dyDescent="0.2">
      <c r="L464">
        <v>469</v>
      </c>
      <c r="M464" t="s">
        <v>612</v>
      </c>
      <c r="N464" s="40">
        <v>38573</v>
      </c>
      <c r="O464" t="s">
        <v>581</v>
      </c>
      <c r="P464" s="45">
        <v>92</v>
      </c>
      <c r="Q464" s="321">
        <v>277.66680522408262</v>
      </c>
      <c r="R464" t="s">
        <v>586</v>
      </c>
    </row>
    <row r="465" spans="12:18" x14ac:dyDescent="0.2">
      <c r="L465">
        <v>470</v>
      </c>
      <c r="M465" t="s">
        <v>580</v>
      </c>
      <c r="N465" s="40">
        <v>38265</v>
      </c>
      <c r="O465" t="s">
        <v>585</v>
      </c>
      <c r="P465" s="45">
        <v>29</v>
      </c>
      <c r="Q465" s="321">
        <v>88.713589465763263</v>
      </c>
      <c r="R465" t="s">
        <v>603</v>
      </c>
    </row>
    <row r="466" spans="12:18" x14ac:dyDescent="0.2">
      <c r="L466">
        <v>471</v>
      </c>
      <c r="M466" t="s">
        <v>588</v>
      </c>
      <c r="N466" s="40">
        <v>39002</v>
      </c>
      <c r="O466" t="s">
        <v>581</v>
      </c>
      <c r="P466" s="45">
        <v>42</v>
      </c>
      <c r="Q466" s="321">
        <v>128.17075092766001</v>
      </c>
      <c r="R466" t="s">
        <v>582</v>
      </c>
    </row>
    <row r="467" spans="12:18" x14ac:dyDescent="0.2">
      <c r="L467">
        <v>472</v>
      </c>
      <c r="M467" t="s">
        <v>599</v>
      </c>
      <c r="N467" s="40">
        <v>38100</v>
      </c>
      <c r="O467" t="s">
        <v>581</v>
      </c>
      <c r="P467" s="45">
        <v>25</v>
      </c>
      <c r="Q467" s="321">
        <v>77.315706522508677</v>
      </c>
      <c r="R467" t="s">
        <v>582</v>
      </c>
    </row>
    <row r="468" spans="12:18" x14ac:dyDescent="0.2">
      <c r="L468">
        <v>473</v>
      </c>
      <c r="M468" t="s">
        <v>596</v>
      </c>
      <c r="N468" s="40">
        <v>38430</v>
      </c>
      <c r="O468" t="s">
        <v>585</v>
      </c>
      <c r="P468" s="45">
        <v>40</v>
      </c>
      <c r="Q468" s="321">
        <v>122.53928167294391</v>
      </c>
      <c r="R468" t="s">
        <v>586</v>
      </c>
    </row>
    <row r="469" spans="12:18" x14ac:dyDescent="0.2">
      <c r="L469">
        <v>474</v>
      </c>
      <c r="M469" t="s">
        <v>612</v>
      </c>
      <c r="N469" s="40">
        <v>38111</v>
      </c>
      <c r="O469" t="s">
        <v>581</v>
      </c>
      <c r="P469" s="45">
        <v>3</v>
      </c>
      <c r="Q469" s="321">
        <v>10.570883063872969</v>
      </c>
      <c r="R469" t="s">
        <v>582</v>
      </c>
    </row>
    <row r="470" spans="12:18" x14ac:dyDescent="0.2">
      <c r="L470">
        <v>475</v>
      </c>
      <c r="M470" t="s">
        <v>580</v>
      </c>
      <c r="N470" s="40">
        <v>38551</v>
      </c>
      <c r="O470" t="s">
        <v>585</v>
      </c>
      <c r="P470" s="45">
        <v>-1</v>
      </c>
      <c r="Q470" s="321">
        <v>-0.82178994105370951</v>
      </c>
      <c r="R470" t="s">
        <v>582</v>
      </c>
    </row>
    <row r="471" spans="12:18" x14ac:dyDescent="0.2">
      <c r="L471">
        <v>476</v>
      </c>
      <c r="M471" t="s">
        <v>588</v>
      </c>
      <c r="N471" s="40">
        <v>38969</v>
      </c>
      <c r="O471" t="s">
        <v>585</v>
      </c>
      <c r="P471" s="45">
        <v>12</v>
      </c>
      <c r="Q471" s="321">
        <v>37.686101056343105</v>
      </c>
      <c r="R471" t="s">
        <v>603</v>
      </c>
    </row>
    <row r="472" spans="12:18" x14ac:dyDescent="0.2">
      <c r="L472">
        <v>477</v>
      </c>
      <c r="M472" t="s">
        <v>612</v>
      </c>
      <c r="N472" s="40">
        <v>38155</v>
      </c>
      <c r="O472" t="s">
        <v>597</v>
      </c>
      <c r="P472" s="45">
        <v>0</v>
      </c>
      <c r="Q472" s="321">
        <v>2.0013600167772623</v>
      </c>
      <c r="R472" t="s">
        <v>582</v>
      </c>
    </row>
    <row r="473" spans="12:18" x14ac:dyDescent="0.2">
      <c r="L473">
        <v>478</v>
      </c>
      <c r="M473" t="s">
        <v>584</v>
      </c>
      <c r="N473" s="40">
        <v>38760</v>
      </c>
      <c r="O473" t="s">
        <v>581</v>
      </c>
      <c r="P473" s="45">
        <v>35</v>
      </c>
      <c r="Q473" s="321">
        <v>106.26347084870943</v>
      </c>
      <c r="R473" t="s">
        <v>582</v>
      </c>
    </row>
    <row r="474" spans="12:18" x14ac:dyDescent="0.2">
      <c r="L474">
        <v>479</v>
      </c>
      <c r="M474" t="s">
        <v>608</v>
      </c>
      <c r="N474" s="40">
        <v>38496</v>
      </c>
      <c r="O474" t="s">
        <v>585</v>
      </c>
      <c r="P474" s="45">
        <v>2</v>
      </c>
      <c r="Q474" s="321">
        <v>7.6817477771075868</v>
      </c>
      <c r="R474" t="s">
        <v>603</v>
      </c>
    </row>
    <row r="475" spans="12:18" x14ac:dyDescent="0.2">
      <c r="L475">
        <v>480</v>
      </c>
      <c r="M475" t="s">
        <v>594</v>
      </c>
      <c r="N475" s="40">
        <v>38859</v>
      </c>
      <c r="O475" t="s">
        <v>589</v>
      </c>
      <c r="P475" s="45">
        <v>10</v>
      </c>
      <c r="Q475" s="321">
        <v>31.785155418327982</v>
      </c>
      <c r="R475" t="s">
        <v>603</v>
      </c>
    </row>
    <row r="476" spans="12:18" x14ac:dyDescent="0.2">
      <c r="L476">
        <v>481</v>
      </c>
      <c r="M476" t="s">
        <v>611</v>
      </c>
      <c r="N476" s="40">
        <v>38639</v>
      </c>
      <c r="O476" t="s">
        <v>597</v>
      </c>
      <c r="P476" s="45">
        <v>6</v>
      </c>
      <c r="Q476" s="321">
        <v>19.733545359470948</v>
      </c>
      <c r="R476" t="s">
        <v>586</v>
      </c>
    </row>
    <row r="477" spans="12:18" x14ac:dyDescent="0.2">
      <c r="L477">
        <v>482</v>
      </c>
      <c r="M477" t="s">
        <v>611</v>
      </c>
      <c r="N477" s="40">
        <v>38056</v>
      </c>
      <c r="O477" t="s">
        <v>581</v>
      </c>
      <c r="P477" s="45">
        <v>4</v>
      </c>
      <c r="Q477" s="321">
        <v>14.10456917940213</v>
      </c>
      <c r="R477" t="s">
        <v>592</v>
      </c>
    </row>
    <row r="478" spans="12:18" x14ac:dyDescent="0.2">
      <c r="L478">
        <v>483</v>
      </c>
      <c r="M478" t="s">
        <v>612</v>
      </c>
      <c r="N478" s="40">
        <v>39002</v>
      </c>
      <c r="O478" t="s">
        <v>605</v>
      </c>
      <c r="P478" s="45">
        <v>91</v>
      </c>
      <c r="Q478" s="321">
        <v>274.92032051274288</v>
      </c>
      <c r="R478" t="s">
        <v>603</v>
      </c>
    </row>
    <row r="479" spans="12:18" x14ac:dyDescent="0.2">
      <c r="L479">
        <v>484</v>
      </c>
      <c r="M479" t="s">
        <v>611</v>
      </c>
      <c r="N479" s="40">
        <v>38903</v>
      </c>
      <c r="O479" t="s">
        <v>581</v>
      </c>
      <c r="P479" s="45">
        <v>12</v>
      </c>
      <c r="Q479" s="321">
        <v>37.877226411963186</v>
      </c>
      <c r="R479" t="s">
        <v>603</v>
      </c>
    </row>
    <row r="480" spans="12:18" x14ac:dyDescent="0.2">
      <c r="L480">
        <v>485</v>
      </c>
      <c r="M480" t="s">
        <v>594</v>
      </c>
      <c r="N480" s="40">
        <v>38298</v>
      </c>
      <c r="O480" t="s">
        <v>585</v>
      </c>
      <c r="P480" s="45">
        <v>21</v>
      </c>
      <c r="Q480" s="321">
        <v>65.281423150866814</v>
      </c>
      <c r="R480" t="s">
        <v>592</v>
      </c>
    </row>
    <row r="481" spans="12:18" x14ac:dyDescent="0.2">
      <c r="L481">
        <v>486</v>
      </c>
      <c r="M481" t="s">
        <v>611</v>
      </c>
      <c r="N481" s="40">
        <v>38441</v>
      </c>
      <c r="O481" t="s">
        <v>605</v>
      </c>
      <c r="P481" s="45">
        <v>44</v>
      </c>
      <c r="Q481" s="321">
        <v>134.31454889834902</v>
      </c>
      <c r="R481" t="s">
        <v>592</v>
      </c>
    </row>
    <row r="482" spans="12:18" x14ac:dyDescent="0.2">
      <c r="L482">
        <v>487</v>
      </c>
      <c r="M482" t="s">
        <v>580</v>
      </c>
      <c r="N482" s="40">
        <v>38375</v>
      </c>
      <c r="O482" t="s">
        <v>597</v>
      </c>
      <c r="P482" s="45">
        <v>75</v>
      </c>
      <c r="Q482" s="321">
        <v>227.09867242909783</v>
      </c>
      <c r="R482" t="s">
        <v>592</v>
      </c>
    </row>
    <row r="483" spans="12:18" x14ac:dyDescent="0.2">
      <c r="L483">
        <v>488</v>
      </c>
      <c r="M483" t="s">
        <v>580</v>
      </c>
      <c r="N483" s="40">
        <v>38188</v>
      </c>
      <c r="O483" t="s">
        <v>597</v>
      </c>
      <c r="P483" s="45">
        <v>37</v>
      </c>
      <c r="Q483" s="321">
        <v>112.99692232382439</v>
      </c>
      <c r="R483" t="s">
        <v>582</v>
      </c>
    </row>
    <row r="484" spans="12:18" x14ac:dyDescent="0.2">
      <c r="L484">
        <v>489</v>
      </c>
      <c r="M484" t="s">
        <v>594</v>
      </c>
      <c r="N484" s="40">
        <v>38925</v>
      </c>
      <c r="O484" t="s">
        <v>597</v>
      </c>
      <c r="P484" s="45">
        <v>58</v>
      </c>
      <c r="Q484" s="321">
        <v>176.06598986452823</v>
      </c>
      <c r="R484" t="s">
        <v>586</v>
      </c>
    </row>
    <row r="485" spans="12:18" x14ac:dyDescent="0.2">
      <c r="L485">
        <v>490</v>
      </c>
      <c r="M485" t="s">
        <v>611</v>
      </c>
      <c r="N485" s="40">
        <v>38760</v>
      </c>
      <c r="O485" t="s">
        <v>597</v>
      </c>
      <c r="P485" s="45">
        <v>74</v>
      </c>
      <c r="Q485" s="321">
        <v>223.60878513520231</v>
      </c>
      <c r="R485" t="s">
        <v>582</v>
      </c>
    </row>
    <row r="486" spans="12:18" x14ac:dyDescent="0.2">
      <c r="L486">
        <v>491</v>
      </c>
      <c r="M486" t="s">
        <v>584</v>
      </c>
      <c r="N486" s="40">
        <v>38144</v>
      </c>
      <c r="O486" t="s">
        <v>585</v>
      </c>
      <c r="P486" s="45">
        <v>64</v>
      </c>
      <c r="Q486" s="321">
        <v>193.54947188165715</v>
      </c>
      <c r="R486" t="s">
        <v>582</v>
      </c>
    </row>
    <row r="487" spans="12:18" x14ac:dyDescent="0.2">
      <c r="L487">
        <v>492</v>
      </c>
      <c r="M487" t="s">
        <v>580</v>
      </c>
      <c r="N487" s="40">
        <v>38683</v>
      </c>
      <c r="O487" t="s">
        <v>589</v>
      </c>
      <c r="P487" s="45">
        <v>53</v>
      </c>
      <c r="Q487" s="321">
        <v>160.46113209921771</v>
      </c>
      <c r="R487" t="s">
        <v>582</v>
      </c>
    </row>
    <row r="488" spans="12:18" x14ac:dyDescent="0.2">
      <c r="L488">
        <v>493</v>
      </c>
      <c r="M488" t="s">
        <v>588</v>
      </c>
      <c r="N488" s="40">
        <v>38100</v>
      </c>
      <c r="O488" t="s">
        <v>597</v>
      </c>
      <c r="P488" s="45">
        <v>-1</v>
      </c>
      <c r="Q488" s="321">
        <v>-0.45003305566648821</v>
      </c>
      <c r="R488" t="s">
        <v>586</v>
      </c>
    </row>
    <row r="489" spans="12:18" x14ac:dyDescent="0.2">
      <c r="L489">
        <v>494</v>
      </c>
      <c r="M489" t="s">
        <v>588</v>
      </c>
      <c r="N489" s="40">
        <v>38782</v>
      </c>
      <c r="O489" t="s">
        <v>605</v>
      </c>
      <c r="P489" s="45">
        <v>21</v>
      </c>
      <c r="Q489" s="321">
        <v>65.06546054796479</v>
      </c>
      <c r="R489" t="s">
        <v>592</v>
      </c>
    </row>
    <row r="490" spans="12:18" x14ac:dyDescent="0.2">
      <c r="L490">
        <v>495</v>
      </c>
      <c r="M490" t="s">
        <v>611</v>
      </c>
      <c r="N490" s="40">
        <v>38771</v>
      </c>
      <c r="O490" t="s">
        <v>605</v>
      </c>
      <c r="P490" s="45">
        <v>90</v>
      </c>
      <c r="Q490" s="321">
        <v>271.33770442615577</v>
      </c>
      <c r="R490" t="s">
        <v>603</v>
      </c>
    </row>
    <row r="491" spans="12:18" x14ac:dyDescent="0.2">
      <c r="L491">
        <v>496</v>
      </c>
      <c r="M491" t="s">
        <v>611</v>
      </c>
      <c r="N491" s="40">
        <v>38650</v>
      </c>
      <c r="O491" t="s">
        <v>589</v>
      </c>
      <c r="P491" s="45">
        <v>61</v>
      </c>
      <c r="Q491" s="321">
        <v>184.82822454861244</v>
      </c>
      <c r="R491" t="s">
        <v>586</v>
      </c>
    </row>
    <row r="492" spans="12:18" x14ac:dyDescent="0.2">
      <c r="L492">
        <v>497</v>
      </c>
      <c r="M492" t="s">
        <v>580</v>
      </c>
      <c r="N492" s="40">
        <v>38485</v>
      </c>
      <c r="O492" t="s">
        <v>605</v>
      </c>
      <c r="P492" s="45">
        <v>64</v>
      </c>
      <c r="Q492" s="321">
        <v>193.98125439867269</v>
      </c>
      <c r="R492" t="s">
        <v>603</v>
      </c>
    </row>
    <row r="493" spans="12:18" x14ac:dyDescent="0.2">
      <c r="L493">
        <v>498</v>
      </c>
      <c r="M493" t="s">
        <v>594</v>
      </c>
      <c r="N493" s="40">
        <v>38782</v>
      </c>
      <c r="O493" t="s">
        <v>597</v>
      </c>
      <c r="P493" s="45">
        <v>79</v>
      </c>
      <c r="Q493" s="321">
        <v>238.60895261406517</v>
      </c>
      <c r="R493" t="s">
        <v>603</v>
      </c>
    </row>
    <row r="494" spans="12:18" x14ac:dyDescent="0.2">
      <c r="L494">
        <v>499</v>
      </c>
      <c r="M494" t="s">
        <v>594</v>
      </c>
      <c r="N494" s="40">
        <v>38848</v>
      </c>
      <c r="O494" t="s">
        <v>585</v>
      </c>
      <c r="P494" s="45">
        <v>11</v>
      </c>
      <c r="Q494" s="321">
        <v>34.580350260479243</v>
      </c>
      <c r="R494" t="s">
        <v>592</v>
      </c>
    </row>
    <row r="495" spans="12:18" x14ac:dyDescent="0.2">
      <c r="L495">
        <v>500</v>
      </c>
      <c r="M495" t="s">
        <v>596</v>
      </c>
      <c r="N495" s="40">
        <v>38881</v>
      </c>
      <c r="O495" t="s">
        <v>605</v>
      </c>
      <c r="P495" s="45">
        <v>17</v>
      </c>
      <c r="Q495" s="321">
        <v>52.992178326548526</v>
      </c>
      <c r="R495" t="s">
        <v>586</v>
      </c>
    </row>
    <row r="496" spans="12:18" x14ac:dyDescent="0.2">
      <c r="L496">
        <v>501</v>
      </c>
      <c r="M496" t="s">
        <v>596</v>
      </c>
      <c r="N496" s="40">
        <v>39002</v>
      </c>
      <c r="O496" t="s">
        <v>581</v>
      </c>
      <c r="P496" s="45">
        <v>-10</v>
      </c>
      <c r="Q496" s="321">
        <v>-28.507437864458012</v>
      </c>
      <c r="R496" t="s">
        <v>603</v>
      </c>
    </row>
    <row r="497" spans="12:18" x14ac:dyDescent="0.2">
      <c r="L497">
        <v>502</v>
      </c>
      <c r="M497" t="s">
        <v>599</v>
      </c>
      <c r="N497" s="40">
        <v>38111</v>
      </c>
      <c r="O497" t="s">
        <v>605</v>
      </c>
      <c r="P497" s="45">
        <v>61</v>
      </c>
      <c r="Q497" s="321">
        <v>185.38151200169028</v>
      </c>
      <c r="R497" t="s">
        <v>582</v>
      </c>
    </row>
    <row r="498" spans="12:18" x14ac:dyDescent="0.2">
      <c r="L498">
        <v>503</v>
      </c>
      <c r="M498" t="s">
        <v>588</v>
      </c>
      <c r="N498" s="40">
        <v>38540</v>
      </c>
      <c r="O498" t="s">
        <v>597</v>
      </c>
      <c r="P498" s="45">
        <v>81</v>
      </c>
      <c r="Q498" s="321">
        <v>245.19138414086007</v>
      </c>
      <c r="R498" t="s">
        <v>592</v>
      </c>
    </row>
    <row r="499" spans="12:18" x14ac:dyDescent="0.2">
      <c r="L499">
        <v>504</v>
      </c>
      <c r="M499" t="s">
        <v>596</v>
      </c>
      <c r="N499" s="40">
        <v>38342</v>
      </c>
      <c r="O499" t="s">
        <v>605</v>
      </c>
      <c r="P499" s="45">
        <v>86</v>
      </c>
      <c r="Q499" s="321">
        <v>259.65061904974743</v>
      </c>
      <c r="R499" t="s">
        <v>603</v>
      </c>
    </row>
    <row r="500" spans="12:18" x14ac:dyDescent="0.2">
      <c r="L500">
        <v>505</v>
      </c>
      <c r="M500" t="s">
        <v>599</v>
      </c>
      <c r="N500" s="40">
        <v>38166</v>
      </c>
      <c r="O500" t="s">
        <v>597</v>
      </c>
      <c r="P500" s="45">
        <v>-6</v>
      </c>
      <c r="Q500" s="321">
        <v>-16.598209454734359</v>
      </c>
      <c r="R500" t="s">
        <v>603</v>
      </c>
    </row>
    <row r="501" spans="12:18" x14ac:dyDescent="0.2">
      <c r="L501">
        <v>506</v>
      </c>
      <c r="M501" t="s">
        <v>611</v>
      </c>
      <c r="N501" s="40">
        <v>38617</v>
      </c>
      <c r="O501" t="s">
        <v>589</v>
      </c>
      <c r="P501" s="45">
        <v>75</v>
      </c>
      <c r="Q501" s="321">
        <v>226.29108110625336</v>
      </c>
      <c r="R501" t="s">
        <v>592</v>
      </c>
    </row>
    <row r="502" spans="12:18" x14ac:dyDescent="0.2">
      <c r="L502">
        <v>507</v>
      </c>
      <c r="M502" t="s">
        <v>594</v>
      </c>
      <c r="N502" s="40">
        <v>38551</v>
      </c>
      <c r="O502" t="s">
        <v>605</v>
      </c>
      <c r="P502" s="45">
        <v>87</v>
      </c>
      <c r="Q502" s="321">
        <v>262.49660177211871</v>
      </c>
      <c r="R502" t="s">
        <v>592</v>
      </c>
    </row>
    <row r="503" spans="12:18" x14ac:dyDescent="0.2">
      <c r="L503">
        <v>508</v>
      </c>
      <c r="M503" t="s">
        <v>612</v>
      </c>
      <c r="N503" s="40">
        <v>38914</v>
      </c>
      <c r="O503" t="s">
        <v>585</v>
      </c>
      <c r="P503" s="45">
        <v>15</v>
      </c>
      <c r="Q503" s="321">
        <v>47.143262888260409</v>
      </c>
      <c r="R503" t="s">
        <v>592</v>
      </c>
    </row>
    <row r="504" spans="12:18" x14ac:dyDescent="0.2">
      <c r="L504">
        <v>509</v>
      </c>
      <c r="M504" t="s">
        <v>611</v>
      </c>
      <c r="N504" s="40">
        <v>38430</v>
      </c>
      <c r="O504" t="s">
        <v>589</v>
      </c>
      <c r="P504" s="45">
        <v>6</v>
      </c>
      <c r="Q504" s="321">
        <v>20.042838163999704</v>
      </c>
      <c r="R504" t="s">
        <v>603</v>
      </c>
    </row>
    <row r="505" spans="12:18" x14ac:dyDescent="0.2">
      <c r="L505">
        <v>510</v>
      </c>
      <c r="M505" t="s">
        <v>594</v>
      </c>
      <c r="N505" s="40">
        <v>38045</v>
      </c>
      <c r="O505" t="s">
        <v>597</v>
      </c>
      <c r="P505" s="45">
        <v>4</v>
      </c>
      <c r="Q505" s="321">
        <v>14.012285541104387</v>
      </c>
      <c r="R505" t="s">
        <v>603</v>
      </c>
    </row>
    <row r="506" spans="12:18" x14ac:dyDescent="0.2">
      <c r="L506">
        <v>511</v>
      </c>
      <c r="M506" t="s">
        <v>611</v>
      </c>
      <c r="N506" s="40">
        <v>38815</v>
      </c>
      <c r="O506" t="s">
        <v>597</v>
      </c>
      <c r="P506" s="45">
        <v>56</v>
      </c>
      <c r="Q506" s="321">
        <v>169.24877716888537</v>
      </c>
      <c r="R506" t="s">
        <v>592</v>
      </c>
    </row>
    <row r="507" spans="12:18" x14ac:dyDescent="0.2">
      <c r="L507">
        <v>512</v>
      </c>
      <c r="M507" t="s">
        <v>580</v>
      </c>
      <c r="N507" s="40">
        <v>38111</v>
      </c>
      <c r="O507" t="s">
        <v>585</v>
      </c>
      <c r="P507" s="45">
        <v>76</v>
      </c>
      <c r="Q507" s="321">
        <v>230.1804612249874</v>
      </c>
      <c r="R507" t="s">
        <v>582</v>
      </c>
    </row>
    <row r="508" spans="12:18" x14ac:dyDescent="0.2">
      <c r="L508">
        <v>513</v>
      </c>
      <c r="M508" t="s">
        <v>584</v>
      </c>
      <c r="N508" s="40">
        <v>38540</v>
      </c>
      <c r="O508" t="s">
        <v>589</v>
      </c>
      <c r="P508" s="45">
        <v>27</v>
      </c>
      <c r="Q508" s="321">
        <v>82.599143929902795</v>
      </c>
      <c r="R508" t="s">
        <v>582</v>
      </c>
    </row>
    <row r="509" spans="12:18" x14ac:dyDescent="0.2">
      <c r="L509">
        <v>514</v>
      </c>
      <c r="M509" t="s">
        <v>580</v>
      </c>
      <c r="N509" s="40">
        <v>38705</v>
      </c>
      <c r="O509" t="s">
        <v>585</v>
      </c>
      <c r="P509" s="45">
        <v>58</v>
      </c>
      <c r="Q509" s="321">
        <v>175.77181619024202</v>
      </c>
      <c r="R509" t="s">
        <v>582</v>
      </c>
    </row>
    <row r="510" spans="12:18" x14ac:dyDescent="0.2">
      <c r="L510">
        <v>515</v>
      </c>
      <c r="M510" t="s">
        <v>611</v>
      </c>
      <c r="N510" s="40">
        <v>38034</v>
      </c>
      <c r="O510" t="s">
        <v>589</v>
      </c>
      <c r="P510" s="45">
        <v>67</v>
      </c>
      <c r="Q510" s="321">
        <v>202.62226122372601</v>
      </c>
      <c r="R510" t="s">
        <v>603</v>
      </c>
    </row>
    <row r="511" spans="12:18" x14ac:dyDescent="0.2">
      <c r="L511">
        <v>516</v>
      </c>
      <c r="M511" t="s">
        <v>596</v>
      </c>
      <c r="N511" s="40">
        <v>38606</v>
      </c>
      <c r="O511" t="s">
        <v>581</v>
      </c>
      <c r="P511" s="45">
        <v>79</v>
      </c>
      <c r="Q511" s="321">
        <v>238.78594564649822</v>
      </c>
      <c r="R511" t="s">
        <v>582</v>
      </c>
    </row>
    <row r="512" spans="12:18" x14ac:dyDescent="0.2">
      <c r="L512">
        <v>517</v>
      </c>
      <c r="M512" t="s">
        <v>599</v>
      </c>
      <c r="N512" s="40">
        <v>38243</v>
      </c>
      <c r="O512" t="s">
        <v>605</v>
      </c>
      <c r="P512" s="45">
        <v>38</v>
      </c>
      <c r="Q512" s="321">
        <v>116.68598743448534</v>
      </c>
      <c r="R512" t="s">
        <v>582</v>
      </c>
    </row>
    <row r="513" spans="12:18" x14ac:dyDescent="0.2">
      <c r="L513">
        <v>518</v>
      </c>
      <c r="M513" t="s">
        <v>580</v>
      </c>
      <c r="N513" s="40">
        <v>38078</v>
      </c>
      <c r="O513" t="s">
        <v>605</v>
      </c>
      <c r="P513" s="45">
        <v>4</v>
      </c>
      <c r="Q513" s="321">
        <v>13.641635237019504</v>
      </c>
      <c r="R513" t="s">
        <v>582</v>
      </c>
    </row>
    <row r="514" spans="12:18" x14ac:dyDescent="0.2">
      <c r="L514">
        <v>519</v>
      </c>
      <c r="M514" t="s">
        <v>594</v>
      </c>
      <c r="N514" s="40">
        <v>38793</v>
      </c>
      <c r="O514" t="s">
        <v>597</v>
      </c>
      <c r="P514" s="45">
        <v>45</v>
      </c>
      <c r="Q514" s="321">
        <v>137.06873634212499</v>
      </c>
      <c r="R514" t="s">
        <v>582</v>
      </c>
    </row>
    <row r="515" spans="12:18" x14ac:dyDescent="0.2">
      <c r="L515">
        <v>520</v>
      </c>
      <c r="M515" t="s">
        <v>580</v>
      </c>
      <c r="N515" s="40">
        <v>38122</v>
      </c>
      <c r="O515" t="s">
        <v>585</v>
      </c>
      <c r="P515" s="45">
        <v>10</v>
      </c>
      <c r="Q515" s="321">
        <v>32.194899991771997</v>
      </c>
      <c r="R515" t="s">
        <v>592</v>
      </c>
    </row>
    <row r="516" spans="12:18" x14ac:dyDescent="0.2">
      <c r="L516">
        <v>521</v>
      </c>
      <c r="M516" t="s">
        <v>584</v>
      </c>
      <c r="N516" s="40">
        <v>38661</v>
      </c>
      <c r="O516" t="s">
        <v>585</v>
      </c>
      <c r="P516" s="45">
        <v>86</v>
      </c>
      <c r="Q516" s="321">
        <v>260.39717870163332</v>
      </c>
      <c r="R516" t="s">
        <v>586</v>
      </c>
    </row>
    <row r="517" spans="12:18" x14ac:dyDescent="0.2">
      <c r="L517">
        <v>522</v>
      </c>
      <c r="M517" t="s">
        <v>612</v>
      </c>
      <c r="N517" s="40">
        <v>38848</v>
      </c>
      <c r="O517" t="s">
        <v>585</v>
      </c>
      <c r="P517" s="45">
        <v>75</v>
      </c>
      <c r="Q517" s="321">
        <v>226.71443824204945</v>
      </c>
      <c r="R517" t="s">
        <v>592</v>
      </c>
    </row>
    <row r="518" spans="12:18" x14ac:dyDescent="0.2">
      <c r="L518">
        <v>523</v>
      </c>
      <c r="M518" t="s">
        <v>608</v>
      </c>
      <c r="N518" s="40">
        <v>38430</v>
      </c>
      <c r="O518" t="s">
        <v>597</v>
      </c>
      <c r="P518" s="45">
        <v>77</v>
      </c>
      <c r="Q518" s="321">
        <v>232.49630521155086</v>
      </c>
      <c r="R518" t="s">
        <v>592</v>
      </c>
    </row>
    <row r="519" spans="12:18" x14ac:dyDescent="0.2">
      <c r="L519">
        <v>524</v>
      </c>
      <c r="M519" t="s">
        <v>608</v>
      </c>
      <c r="N519" s="40">
        <v>38067</v>
      </c>
      <c r="O519" t="s">
        <v>597</v>
      </c>
      <c r="P519" s="45">
        <v>10</v>
      </c>
      <c r="Q519" s="321">
        <v>31.818132134554009</v>
      </c>
      <c r="R519" t="s">
        <v>592</v>
      </c>
    </row>
    <row r="520" spans="12:18" x14ac:dyDescent="0.2">
      <c r="L520">
        <v>525</v>
      </c>
      <c r="M520" t="s">
        <v>599</v>
      </c>
      <c r="N520" s="40">
        <v>38265</v>
      </c>
      <c r="O520" t="s">
        <v>585</v>
      </c>
      <c r="P520" s="45">
        <v>62</v>
      </c>
      <c r="Q520" s="321">
        <v>188.38088235582651</v>
      </c>
      <c r="R520" t="s">
        <v>592</v>
      </c>
    </row>
    <row r="521" spans="12:18" x14ac:dyDescent="0.2">
      <c r="L521">
        <v>526</v>
      </c>
      <c r="M521" t="s">
        <v>580</v>
      </c>
      <c r="N521" s="40">
        <v>38012</v>
      </c>
      <c r="O521" t="s">
        <v>581</v>
      </c>
      <c r="P521" s="45">
        <v>73</v>
      </c>
      <c r="Q521" s="321">
        <v>221.29214849175239</v>
      </c>
      <c r="R521" t="s">
        <v>603</v>
      </c>
    </row>
    <row r="522" spans="12:18" x14ac:dyDescent="0.2">
      <c r="L522">
        <v>527</v>
      </c>
      <c r="M522" t="s">
        <v>611</v>
      </c>
      <c r="N522" s="40">
        <v>38001</v>
      </c>
      <c r="O522" t="s">
        <v>585</v>
      </c>
      <c r="P522" s="45">
        <v>62</v>
      </c>
      <c r="Q522" s="321">
        <v>187.23352558776915</v>
      </c>
      <c r="R522" t="s">
        <v>582</v>
      </c>
    </row>
    <row r="523" spans="12:18" x14ac:dyDescent="0.2">
      <c r="L523">
        <v>528</v>
      </c>
      <c r="M523" t="s">
        <v>594</v>
      </c>
      <c r="N523" s="40">
        <v>38892</v>
      </c>
      <c r="O523" t="s">
        <v>605</v>
      </c>
      <c r="P523" s="45">
        <v>11</v>
      </c>
      <c r="Q523" s="321">
        <v>35.723241285873279</v>
      </c>
      <c r="R523" t="s">
        <v>603</v>
      </c>
    </row>
    <row r="524" spans="12:18" x14ac:dyDescent="0.2">
      <c r="L524">
        <v>529</v>
      </c>
      <c r="M524" t="s">
        <v>584</v>
      </c>
      <c r="N524" s="40">
        <v>38705</v>
      </c>
      <c r="O524" t="s">
        <v>605</v>
      </c>
      <c r="P524" s="45">
        <v>28</v>
      </c>
      <c r="Q524" s="321">
        <v>86.078223340302799</v>
      </c>
      <c r="R524" t="s">
        <v>582</v>
      </c>
    </row>
    <row r="525" spans="12:18" x14ac:dyDescent="0.2">
      <c r="L525">
        <v>530</v>
      </c>
      <c r="M525" t="s">
        <v>584</v>
      </c>
      <c r="N525" s="40">
        <v>38221</v>
      </c>
      <c r="O525" t="s">
        <v>605</v>
      </c>
      <c r="P525" s="45">
        <v>57</v>
      </c>
      <c r="Q525" s="321">
        <v>172.3620870689609</v>
      </c>
      <c r="R525" t="s">
        <v>592</v>
      </c>
    </row>
    <row r="526" spans="12:18" x14ac:dyDescent="0.2">
      <c r="L526">
        <v>531</v>
      </c>
      <c r="M526" t="s">
        <v>612</v>
      </c>
      <c r="N526" s="40">
        <v>38331</v>
      </c>
      <c r="O526" t="s">
        <v>597</v>
      </c>
      <c r="P526" s="45">
        <v>34</v>
      </c>
      <c r="Q526" s="321">
        <v>103.4937406460938</v>
      </c>
      <c r="R526" t="s">
        <v>582</v>
      </c>
    </row>
    <row r="527" spans="12:18" x14ac:dyDescent="0.2">
      <c r="L527">
        <v>532</v>
      </c>
      <c r="M527" t="s">
        <v>611</v>
      </c>
      <c r="N527" s="40">
        <v>38639</v>
      </c>
      <c r="O527" t="s">
        <v>597</v>
      </c>
      <c r="P527" s="45">
        <v>89</v>
      </c>
      <c r="Q527" s="321">
        <v>267.86415015075153</v>
      </c>
      <c r="R527" t="s">
        <v>592</v>
      </c>
    </row>
    <row r="528" spans="12:18" x14ac:dyDescent="0.2">
      <c r="L528">
        <v>533</v>
      </c>
      <c r="M528" t="s">
        <v>584</v>
      </c>
      <c r="N528" s="40">
        <v>38254</v>
      </c>
      <c r="O528" t="s">
        <v>581</v>
      </c>
      <c r="P528" s="45">
        <v>32</v>
      </c>
      <c r="Q528" s="321">
        <v>97.889348643674225</v>
      </c>
      <c r="R528" t="s">
        <v>586</v>
      </c>
    </row>
    <row r="529" spans="12:18" x14ac:dyDescent="0.2">
      <c r="L529">
        <v>534</v>
      </c>
      <c r="M529" t="s">
        <v>594</v>
      </c>
      <c r="N529" s="40">
        <v>39046</v>
      </c>
      <c r="O529" t="s">
        <v>597</v>
      </c>
      <c r="P529" s="45">
        <v>38</v>
      </c>
      <c r="Q529" s="321">
        <v>116.04458768996518</v>
      </c>
      <c r="R529" t="s">
        <v>603</v>
      </c>
    </row>
    <row r="530" spans="12:18" x14ac:dyDescent="0.2">
      <c r="L530">
        <v>535</v>
      </c>
      <c r="M530" t="s">
        <v>599</v>
      </c>
      <c r="N530" s="40">
        <v>38584</v>
      </c>
      <c r="O530" t="s">
        <v>581</v>
      </c>
      <c r="P530" s="45">
        <v>82</v>
      </c>
      <c r="Q530" s="321">
        <v>248.04707692390426</v>
      </c>
      <c r="R530" t="s">
        <v>603</v>
      </c>
    </row>
    <row r="531" spans="12:18" x14ac:dyDescent="0.2">
      <c r="L531">
        <v>536</v>
      </c>
      <c r="M531" t="s">
        <v>611</v>
      </c>
      <c r="N531" s="40">
        <v>38133</v>
      </c>
      <c r="O531" t="s">
        <v>585</v>
      </c>
      <c r="P531" s="45">
        <v>29</v>
      </c>
      <c r="Q531" s="321">
        <v>89.294687359204545</v>
      </c>
      <c r="R531" t="s">
        <v>582</v>
      </c>
    </row>
    <row r="532" spans="12:18" x14ac:dyDescent="0.2">
      <c r="L532">
        <v>537</v>
      </c>
      <c r="M532" t="s">
        <v>608</v>
      </c>
      <c r="N532" s="40">
        <v>38991</v>
      </c>
      <c r="O532" t="s">
        <v>589</v>
      </c>
      <c r="P532" s="45">
        <v>17</v>
      </c>
      <c r="Q532" s="321">
        <v>52.246197330854876</v>
      </c>
      <c r="R532" t="s">
        <v>592</v>
      </c>
    </row>
    <row r="533" spans="12:18" x14ac:dyDescent="0.2">
      <c r="L533">
        <v>538</v>
      </c>
      <c r="M533" t="s">
        <v>584</v>
      </c>
      <c r="N533" s="40">
        <v>38210</v>
      </c>
      <c r="O533" t="s">
        <v>597</v>
      </c>
      <c r="P533" s="45">
        <v>50</v>
      </c>
      <c r="Q533" s="321">
        <v>151.86525901218997</v>
      </c>
      <c r="R533" t="s">
        <v>603</v>
      </c>
    </row>
    <row r="534" spans="12:18" x14ac:dyDescent="0.2">
      <c r="L534">
        <v>539</v>
      </c>
      <c r="M534" t="s">
        <v>596</v>
      </c>
      <c r="N534" s="40">
        <v>38078</v>
      </c>
      <c r="O534" t="s">
        <v>589</v>
      </c>
      <c r="P534" s="45">
        <v>7</v>
      </c>
      <c r="Q534" s="321">
        <v>22.95994805531884</v>
      </c>
      <c r="R534" t="s">
        <v>603</v>
      </c>
    </row>
    <row r="535" spans="12:18" x14ac:dyDescent="0.2">
      <c r="L535">
        <v>540</v>
      </c>
      <c r="M535" t="s">
        <v>588</v>
      </c>
      <c r="N535" s="40">
        <v>38430</v>
      </c>
      <c r="O535" t="s">
        <v>581</v>
      </c>
      <c r="P535" s="45">
        <v>50</v>
      </c>
      <c r="Q535" s="321">
        <v>151.36182402448466</v>
      </c>
      <c r="R535" t="s">
        <v>603</v>
      </c>
    </row>
    <row r="536" spans="12:18" x14ac:dyDescent="0.2">
      <c r="L536">
        <v>541</v>
      </c>
      <c r="M536" t="s">
        <v>599</v>
      </c>
      <c r="N536" s="40">
        <v>38408</v>
      </c>
      <c r="O536" t="s">
        <v>589</v>
      </c>
      <c r="P536" s="45">
        <v>20</v>
      </c>
      <c r="Q536" s="321">
        <v>61.878678847796238</v>
      </c>
      <c r="R536" t="s">
        <v>586</v>
      </c>
    </row>
    <row r="537" spans="12:18" x14ac:dyDescent="0.2">
      <c r="L537">
        <v>542</v>
      </c>
      <c r="M537" t="s">
        <v>611</v>
      </c>
      <c r="N537" s="40">
        <v>38408</v>
      </c>
      <c r="O537" t="s">
        <v>585</v>
      </c>
      <c r="P537" s="45">
        <v>37</v>
      </c>
      <c r="Q537" s="321">
        <v>112.83363370259229</v>
      </c>
      <c r="R537" t="s">
        <v>603</v>
      </c>
    </row>
    <row r="538" spans="12:18" x14ac:dyDescent="0.2">
      <c r="L538">
        <v>543</v>
      </c>
      <c r="M538" t="s">
        <v>594</v>
      </c>
      <c r="N538" s="40">
        <v>38232</v>
      </c>
      <c r="O538" t="s">
        <v>605</v>
      </c>
      <c r="P538" s="45">
        <v>58</v>
      </c>
      <c r="Q538" s="321">
        <v>176.6097113560426</v>
      </c>
      <c r="R538" t="s">
        <v>603</v>
      </c>
    </row>
    <row r="539" spans="12:18" x14ac:dyDescent="0.2">
      <c r="L539">
        <v>544</v>
      </c>
      <c r="M539" t="s">
        <v>596</v>
      </c>
      <c r="N539" s="40">
        <v>38738</v>
      </c>
      <c r="O539" t="s">
        <v>585</v>
      </c>
      <c r="P539" s="45">
        <v>25</v>
      </c>
      <c r="Q539" s="321">
        <v>76.920283125674487</v>
      </c>
      <c r="R539" t="s">
        <v>582</v>
      </c>
    </row>
    <row r="540" spans="12:18" x14ac:dyDescent="0.2">
      <c r="L540">
        <v>545</v>
      </c>
      <c r="M540" t="s">
        <v>584</v>
      </c>
      <c r="N540" s="40">
        <v>38078</v>
      </c>
      <c r="O540" t="s">
        <v>597</v>
      </c>
      <c r="P540" s="45">
        <v>34</v>
      </c>
      <c r="Q540" s="321">
        <v>103.18208157525912</v>
      </c>
      <c r="R540" t="s">
        <v>586</v>
      </c>
    </row>
    <row r="541" spans="12:18" x14ac:dyDescent="0.2">
      <c r="L541">
        <v>546</v>
      </c>
      <c r="M541" t="s">
        <v>580</v>
      </c>
      <c r="N541" s="40">
        <v>39013</v>
      </c>
      <c r="O541" t="s">
        <v>585</v>
      </c>
      <c r="P541" s="45">
        <v>3</v>
      </c>
      <c r="Q541" s="321">
        <v>11.582072936390588</v>
      </c>
      <c r="R541" t="s">
        <v>586</v>
      </c>
    </row>
    <row r="542" spans="12:18" x14ac:dyDescent="0.2">
      <c r="L542">
        <v>547</v>
      </c>
      <c r="M542" t="s">
        <v>580</v>
      </c>
      <c r="N542" s="40">
        <v>38991</v>
      </c>
      <c r="O542" t="s">
        <v>589</v>
      </c>
      <c r="P542" s="45">
        <v>63</v>
      </c>
      <c r="Q542" s="321">
        <v>190.58521809047551</v>
      </c>
      <c r="R542" t="s">
        <v>603</v>
      </c>
    </row>
    <row r="543" spans="12:18" x14ac:dyDescent="0.2">
      <c r="L543">
        <v>548</v>
      </c>
      <c r="M543" t="s">
        <v>580</v>
      </c>
      <c r="N543" s="40">
        <v>38727</v>
      </c>
      <c r="O543" t="s">
        <v>597</v>
      </c>
      <c r="P543" s="45">
        <v>44</v>
      </c>
      <c r="Q543" s="321">
        <v>133.61508244900483</v>
      </c>
      <c r="R543" t="s">
        <v>586</v>
      </c>
    </row>
    <row r="544" spans="12:18" x14ac:dyDescent="0.2">
      <c r="L544">
        <v>549</v>
      </c>
      <c r="M544" t="s">
        <v>612</v>
      </c>
      <c r="N544" s="40">
        <v>38089</v>
      </c>
      <c r="O544" t="s">
        <v>597</v>
      </c>
      <c r="P544" s="45">
        <v>87</v>
      </c>
      <c r="Q544" s="321">
        <v>263.16283259571526</v>
      </c>
      <c r="R544" t="s">
        <v>586</v>
      </c>
    </row>
    <row r="545" spans="12:18" x14ac:dyDescent="0.2">
      <c r="L545">
        <v>550</v>
      </c>
      <c r="M545" t="s">
        <v>611</v>
      </c>
      <c r="N545" s="40">
        <v>38408</v>
      </c>
      <c r="O545" t="s">
        <v>589</v>
      </c>
      <c r="P545" s="45">
        <v>4</v>
      </c>
      <c r="Q545" s="321">
        <v>14.191095035521025</v>
      </c>
      <c r="R545" t="s">
        <v>582</v>
      </c>
    </row>
    <row r="546" spans="12:18" x14ac:dyDescent="0.2">
      <c r="L546">
        <v>551</v>
      </c>
      <c r="M546" t="s">
        <v>588</v>
      </c>
      <c r="N546" s="40">
        <v>38826</v>
      </c>
      <c r="O546" t="s">
        <v>585</v>
      </c>
      <c r="P546" s="45">
        <v>93</v>
      </c>
      <c r="Q546" s="321">
        <v>281.17072628162578</v>
      </c>
      <c r="R546" t="s">
        <v>586</v>
      </c>
    </row>
    <row r="547" spans="12:18" x14ac:dyDescent="0.2">
      <c r="L547">
        <v>552</v>
      </c>
      <c r="M547" t="s">
        <v>599</v>
      </c>
      <c r="N547" s="40">
        <v>38320</v>
      </c>
      <c r="O547" t="s">
        <v>589</v>
      </c>
      <c r="P547" s="45">
        <v>10</v>
      </c>
      <c r="Q547" s="321">
        <v>32.065090501540446</v>
      </c>
      <c r="R547" t="s">
        <v>603</v>
      </c>
    </row>
    <row r="548" spans="12:18" x14ac:dyDescent="0.2">
      <c r="L548">
        <v>553</v>
      </c>
      <c r="M548" t="s">
        <v>594</v>
      </c>
      <c r="N548" s="40">
        <v>39068</v>
      </c>
      <c r="O548" t="s">
        <v>605</v>
      </c>
      <c r="P548" s="45">
        <v>19</v>
      </c>
      <c r="Q548" s="321">
        <v>58.972126169367577</v>
      </c>
      <c r="R548" t="s">
        <v>603</v>
      </c>
    </row>
    <row r="549" spans="12:18" x14ac:dyDescent="0.2">
      <c r="L549">
        <v>554</v>
      </c>
      <c r="M549" t="s">
        <v>584</v>
      </c>
      <c r="N549" s="40">
        <v>38551</v>
      </c>
      <c r="O549" t="s">
        <v>597</v>
      </c>
      <c r="P549" s="45">
        <v>30</v>
      </c>
      <c r="Q549" s="321">
        <v>92.527630840276103</v>
      </c>
      <c r="R549" t="s">
        <v>582</v>
      </c>
    </row>
    <row r="550" spans="12:18" x14ac:dyDescent="0.2">
      <c r="L550">
        <v>555</v>
      </c>
      <c r="M550" t="s">
        <v>588</v>
      </c>
      <c r="N550" s="40">
        <v>39035</v>
      </c>
      <c r="O550" t="s">
        <v>605</v>
      </c>
      <c r="P550" s="45">
        <v>-1</v>
      </c>
      <c r="Q550" s="321">
        <v>-1.2782372664639507</v>
      </c>
      <c r="R550" t="s">
        <v>582</v>
      </c>
    </row>
    <row r="551" spans="12:18" x14ac:dyDescent="0.2">
      <c r="L551">
        <v>556</v>
      </c>
      <c r="M551" t="s">
        <v>611</v>
      </c>
      <c r="N551" s="40">
        <v>38837</v>
      </c>
      <c r="O551" t="s">
        <v>597</v>
      </c>
      <c r="P551" s="45">
        <v>46</v>
      </c>
      <c r="Q551" s="321">
        <v>139.41162650743053</v>
      </c>
      <c r="R551" t="s">
        <v>603</v>
      </c>
    </row>
    <row r="552" spans="12:18" x14ac:dyDescent="0.2">
      <c r="L552">
        <v>557</v>
      </c>
      <c r="M552" t="s">
        <v>599</v>
      </c>
      <c r="N552" s="40">
        <v>38232</v>
      </c>
      <c r="O552" t="s">
        <v>585</v>
      </c>
      <c r="P552" s="45">
        <v>44</v>
      </c>
      <c r="Q552" s="321">
        <v>133.50877739627518</v>
      </c>
      <c r="R552" t="s">
        <v>586</v>
      </c>
    </row>
    <row r="553" spans="12:18" x14ac:dyDescent="0.2">
      <c r="L553">
        <v>558</v>
      </c>
      <c r="M553" t="s">
        <v>580</v>
      </c>
      <c r="N553" s="40">
        <v>38287</v>
      </c>
      <c r="O553" t="s">
        <v>597</v>
      </c>
      <c r="P553" s="45">
        <v>47</v>
      </c>
      <c r="Q553" s="321">
        <v>143.21221530085697</v>
      </c>
      <c r="R553" t="s">
        <v>586</v>
      </c>
    </row>
    <row r="554" spans="12:18" x14ac:dyDescent="0.2">
      <c r="L554">
        <v>559</v>
      </c>
      <c r="M554" t="s">
        <v>611</v>
      </c>
      <c r="N554" s="40">
        <v>38969</v>
      </c>
      <c r="O554" t="s">
        <v>597</v>
      </c>
      <c r="P554" s="45">
        <v>86</v>
      </c>
      <c r="Q554" s="321">
        <v>260.39157259526775</v>
      </c>
      <c r="R554" t="s">
        <v>603</v>
      </c>
    </row>
    <row r="555" spans="12:18" x14ac:dyDescent="0.2">
      <c r="L555">
        <v>560</v>
      </c>
      <c r="M555" t="s">
        <v>611</v>
      </c>
      <c r="N555" s="40">
        <v>38925</v>
      </c>
      <c r="O555" t="s">
        <v>585</v>
      </c>
      <c r="P555" s="45">
        <v>76</v>
      </c>
      <c r="Q555" s="321">
        <v>229.96347977242982</v>
      </c>
      <c r="R555" t="s">
        <v>586</v>
      </c>
    </row>
    <row r="556" spans="12:18" x14ac:dyDescent="0.2">
      <c r="L556">
        <v>561</v>
      </c>
      <c r="M556" t="s">
        <v>594</v>
      </c>
      <c r="N556" s="40">
        <v>38078</v>
      </c>
      <c r="O556" t="s">
        <v>605</v>
      </c>
      <c r="P556" s="45">
        <v>55</v>
      </c>
      <c r="Q556" s="321">
        <v>166.99029890676019</v>
      </c>
      <c r="R556" t="s">
        <v>592</v>
      </c>
    </row>
    <row r="557" spans="12:18" x14ac:dyDescent="0.2">
      <c r="L557">
        <v>562</v>
      </c>
      <c r="M557" t="s">
        <v>588</v>
      </c>
      <c r="N557" s="40">
        <v>38133</v>
      </c>
      <c r="O557" t="s">
        <v>597</v>
      </c>
      <c r="P557" s="45">
        <v>-1</v>
      </c>
      <c r="Q557" s="321">
        <v>-0.79289798318866422</v>
      </c>
      <c r="R557" t="s">
        <v>582</v>
      </c>
    </row>
    <row r="558" spans="12:18" x14ac:dyDescent="0.2">
      <c r="L558">
        <v>563</v>
      </c>
      <c r="M558" t="s">
        <v>588</v>
      </c>
      <c r="N558" s="40">
        <v>38188</v>
      </c>
      <c r="O558" t="s">
        <v>605</v>
      </c>
      <c r="P558" s="45">
        <v>62</v>
      </c>
      <c r="Q558" s="321">
        <v>187.63361707571198</v>
      </c>
      <c r="R558" t="s">
        <v>592</v>
      </c>
    </row>
    <row r="559" spans="12:18" x14ac:dyDescent="0.2">
      <c r="L559">
        <v>564</v>
      </c>
      <c r="M559" t="s">
        <v>588</v>
      </c>
      <c r="N559" s="40">
        <v>38012</v>
      </c>
      <c r="O559" t="s">
        <v>585</v>
      </c>
      <c r="P559" s="45">
        <v>73</v>
      </c>
      <c r="Q559" s="321">
        <v>220.96515803490902</v>
      </c>
      <c r="R559" t="s">
        <v>586</v>
      </c>
    </row>
    <row r="560" spans="12:18" x14ac:dyDescent="0.2">
      <c r="L560">
        <v>565</v>
      </c>
      <c r="M560" t="s">
        <v>584</v>
      </c>
      <c r="N560" s="40">
        <v>38298</v>
      </c>
      <c r="O560" t="s">
        <v>589</v>
      </c>
      <c r="P560" s="45">
        <v>12</v>
      </c>
      <c r="Q560" s="321">
        <v>38.43875396047023</v>
      </c>
      <c r="R560" t="s">
        <v>592</v>
      </c>
    </row>
    <row r="561" spans="12:18" x14ac:dyDescent="0.2">
      <c r="L561">
        <v>566</v>
      </c>
      <c r="M561" t="s">
        <v>608</v>
      </c>
      <c r="N561" s="40">
        <v>38221</v>
      </c>
      <c r="O561" t="s">
        <v>605</v>
      </c>
      <c r="P561" s="45">
        <v>0</v>
      </c>
      <c r="Q561" s="321">
        <v>1.5994060348452668</v>
      </c>
      <c r="R561" t="s">
        <v>592</v>
      </c>
    </row>
    <row r="562" spans="12:18" x14ac:dyDescent="0.2">
      <c r="L562">
        <v>567</v>
      </c>
      <c r="M562" t="s">
        <v>612</v>
      </c>
      <c r="N562" s="40">
        <v>38947</v>
      </c>
      <c r="O562" t="s">
        <v>597</v>
      </c>
      <c r="P562" s="45">
        <v>23</v>
      </c>
      <c r="Q562" s="321">
        <v>71.39535724005502</v>
      </c>
      <c r="R562" t="s">
        <v>592</v>
      </c>
    </row>
    <row r="563" spans="12:18" x14ac:dyDescent="0.2">
      <c r="L563">
        <v>568</v>
      </c>
      <c r="M563" t="s">
        <v>612</v>
      </c>
      <c r="N563" s="40">
        <v>38375</v>
      </c>
      <c r="O563" t="s">
        <v>597</v>
      </c>
      <c r="P563" s="45">
        <v>73</v>
      </c>
      <c r="Q563" s="321">
        <v>220.80778472883722</v>
      </c>
      <c r="R563" t="s">
        <v>586</v>
      </c>
    </row>
    <row r="564" spans="12:18" x14ac:dyDescent="0.2">
      <c r="L564">
        <v>569</v>
      </c>
      <c r="M564" t="s">
        <v>611</v>
      </c>
      <c r="N564" s="40">
        <v>38507</v>
      </c>
      <c r="O564" t="s">
        <v>581</v>
      </c>
      <c r="P564" s="45">
        <v>73</v>
      </c>
      <c r="Q564" s="321">
        <v>221.78112807048697</v>
      </c>
      <c r="R564" t="s">
        <v>592</v>
      </c>
    </row>
    <row r="565" spans="12:18" x14ac:dyDescent="0.2">
      <c r="L565">
        <v>570</v>
      </c>
      <c r="M565" t="s">
        <v>608</v>
      </c>
      <c r="N565" s="40">
        <v>38430</v>
      </c>
      <c r="O565" t="s">
        <v>585</v>
      </c>
      <c r="P565" s="45">
        <v>43</v>
      </c>
      <c r="Q565" s="321">
        <v>131.05809583118935</v>
      </c>
      <c r="R565" t="s">
        <v>582</v>
      </c>
    </row>
    <row r="566" spans="12:18" x14ac:dyDescent="0.2">
      <c r="L566">
        <v>571</v>
      </c>
      <c r="M566" t="s">
        <v>584</v>
      </c>
      <c r="N566" s="40">
        <v>38925</v>
      </c>
      <c r="O566" t="s">
        <v>589</v>
      </c>
      <c r="P566" s="45">
        <v>60</v>
      </c>
      <c r="Q566" s="321">
        <v>182.29246065825532</v>
      </c>
      <c r="R566" t="s">
        <v>603</v>
      </c>
    </row>
    <row r="567" spans="12:18" x14ac:dyDescent="0.2">
      <c r="L567">
        <v>572</v>
      </c>
      <c r="M567" t="s">
        <v>608</v>
      </c>
      <c r="N567" s="40">
        <v>39057</v>
      </c>
      <c r="O567" t="s">
        <v>581</v>
      </c>
      <c r="P567" s="45">
        <v>40</v>
      </c>
      <c r="Q567" s="321">
        <v>121.86602847443184</v>
      </c>
      <c r="R567" t="s">
        <v>586</v>
      </c>
    </row>
    <row r="568" spans="12:18" x14ac:dyDescent="0.2">
      <c r="L568">
        <v>573</v>
      </c>
      <c r="M568" t="s">
        <v>611</v>
      </c>
      <c r="N568" s="40">
        <v>38562</v>
      </c>
      <c r="O568" t="s">
        <v>581</v>
      </c>
      <c r="P568" s="45">
        <v>-7</v>
      </c>
      <c r="Q568" s="321">
        <v>-18.9155229231676</v>
      </c>
      <c r="R568" t="s">
        <v>586</v>
      </c>
    </row>
    <row r="569" spans="12:18" x14ac:dyDescent="0.2">
      <c r="L569">
        <v>574</v>
      </c>
      <c r="M569" t="s">
        <v>580</v>
      </c>
      <c r="N569" s="40">
        <v>38254</v>
      </c>
      <c r="O569" t="s">
        <v>585</v>
      </c>
      <c r="P569" s="45">
        <v>39</v>
      </c>
      <c r="Q569" s="321">
        <v>118.36577315011976</v>
      </c>
      <c r="R569" t="s">
        <v>586</v>
      </c>
    </row>
    <row r="570" spans="12:18" x14ac:dyDescent="0.2">
      <c r="L570">
        <v>575</v>
      </c>
      <c r="M570" t="s">
        <v>596</v>
      </c>
      <c r="N570" s="40">
        <v>38353</v>
      </c>
      <c r="O570" t="s">
        <v>605</v>
      </c>
      <c r="P570" s="45">
        <v>84</v>
      </c>
      <c r="Q570" s="321">
        <v>253.79033414178701</v>
      </c>
      <c r="R570" t="s">
        <v>592</v>
      </c>
    </row>
    <row r="571" spans="12:18" x14ac:dyDescent="0.2">
      <c r="L571">
        <v>576</v>
      </c>
      <c r="M571" t="s">
        <v>611</v>
      </c>
      <c r="N571" s="40">
        <v>38837</v>
      </c>
      <c r="O571" t="s">
        <v>589</v>
      </c>
      <c r="P571" s="45">
        <v>92</v>
      </c>
      <c r="Q571" s="321">
        <v>277.80911377540116</v>
      </c>
      <c r="R571" t="s">
        <v>592</v>
      </c>
    </row>
    <row r="572" spans="12:18" x14ac:dyDescent="0.2">
      <c r="L572">
        <v>577</v>
      </c>
      <c r="M572" t="s">
        <v>584</v>
      </c>
      <c r="N572" s="40">
        <v>38628</v>
      </c>
      <c r="O572" t="s">
        <v>605</v>
      </c>
      <c r="P572" s="45">
        <v>68</v>
      </c>
      <c r="Q572" s="321">
        <v>206.08318598884486</v>
      </c>
      <c r="R572" t="s">
        <v>582</v>
      </c>
    </row>
    <row r="573" spans="12:18" x14ac:dyDescent="0.2">
      <c r="L573">
        <v>578</v>
      </c>
      <c r="M573" t="s">
        <v>584</v>
      </c>
      <c r="N573" s="40">
        <v>38298</v>
      </c>
      <c r="O573" t="s">
        <v>581</v>
      </c>
      <c r="P573" s="45">
        <v>7</v>
      </c>
      <c r="Q573" s="321">
        <v>23.192583270070902</v>
      </c>
      <c r="R573" t="s">
        <v>603</v>
      </c>
    </row>
    <row r="574" spans="12:18" x14ac:dyDescent="0.2">
      <c r="L574">
        <v>579</v>
      </c>
      <c r="M574" t="s">
        <v>594</v>
      </c>
      <c r="N574" s="40">
        <v>39002</v>
      </c>
      <c r="O574" t="s">
        <v>597</v>
      </c>
      <c r="P574" s="45">
        <v>-9</v>
      </c>
      <c r="Q574" s="321">
        <v>-24.836237139949766</v>
      </c>
      <c r="R574" t="s">
        <v>582</v>
      </c>
    </row>
    <row r="575" spans="12:18" x14ac:dyDescent="0.2">
      <c r="L575">
        <v>580</v>
      </c>
      <c r="M575" t="s">
        <v>612</v>
      </c>
      <c r="N575" s="40">
        <v>38639</v>
      </c>
      <c r="O575" t="s">
        <v>605</v>
      </c>
      <c r="P575" s="45">
        <v>51</v>
      </c>
      <c r="Q575" s="321">
        <v>154.40065127641515</v>
      </c>
      <c r="R575" t="s">
        <v>586</v>
      </c>
    </row>
    <row r="576" spans="12:18" x14ac:dyDescent="0.2">
      <c r="L576">
        <v>581</v>
      </c>
      <c r="M576" t="s">
        <v>584</v>
      </c>
      <c r="N576" s="40">
        <v>38683</v>
      </c>
      <c r="O576" t="s">
        <v>581</v>
      </c>
      <c r="P576" s="45">
        <v>59</v>
      </c>
      <c r="Q576" s="321">
        <v>178.89731679899467</v>
      </c>
      <c r="R576" t="s">
        <v>582</v>
      </c>
    </row>
    <row r="577" spans="12:18" x14ac:dyDescent="0.2">
      <c r="L577">
        <v>582</v>
      </c>
      <c r="M577" t="s">
        <v>599</v>
      </c>
      <c r="N577" s="40">
        <v>38661</v>
      </c>
      <c r="O577" t="s">
        <v>605</v>
      </c>
      <c r="P577" s="45">
        <v>64</v>
      </c>
      <c r="Q577" s="321">
        <v>194.44151134010454</v>
      </c>
      <c r="R577" t="s">
        <v>592</v>
      </c>
    </row>
    <row r="578" spans="12:18" x14ac:dyDescent="0.2">
      <c r="L578">
        <v>583</v>
      </c>
      <c r="M578" t="s">
        <v>612</v>
      </c>
      <c r="N578" s="40">
        <v>38672</v>
      </c>
      <c r="O578" t="s">
        <v>581</v>
      </c>
      <c r="P578" s="45">
        <v>0</v>
      </c>
      <c r="Q578" s="321">
        <v>2.516330534249033</v>
      </c>
      <c r="R578" t="s">
        <v>603</v>
      </c>
    </row>
    <row r="579" spans="12:18" x14ac:dyDescent="0.2">
      <c r="L579">
        <v>584</v>
      </c>
      <c r="M579" t="s">
        <v>611</v>
      </c>
      <c r="N579" s="40">
        <v>38397</v>
      </c>
      <c r="O579" t="s">
        <v>605</v>
      </c>
      <c r="P579" s="45">
        <v>81</v>
      </c>
      <c r="Q579" s="321">
        <v>243.81590205081088</v>
      </c>
      <c r="R579" t="s">
        <v>586</v>
      </c>
    </row>
    <row r="580" spans="12:18" x14ac:dyDescent="0.2">
      <c r="L580">
        <v>585</v>
      </c>
      <c r="M580" t="s">
        <v>608</v>
      </c>
      <c r="N580" s="40">
        <v>38452</v>
      </c>
      <c r="O580" t="s">
        <v>589</v>
      </c>
      <c r="P580" s="45">
        <v>93</v>
      </c>
      <c r="Q580" s="321">
        <v>280.7978115895645</v>
      </c>
      <c r="R580" t="s">
        <v>586</v>
      </c>
    </row>
    <row r="581" spans="12:18" x14ac:dyDescent="0.2">
      <c r="L581">
        <v>586</v>
      </c>
      <c r="M581" t="s">
        <v>612</v>
      </c>
      <c r="N581" s="40">
        <v>38749</v>
      </c>
      <c r="O581" t="s">
        <v>581</v>
      </c>
      <c r="P581" s="45">
        <v>20</v>
      </c>
      <c r="Q581" s="321">
        <v>61.967424849894947</v>
      </c>
      <c r="R581" t="s">
        <v>582</v>
      </c>
    </row>
    <row r="582" spans="12:18" x14ac:dyDescent="0.2">
      <c r="L582">
        <v>587</v>
      </c>
      <c r="M582" t="s">
        <v>588</v>
      </c>
      <c r="N582" s="40">
        <v>38507</v>
      </c>
      <c r="O582" t="s">
        <v>597</v>
      </c>
      <c r="P582" s="45">
        <v>39</v>
      </c>
      <c r="Q582" s="321">
        <v>119.9083594229058</v>
      </c>
      <c r="R582" t="s">
        <v>603</v>
      </c>
    </row>
    <row r="583" spans="12:18" x14ac:dyDescent="0.2">
      <c r="L583">
        <v>588</v>
      </c>
      <c r="M583" t="s">
        <v>599</v>
      </c>
      <c r="N583" s="40">
        <v>38287</v>
      </c>
      <c r="O583" t="s">
        <v>585</v>
      </c>
      <c r="P583" s="45">
        <v>6</v>
      </c>
      <c r="Q583" s="321">
        <v>20.018331980892231</v>
      </c>
      <c r="R583" t="s">
        <v>582</v>
      </c>
    </row>
    <row r="584" spans="12:18" x14ac:dyDescent="0.2">
      <c r="L584">
        <v>589</v>
      </c>
      <c r="M584" t="s">
        <v>599</v>
      </c>
      <c r="N584" s="40">
        <v>38034</v>
      </c>
      <c r="O584" t="s">
        <v>585</v>
      </c>
      <c r="P584" s="45">
        <v>34</v>
      </c>
      <c r="Q584" s="321">
        <v>103.67942872150846</v>
      </c>
      <c r="R584" t="s">
        <v>582</v>
      </c>
    </row>
    <row r="585" spans="12:18" x14ac:dyDescent="0.2">
      <c r="L585">
        <v>590</v>
      </c>
      <c r="M585" t="s">
        <v>584</v>
      </c>
      <c r="N585" s="40">
        <v>38749</v>
      </c>
      <c r="O585" t="s">
        <v>581</v>
      </c>
      <c r="P585" s="45">
        <v>33</v>
      </c>
      <c r="Q585" s="321">
        <v>101.31101808549928</v>
      </c>
      <c r="R585" t="s">
        <v>592</v>
      </c>
    </row>
    <row r="586" spans="12:18" x14ac:dyDescent="0.2">
      <c r="L586">
        <v>591</v>
      </c>
      <c r="M586" t="s">
        <v>588</v>
      </c>
      <c r="N586" s="40">
        <v>38001</v>
      </c>
      <c r="O586" t="s">
        <v>589</v>
      </c>
      <c r="P586" s="45">
        <v>-10</v>
      </c>
      <c r="Q586" s="321">
        <v>-28.463885870908516</v>
      </c>
      <c r="R586" t="s">
        <v>592</v>
      </c>
    </row>
    <row r="587" spans="12:18" x14ac:dyDescent="0.2">
      <c r="L587">
        <v>592</v>
      </c>
      <c r="M587" t="s">
        <v>612</v>
      </c>
      <c r="N587" s="40">
        <v>38936</v>
      </c>
      <c r="O587" t="s">
        <v>597</v>
      </c>
      <c r="P587" s="45">
        <v>47</v>
      </c>
      <c r="Q587" s="321">
        <v>141.97140662710891</v>
      </c>
      <c r="R587" t="s">
        <v>586</v>
      </c>
    </row>
    <row r="588" spans="12:18" x14ac:dyDescent="0.2">
      <c r="L588">
        <v>593</v>
      </c>
      <c r="M588" t="s">
        <v>608</v>
      </c>
      <c r="N588" s="40">
        <v>38001</v>
      </c>
      <c r="O588" t="s">
        <v>585</v>
      </c>
      <c r="P588" s="45">
        <v>94</v>
      </c>
      <c r="Q588" s="321">
        <v>284.61276074739663</v>
      </c>
      <c r="R588" t="s">
        <v>603</v>
      </c>
    </row>
    <row r="589" spans="12:18" x14ac:dyDescent="0.2">
      <c r="L589">
        <v>594</v>
      </c>
      <c r="M589" t="s">
        <v>584</v>
      </c>
      <c r="N589" s="40">
        <v>38870</v>
      </c>
      <c r="O589" t="s">
        <v>585</v>
      </c>
      <c r="P589" s="45">
        <v>92</v>
      </c>
      <c r="Q589" s="321">
        <v>278.22640918878471</v>
      </c>
      <c r="R589" t="s">
        <v>586</v>
      </c>
    </row>
    <row r="590" spans="12:18" x14ac:dyDescent="0.2">
      <c r="L590">
        <v>595</v>
      </c>
      <c r="M590" t="s">
        <v>596</v>
      </c>
      <c r="N590" s="40">
        <v>38364</v>
      </c>
      <c r="O590" t="s">
        <v>581</v>
      </c>
      <c r="P590" s="45">
        <v>68</v>
      </c>
      <c r="Q590" s="321">
        <v>205.95905527766212</v>
      </c>
      <c r="R590" t="s">
        <v>582</v>
      </c>
    </row>
    <row r="591" spans="12:18" x14ac:dyDescent="0.2">
      <c r="L591">
        <v>596</v>
      </c>
      <c r="M591" t="s">
        <v>611</v>
      </c>
      <c r="N591" s="40">
        <v>38067</v>
      </c>
      <c r="O591" t="s">
        <v>581</v>
      </c>
      <c r="P591" s="45">
        <v>37</v>
      </c>
      <c r="Q591" s="321">
        <v>112.85151912863849</v>
      </c>
      <c r="R591" t="s">
        <v>586</v>
      </c>
    </row>
    <row r="592" spans="12:18" x14ac:dyDescent="0.2">
      <c r="L592">
        <v>597</v>
      </c>
      <c r="M592" t="s">
        <v>608</v>
      </c>
      <c r="N592" s="40">
        <v>38188</v>
      </c>
      <c r="O592" t="s">
        <v>597</v>
      </c>
      <c r="P592" s="45">
        <v>78</v>
      </c>
      <c r="Q592" s="321">
        <v>235.37144026519812</v>
      </c>
      <c r="R592" t="s">
        <v>582</v>
      </c>
    </row>
    <row r="593" spans="12:18" x14ac:dyDescent="0.2">
      <c r="L593">
        <v>598</v>
      </c>
      <c r="M593" t="s">
        <v>584</v>
      </c>
      <c r="N593" s="40">
        <v>39057</v>
      </c>
      <c r="O593" t="s">
        <v>597</v>
      </c>
      <c r="P593" s="45">
        <v>14</v>
      </c>
      <c r="Q593" s="321">
        <v>43.756013144501985</v>
      </c>
      <c r="R593" t="s">
        <v>603</v>
      </c>
    </row>
    <row r="594" spans="12:18" x14ac:dyDescent="0.2">
      <c r="L594">
        <v>599</v>
      </c>
      <c r="M594" t="s">
        <v>612</v>
      </c>
      <c r="N594" s="40">
        <v>39024</v>
      </c>
      <c r="O594" t="s">
        <v>585</v>
      </c>
      <c r="P594" s="45">
        <v>33</v>
      </c>
      <c r="Q594" s="321">
        <v>100.54958475062591</v>
      </c>
      <c r="R594" t="s">
        <v>603</v>
      </c>
    </row>
    <row r="595" spans="12:18" x14ac:dyDescent="0.2">
      <c r="L595">
        <v>600</v>
      </c>
      <c r="M595" t="s">
        <v>608</v>
      </c>
      <c r="N595" s="40">
        <v>38155</v>
      </c>
      <c r="O595" t="s">
        <v>597</v>
      </c>
      <c r="P595" s="45">
        <v>64</v>
      </c>
      <c r="Q595" s="321">
        <v>194.18188189830369</v>
      </c>
      <c r="R595" t="s">
        <v>592</v>
      </c>
    </row>
    <row r="596" spans="12:18" x14ac:dyDescent="0.2">
      <c r="L596">
        <v>601</v>
      </c>
      <c r="M596" t="s">
        <v>594</v>
      </c>
      <c r="N596" s="40">
        <v>38936</v>
      </c>
      <c r="O596" t="s">
        <v>581</v>
      </c>
      <c r="P596" s="45">
        <v>6</v>
      </c>
      <c r="Q596" s="321">
        <v>20.229703821540529</v>
      </c>
      <c r="R596" t="s">
        <v>582</v>
      </c>
    </row>
    <row r="597" spans="12:18" x14ac:dyDescent="0.2">
      <c r="L597">
        <v>602</v>
      </c>
      <c r="M597" t="s">
        <v>612</v>
      </c>
      <c r="N597" s="40">
        <v>38870</v>
      </c>
      <c r="O597" t="s">
        <v>589</v>
      </c>
      <c r="P597" s="45">
        <v>65</v>
      </c>
      <c r="Q597" s="321">
        <v>197.4890682991998</v>
      </c>
      <c r="R597" t="s">
        <v>592</v>
      </c>
    </row>
    <row r="598" spans="12:18" x14ac:dyDescent="0.2">
      <c r="L598">
        <v>603</v>
      </c>
      <c r="M598" t="s">
        <v>580</v>
      </c>
      <c r="N598" s="40">
        <v>38001</v>
      </c>
      <c r="O598" t="s">
        <v>605</v>
      </c>
      <c r="P598" s="45">
        <v>24</v>
      </c>
      <c r="Q598" s="321">
        <v>74.283089497229128</v>
      </c>
      <c r="R598" t="s">
        <v>582</v>
      </c>
    </row>
    <row r="599" spans="12:18" x14ac:dyDescent="0.2">
      <c r="L599">
        <v>604</v>
      </c>
      <c r="M599" t="s">
        <v>596</v>
      </c>
      <c r="N599" s="40">
        <v>38705</v>
      </c>
      <c r="O599" t="s">
        <v>589</v>
      </c>
      <c r="P599" s="45">
        <v>89</v>
      </c>
      <c r="Q599" s="321">
        <v>269.00888504806545</v>
      </c>
      <c r="R599" t="s">
        <v>586</v>
      </c>
    </row>
    <row r="600" spans="12:18" x14ac:dyDescent="0.2">
      <c r="L600">
        <v>605</v>
      </c>
      <c r="M600" t="s">
        <v>596</v>
      </c>
      <c r="N600" s="40">
        <v>38628</v>
      </c>
      <c r="O600" t="s">
        <v>605</v>
      </c>
      <c r="P600" s="45">
        <v>94</v>
      </c>
      <c r="Q600" s="321">
        <v>284.24987523561106</v>
      </c>
      <c r="R600" t="s">
        <v>603</v>
      </c>
    </row>
    <row r="601" spans="12:18" x14ac:dyDescent="0.2">
      <c r="L601">
        <v>606</v>
      </c>
      <c r="M601" t="s">
        <v>594</v>
      </c>
      <c r="N601" s="40">
        <v>38694</v>
      </c>
      <c r="O601" t="s">
        <v>585</v>
      </c>
      <c r="P601" s="45">
        <v>67</v>
      </c>
      <c r="Q601" s="321">
        <v>203.71315269974144</v>
      </c>
      <c r="R601" t="s">
        <v>582</v>
      </c>
    </row>
    <row r="602" spans="12:18" x14ac:dyDescent="0.2">
      <c r="L602">
        <v>607</v>
      </c>
      <c r="M602" t="s">
        <v>596</v>
      </c>
      <c r="N602" s="40">
        <v>38210</v>
      </c>
      <c r="O602" t="s">
        <v>605</v>
      </c>
      <c r="P602" s="45">
        <v>7</v>
      </c>
      <c r="Q602" s="321">
        <v>23.434372885216568</v>
      </c>
      <c r="R602" t="s">
        <v>582</v>
      </c>
    </row>
    <row r="603" spans="12:18" x14ac:dyDescent="0.2">
      <c r="L603">
        <v>608</v>
      </c>
      <c r="M603" t="s">
        <v>596</v>
      </c>
      <c r="N603" s="40">
        <v>38254</v>
      </c>
      <c r="O603" t="s">
        <v>585</v>
      </c>
      <c r="P603" s="45">
        <v>58</v>
      </c>
      <c r="Q603" s="321">
        <v>176.00311303023639</v>
      </c>
      <c r="R603" t="s">
        <v>603</v>
      </c>
    </row>
    <row r="604" spans="12:18" x14ac:dyDescent="0.2">
      <c r="L604">
        <v>609</v>
      </c>
      <c r="M604" t="s">
        <v>611</v>
      </c>
      <c r="N604" s="40">
        <v>38155</v>
      </c>
      <c r="O604" t="s">
        <v>605</v>
      </c>
      <c r="P604" s="45">
        <v>77</v>
      </c>
      <c r="Q604" s="321">
        <v>232.66821530494673</v>
      </c>
      <c r="R604" t="s">
        <v>586</v>
      </c>
    </row>
    <row r="605" spans="12:18" x14ac:dyDescent="0.2">
      <c r="L605">
        <v>610</v>
      </c>
      <c r="M605" t="s">
        <v>594</v>
      </c>
      <c r="N605" s="40">
        <v>38606</v>
      </c>
      <c r="O605" t="s">
        <v>597</v>
      </c>
      <c r="P605" s="45">
        <v>50</v>
      </c>
      <c r="Q605" s="321">
        <v>151.12327703696886</v>
      </c>
      <c r="R605" t="s">
        <v>603</v>
      </c>
    </row>
    <row r="606" spans="12:18" x14ac:dyDescent="0.2">
      <c r="L606">
        <v>611</v>
      </c>
      <c r="M606" t="s">
        <v>580</v>
      </c>
      <c r="N606" s="40">
        <v>38936</v>
      </c>
      <c r="O606" t="s">
        <v>581</v>
      </c>
      <c r="P606" s="45">
        <v>10</v>
      </c>
      <c r="Q606" s="321">
        <v>32.139866181276794</v>
      </c>
      <c r="R606" t="s">
        <v>582</v>
      </c>
    </row>
    <row r="607" spans="12:18" x14ac:dyDescent="0.2">
      <c r="L607">
        <v>612</v>
      </c>
      <c r="M607" t="s">
        <v>584</v>
      </c>
      <c r="N607" s="40">
        <v>38595</v>
      </c>
      <c r="O607" t="s">
        <v>605</v>
      </c>
      <c r="P607" s="45">
        <v>2</v>
      </c>
      <c r="Q607" s="321">
        <v>7.7805066936063501</v>
      </c>
      <c r="R607" t="s">
        <v>592</v>
      </c>
    </row>
    <row r="608" spans="12:18" x14ac:dyDescent="0.2">
      <c r="L608">
        <v>613</v>
      </c>
      <c r="M608" t="s">
        <v>588</v>
      </c>
      <c r="N608" s="40">
        <v>38925</v>
      </c>
      <c r="O608" t="s">
        <v>605</v>
      </c>
      <c r="P608" s="45">
        <v>17</v>
      </c>
      <c r="Q608" s="321">
        <v>53.692138808043005</v>
      </c>
      <c r="R608" t="s">
        <v>603</v>
      </c>
    </row>
    <row r="609" spans="12:18" x14ac:dyDescent="0.2">
      <c r="L609">
        <v>614</v>
      </c>
      <c r="M609" t="s">
        <v>599</v>
      </c>
      <c r="N609" s="40">
        <v>38474</v>
      </c>
      <c r="O609" t="s">
        <v>605</v>
      </c>
      <c r="P609" s="45">
        <v>90</v>
      </c>
      <c r="Q609" s="321">
        <v>272.41389128062559</v>
      </c>
      <c r="R609" t="s">
        <v>586</v>
      </c>
    </row>
    <row r="610" spans="12:18" x14ac:dyDescent="0.2">
      <c r="L610">
        <v>615</v>
      </c>
      <c r="M610" t="s">
        <v>584</v>
      </c>
      <c r="N610" s="40">
        <v>39046</v>
      </c>
      <c r="O610" t="s">
        <v>585</v>
      </c>
      <c r="P610" s="45">
        <v>58</v>
      </c>
      <c r="Q610" s="321">
        <v>175.59064342356595</v>
      </c>
      <c r="R610" t="s">
        <v>582</v>
      </c>
    </row>
    <row r="611" spans="12:18" x14ac:dyDescent="0.2">
      <c r="L611">
        <v>616</v>
      </c>
      <c r="M611" t="s">
        <v>599</v>
      </c>
      <c r="N611" s="40">
        <v>38738</v>
      </c>
      <c r="O611" t="s">
        <v>605</v>
      </c>
      <c r="P611" s="45">
        <v>66</v>
      </c>
      <c r="Q611" s="321">
        <v>199.92690698146819</v>
      </c>
      <c r="R611" t="s">
        <v>586</v>
      </c>
    </row>
    <row r="612" spans="12:18" x14ac:dyDescent="0.2">
      <c r="L612">
        <v>617</v>
      </c>
      <c r="M612" t="s">
        <v>611</v>
      </c>
      <c r="N612" s="40">
        <v>38166</v>
      </c>
      <c r="O612" t="s">
        <v>597</v>
      </c>
      <c r="P612" s="45">
        <v>6</v>
      </c>
      <c r="Q612" s="321">
        <v>20.242222983134283</v>
      </c>
      <c r="R612" t="s">
        <v>586</v>
      </c>
    </row>
    <row r="613" spans="12:18" x14ac:dyDescent="0.2">
      <c r="L613">
        <v>618</v>
      </c>
      <c r="M613" t="s">
        <v>596</v>
      </c>
      <c r="N613" s="40">
        <v>38826</v>
      </c>
      <c r="O613" t="s">
        <v>581</v>
      </c>
      <c r="P613" s="45">
        <v>90</v>
      </c>
      <c r="Q613" s="321">
        <v>272.58718593660444</v>
      </c>
      <c r="R613" t="s">
        <v>582</v>
      </c>
    </row>
    <row r="614" spans="12:18" x14ac:dyDescent="0.2">
      <c r="L614">
        <v>619</v>
      </c>
      <c r="M614" t="s">
        <v>596</v>
      </c>
      <c r="N614" s="40">
        <v>38859</v>
      </c>
      <c r="O614" t="s">
        <v>581</v>
      </c>
      <c r="P614" s="45">
        <v>38</v>
      </c>
      <c r="Q614" s="321">
        <v>115.85799136725458</v>
      </c>
      <c r="R614" t="s">
        <v>592</v>
      </c>
    </row>
    <row r="615" spans="12:18" x14ac:dyDescent="0.2">
      <c r="L615">
        <v>620</v>
      </c>
      <c r="M615" t="s">
        <v>599</v>
      </c>
      <c r="N615" s="40">
        <v>38265</v>
      </c>
      <c r="O615" t="s">
        <v>605</v>
      </c>
      <c r="P615" s="45">
        <v>3</v>
      </c>
      <c r="Q615" s="321">
        <v>10.907655295049528</v>
      </c>
      <c r="R615" t="s">
        <v>586</v>
      </c>
    </row>
    <row r="616" spans="12:18" x14ac:dyDescent="0.2">
      <c r="L616">
        <v>621</v>
      </c>
      <c r="M616" t="s">
        <v>608</v>
      </c>
      <c r="N616" s="40">
        <v>38089</v>
      </c>
      <c r="O616" t="s">
        <v>585</v>
      </c>
      <c r="P616" s="45">
        <v>-4</v>
      </c>
      <c r="Q616" s="321">
        <v>-10.39215955971811</v>
      </c>
      <c r="R616" t="s">
        <v>586</v>
      </c>
    </row>
    <row r="617" spans="12:18" x14ac:dyDescent="0.2">
      <c r="L617">
        <v>622</v>
      </c>
      <c r="M617" t="s">
        <v>588</v>
      </c>
      <c r="N617" s="40">
        <v>38155</v>
      </c>
      <c r="O617" t="s">
        <v>597</v>
      </c>
      <c r="P617" s="45">
        <v>8</v>
      </c>
      <c r="Q617" s="321">
        <v>25.899680153324056</v>
      </c>
      <c r="R617" t="s">
        <v>592</v>
      </c>
    </row>
    <row r="618" spans="12:18" x14ac:dyDescent="0.2">
      <c r="L618">
        <v>623</v>
      </c>
      <c r="M618" t="s">
        <v>596</v>
      </c>
      <c r="N618" s="40">
        <v>38078</v>
      </c>
      <c r="O618" t="s">
        <v>605</v>
      </c>
      <c r="P618" s="45">
        <v>-8</v>
      </c>
      <c r="Q618" s="321">
        <v>-22.23218548835203</v>
      </c>
      <c r="R618" t="s">
        <v>592</v>
      </c>
    </row>
    <row r="619" spans="12:18" x14ac:dyDescent="0.2">
      <c r="L619">
        <v>624</v>
      </c>
      <c r="M619" t="s">
        <v>584</v>
      </c>
      <c r="N619" s="40">
        <v>38254</v>
      </c>
      <c r="O619" t="s">
        <v>605</v>
      </c>
      <c r="P619" s="45">
        <v>72</v>
      </c>
      <c r="Q619" s="321">
        <v>218.68777878091251</v>
      </c>
      <c r="R619" t="s">
        <v>586</v>
      </c>
    </row>
    <row r="620" spans="12:18" x14ac:dyDescent="0.2">
      <c r="L620">
        <v>625</v>
      </c>
      <c r="M620" t="s">
        <v>611</v>
      </c>
      <c r="N620" s="40">
        <v>38738</v>
      </c>
      <c r="O620" t="s">
        <v>597</v>
      </c>
      <c r="P620" s="45">
        <v>83</v>
      </c>
      <c r="Q620" s="321">
        <v>250.66590250032371</v>
      </c>
      <c r="R620" t="s">
        <v>592</v>
      </c>
    </row>
    <row r="621" spans="12:18" x14ac:dyDescent="0.2">
      <c r="L621">
        <v>626</v>
      </c>
      <c r="M621" t="s">
        <v>594</v>
      </c>
      <c r="N621" s="40">
        <v>38870</v>
      </c>
      <c r="O621" t="s">
        <v>585</v>
      </c>
      <c r="P621" s="45">
        <v>12</v>
      </c>
      <c r="Q621" s="321">
        <v>38.977588204951147</v>
      </c>
      <c r="R621" t="s">
        <v>592</v>
      </c>
    </row>
    <row r="622" spans="12:18" x14ac:dyDescent="0.2">
      <c r="L622">
        <v>627</v>
      </c>
      <c r="M622" t="s">
        <v>596</v>
      </c>
      <c r="N622" s="40">
        <v>38859</v>
      </c>
      <c r="O622" t="s">
        <v>585</v>
      </c>
      <c r="P622" s="45">
        <v>-8</v>
      </c>
      <c r="Q622" s="321">
        <v>-21.533260342562944</v>
      </c>
      <c r="R622" t="s">
        <v>582</v>
      </c>
    </row>
    <row r="623" spans="12:18" x14ac:dyDescent="0.2">
      <c r="L623">
        <v>628</v>
      </c>
      <c r="M623" t="s">
        <v>580</v>
      </c>
      <c r="N623" s="40">
        <v>38760</v>
      </c>
      <c r="O623" t="s">
        <v>597</v>
      </c>
      <c r="P623" s="45">
        <v>22</v>
      </c>
      <c r="Q623" s="321">
        <v>68.129641213452771</v>
      </c>
      <c r="R623" t="s">
        <v>592</v>
      </c>
    </row>
    <row r="624" spans="12:18" x14ac:dyDescent="0.2">
      <c r="L624">
        <v>629</v>
      </c>
      <c r="M624" t="s">
        <v>599</v>
      </c>
      <c r="N624" s="40">
        <v>39024</v>
      </c>
      <c r="O624" t="s">
        <v>605</v>
      </c>
      <c r="P624" s="45">
        <v>-2</v>
      </c>
      <c r="Q624" s="321">
        <v>-3.8295287737581956</v>
      </c>
      <c r="R624" t="s">
        <v>592</v>
      </c>
    </row>
    <row r="625" spans="12:18" x14ac:dyDescent="0.2">
      <c r="L625">
        <v>630</v>
      </c>
      <c r="M625" t="s">
        <v>584</v>
      </c>
      <c r="N625" s="40">
        <v>38727</v>
      </c>
      <c r="O625" t="s">
        <v>585</v>
      </c>
      <c r="P625" s="45">
        <v>55</v>
      </c>
      <c r="Q625" s="321">
        <v>166.77106419074752</v>
      </c>
      <c r="R625" t="s">
        <v>582</v>
      </c>
    </row>
    <row r="626" spans="12:18" x14ac:dyDescent="0.2">
      <c r="L626">
        <v>631</v>
      </c>
      <c r="M626" t="s">
        <v>611</v>
      </c>
      <c r="N626" s="40">
        <v>38892</v>
      </c>
      <c r="O626" t="s">
        <v>597</v>
      </c>
      <c r="P626" s="45">
        <v>40</v>
      </c>
      <c r="Q626" s="321">
        <v>122.55166369572477</v>
      </c>
      <c r="R626" t="s">
        <v>592</v>
      </c>
    </row>
    <row r="627" spans="12:18" x14ac:dyDescent="0.2">
      <c r="L627">
        <v>632</v>
      </c>
      <c r="M627" t="s">
        <v>580</v>
      </c>
      <c r="N627" s="40">
        <v>38529</v>
      </c>
      <c r="O627" t="s">
        <v>585</v>
      </c>
      <c r="P627" s="45">
        <v>61</v>
      </c>
      <c r="Q627" s="321">
        <v>183.9597681482735</v>
      </c>
      <c r="R627" t="s">
        <v>586</v>
      </c>
    </row>
    <row r="628" spans="12:18" x14ac:dyDescent="0.2">
      <c r="L628">
        <v>633</v>
      </c>
      <c r="M628" t="s">
        <v>584</v>
      </c>
      <c r="N628" s="40">
        <v>38518</v>
      </c>
      <c r="O628" t="s">
        <v>597</v>
      </c>
      <c r="P628" s="45">
        <v>40</v>
      </c>
      <c r="Q628" s="321">
        <v>122.54107894599883</v>
      </c>
      <c r="R628" t="s">
        <v>582</v>
      </c>
    </row>
    <row r="629" spans="12:18" x14ac:dyDescent="0.2">
      <c r="L629">
        <v>634</v>
      </c>
      <c r="M629" t="s">
        <v>611</v>
      </c>
      <c r="N629" s="40">
        <v>38969</v>
      </c>
      <c r="O629" t="s">
        <v>597</v>
      </c>
      <c r="P629" s="45">
        <v>31</v>
      </c>
      <c r="Q629" s="321">
        <v>94.683925421109407</v>
      </c>
      <c r="R629" t="s">
        <v>586</v>
      </c>
    </row>
    <row r="630" spans="12:18" x14ac:dyDescent="0.2">
      <c r="L630">
        <v>635</v>
      </c>
      <c r="M630" t="s">
        <v>580</v>
      </c>
      <c r="N630" s="40">
        <v>38100</v>
      </c>
      <c r="O630" t="s">
        <v>605</v>
      </c>
      <c r="P630" s="45">
        <v>6</v>
      </c>
      <c r="Q630" s="321">
        <v>20.454607256507078</v>
      </c>
      <c r="R630" t="s">
        <v>586</v>
      </c>
    </row>
    <row r="631" spans="12:18" x14ac:dyDescent="0.2">
      <c r="L631">
        <v>636</v>
      </c>
      <c r="M631" t="s">
        <v>584</v>
      </c>
      <c r="N631" s="40">
        <v>38650</v>
      </c>
      <c r="O631" t="s">
        <v>585</v>
      </c>
      <c r="P631" s="45">
        <v>-6</v>
      </c>
      <c r="Q631" s="321">
        <v>-16.100658619760122</v>
      </c>
      <c r="R631" t="s">
        <v>582</v>
      </c>
    </row>
    <row r="632" spans="12:18" x14ac:dyDescent="0.2">
      <c r="L632">
        <v>637</v>
      </c>
      <c r="M632" t="s">
        <v>584</v>
      </c>
      <c r="N632" s="40">
        <v>38540</v>
      </c>
      <c r="O632" t="s">
        <v>597</v>
      </c>
      <c r="P632" s="45">
        <v>14</v>
      </c>
      <c r="Q632" s="321">
        <v>43.396216100245972</v>
      </c>
      <c r="R632" t="s">
        <v>586</v>
      </c>
    </row>
    <row r="633" spans="12:18" x14ac:dyDescent="0.2">
      <c r="L633">
        <v>638</v>
      </c>
      <c r="M633" t="s">
        <v>584</v>
      </c>
      <c r="N633" s="40">
        <v>38199</v>
      </c>
      <c r="O633" t="s">
        <v>605</v>
      </c>
      <c r="P633" s="45">
        <v>94</v>
      </c>
      <c r="Q633" s="321">
        <v>283.87519041996188</v>
      </c>
      <c r="R633" t="s">
        <v>603</v>
      </c>
    </row>
    <row r="634" spans="12:18" x14ac:dyDescent="0.2">
      <c r="L634">
        <v>639</v>
      </c>
      <c r="M634" t="s">
        <v>611</v>
      </c>
      <c r="N634" s="40">
        <v>38562</v>
      </c>
      <c r="O634" t="s">
        <v>605</v>
      </c>
      <c r="P634" s="45">
        <v>70</v>
      </c>
      <c r="Q634" s="321">
        <v>212.26863794218977</v>
      </c>
      <c r="R634" t="s">
        <v>603</v>
      </c>
    </row>
    <row r="635" spans="12:18" x14ac:dyDescent="0.2">
      <c r="L635">
        <v>640</v>
      </c>
      <c r="M635" t="s">
        <v>608</v>
      </c>
      <c r="N635" s="40">
        <v>38298</v>
      </c>
      <c r="O635" t="s">
        <v>581</v>
      </c>
      <c r="P635" s="45">
        <v>-8</v>
      </c>
      <c r="Q635" s="321">
        <v>-21.44176526239897</v>
      </c>
      <c r="R635" t="s">
        <v>582</v>
      </c>
    </row>
    <row r="636" spans="12:18" x14ac:dyDescent="0.2">
      <c r="L636">
        <v>641</v>
      </c>
      <c r="M636" t="s">
        <v>608</v>
      </c>
      <c r="N636" s="40">
        <v>39024</v>
      </c>
      <c r="O636" t="s">
        <v>581</v>
      </c>
      <c r="P636" s="45">
        <v>-8</v>
      </c>
      <c r="Q636" s="321">
        <v>-21.90881602461678</v>
      </c>
      <c r="R636" t="s">
        <v>582</v>
      </c>
    </row>
    <row r="637" spans="12:18" x14ac:dyDescent="0.2">
      <c r="L637">
        <v>642</v>
      </c>
      <c r="M637" t="s">
        <v>588</v>
      </c>
      <c r="N637" s="40">
        <v>38716</v>
      </c>
      <c r="O637" t="s">
        <v>605</v>
      </c>
      <c r="P637" s="45">
        <v>2</v>
      </c>
      <c r="Q637" s="321">
        <v>7.6416014365752867</v>
      </c>
      <c r="R637" t="s">
        <v>586</v>
      </c>
    </row>
    <row r="638" spans="12:18" x14ac:dyDescent="0.2">
      <c r="L638">
        <v>643</v>
      </c>
      <c r="M638" t="s">
        <v>584</v>
      </c>
      <c r="N638" s="40">
        <v>37990</v>
      </c>
      <c r="O638" t="s">
        <v>589</v>
      </c>
      <c r="P638" s="45">
        <v>10</v>
      </c>
      <c r="Q638" s="321">
        <v>31.842188072685396</v>
      </c>
      <c r="R638" t="s">
        <v>582</v>
      </c>
    </row>
    <row r="639" spans="12:18" x14ac:dyDescent="0.2">
      <c r="L639">
        <v>644</v>
      </c>
      <c r="M639" t="s">
        <v>612</v>
      </c>
      <c r="N639" s="40">
        <v>38474</v>
      </c>
      <c r="O639" t="s">
        <v>597</v>
      </c>
      <c r="P639" s="45">
        <v>51</v>
      </c>
      <c r="Q639" s="321">
        <v>154.53175695635341</v>
      </c>
      <c r="R639" t="s">
        <v>582</v>
      </c>
    </row>
    <row r="640" spans="12:18" x14ac:dyDescent="0.2">
      <c r="L640">
        <v>645</v>
      </c>
      <c r="M640" t="s">
        <v>612</v>
      </c>
      <c r="N640" s="40">
        <v>38078</v>
      </c>
      <c r="O640" t="s">
        <v>597</v>
      </c>
      <c r="P640" s="45">
        <v>5</v>
      </c>
      <c r="Q640" s="321">
        <v>16.85379509706091</v>
      </c>
      <c r="R640" t="s">
        <v>582</v>
      </c>
    </row>
    <row r="641" spans="12:18" x14ac:dyDescent="0.2">
      <c r="L641">
        <v>646</v>
      </c>
      <c r="M641" t="s">
        <v>608</v>
      </c>
      <c r="N641" s="40">
        <v>38870</v>
      </c>
      <c r="O641" t="s">
        <v>597</v>
      </c>
      <c r="P641" s="45">
        <v>39</v>
      </c>
      <c r="Q641" s="321">
        <v>119.48835042374725</v>
      </c>
      <c r="R641" t="s">
        <v>582</v>
      </c>
    </row>
    <row r="642" spans="12:18" x14ac:dyDescent="0.2">
      <c r="L642">
        <v>647</v>
      </c>
      <c r="M642" t="s">
        <v>588</v>
      </c>
      <c r="N642" s="40">
        <v>38067</v>
      </c>
      <c r="O642" t="s">
        <v>597</v>
      </c>
      <c r="P642" s="45">
        <v>20</v>
      </c>
      <c r="Q642" s="321">
        <v>61.926239627210521</v>
      </c>
      <c r="R642" t="s">
        <v>592</v>
      </c>
    </row>
    <row r="643" spans="12:18" x14ac:dyDescent="0.2">
      <c r="L643">
        <v>648</v>
      </c>
      <c r="M643" t="s">
        <v>608</v>
      </c>
      <c r="N643" s="40">
        <v>38320</v>
      </c>
      <c r="O643" t="s">
        <v>585</v>
      </c>
      <c r="P643" s="45">
        <v>29</v>
      </c>
      <c r="Q643" s="321">
        <v>88.79031532479398</v>
      </c>
      <c r="R643" t="s">
        <v>582</v>
      </c>
    </row>
    <row r="644" spans="12:18" x14ac:dyDescent="0.2">
      <c r="L644">
        <v>649</v>
      </c>
      <c r="M644" t="s">
        <v>594</v>
      </c>
      <c r="N644" s="40">
        <v>38749</v>
      </c>
      <c r="O644" t="s">
        <v>585</v>
      </c>
      <c r="P644" s="45">
        <v>43</v>
      </c>
      <c r="Q644" s="321">
        <v>130.59550390758056</v>
      </c>
      <c r="R644" t="s">
        <v>586</v>
      </c>
    </row>
    <row r="645" spans="12:18" x14ac:dyDescent="0.2">
      <c r="L645">
        <v>650</v>
      </c>
      <c r="M645" t="s">
        <v>588</v>
      </c>
      <c r="N645" s="40">
        <v>38232</v>
      </c>
      <c r="O645" t="s">
        <v>605</v>
      </c>
      <c r="P645" s="45">
        <v>40</v>
      </c>
      <c r="Q645" s="321">
        <v>122.34177646477217</v>
      </c>
      <c r="R645" t="s">
        <v>586</v>
      </c>
    </row>
    <row r="646" spans="12:18" x14ac:dyDescent="0.2">
      <c r="L646">
        <v>651</v>
      </c>
      <c r="M646" t="s">
        <v>608</v>
      </c>
      <c r="N646" s="40">
        <v>38760</v>
      </c>
      <c r="O646" t="s">
        <v>585</v>
      </c>
      <c r="P646" s="45">
        <v>36</v>
      </c>
      <c r="Q646" s="321">
        <v>109.40924257339921</v>
      </c>
      <c r="R646" t="s">
        <v>582</v>
      </c>
    </row>
    <row r="647" spans="12:18" x14ac:dyDescent="0.2">
      <c r="L647">
        <v>652</v>
      </c>
      <c r="M647" t="s">
        <v>608</v>
      </c>
      <c r="N647" s="40">
        <v>38375</v>
      </c>
      <c r="O647" t="s">
        <v>597</v>
      </c>
      <c r="P647" s="45">
        <v>88</v>
      </c>
      <c r="Q647" s="321">
        <v>265.7031232579136</v>
      </c>
      <c r="R647" t="s">
        <v>582</v>
      </c>
    </row>
    <row r="648" spans="12:18" x14ac:dyDescent="0.2">
      <c r="L648">
        <v>653</v>
      </c>
      <c r="M648" t="s">
        <v>580</v>
      </c>
      <c r="N648" s="40">
        <v>38386</v>
      </c>
      <c r="O648" t="s">
        <v>605</v>
      </c>
      <c r="P648" s="45">
        <v>55</v>
      </c>
      <c r="Q648" s="321">
        <v>166.43173248267502</v>
      </c>
      <c r="R648" t="s">
        <v>582</v>
      </c>
    </row>
    <row r="649" spans="12:18" x14ac:dyDescent="0.2">
      <c r="L649">
        <v>654</v>
      </c>
      <c r="M649" t="s">
        <v>611</v>
      </c>
      <c r="N649" s="40">
        <v>38342</v>
      </c>
      <c r="O649" t="s">
        <v>597</v>
      </c>
      <c r="P649" s="45">
        <v>65</v>
      </c>
      <c r="Q649" s="321">
        <v>196.86478787466569</v>
      </c>
      <c r="R649" t="s">
        <v>592</v>
      </c>
    </row>
    <row r="650" spans="12:18" x14ac:dyDescent="0.2">
      <c r="L650">
        <v>655</v>
      </c>
      <c r="M650" t="s">
        <v>611</v>
      </c>
      <c r="N650" s="40">
        <v>38540</v>
      </c>
      <c r="O650" t="s">
        <v>581</v>
      </c>
      <c r="P650" s="45">
        <v>6</v>
      </c>
      <c r="Q650" s="321">
        <v>19.488992935915519</v>
      </c>
      <c r="R650" t="s">
        <v>592</v>
      </c>
    </row>
    <row r="651" spans="12:18" x14ac:dyDescent="0.2">
      <c r="L651">
        <v>656</v>
      </c>
      <c r="M651" t="s">
        <v>612</v>
      </c>
      <c r="N651" s="40">
        <v>38859</v>
      </c>
      <c r="O651" t="s">
        <v>585</v>
      </c>
      <c r="P651" s="45">
        <v>-1</v>
      </c>
      <c r="Q651" s="321">
        <v>-1.2299707953687746</v>
      </c>
      <c r="R651" t="s">
        <v>586</v>
      </c>
    </row>
    <row r="652" spans="12:18" x14ac:dyDescent="0.2">
      <c r="L652">
        <v>657</v>
      </c>
      <c r="M652" t="s">
        <v>611</v>
      </c>
      <c r="N652" s="40">
        <v>38980</v>
      </c>
      <c r="O652" t="s">
        <v>585</v>
      </c>
      <c r="P652" s="45">
        <v>32</v>
      </c>
      <c r="Q652" s="321">
        <v>97.808768000127685</v>
      </c>
      <c r="R652" t="s">
        <v>582</v>
      </c>
    </row>
    <row r="653" spans="12:18" x14ac:dyDescent="0.2">
      <c r="L653">
        <v>658</v>
      </c>
      <c r="M653" t="s">
        <v>584</v>
      </c>
      <c r="N653" s="40">
        <v>38738</v>
      </c>
      <c r="O653" t="s">
        <v>605</v>
      </c>
      <c r="P653" s="45">
        <v>17</v>
      </c>
      <c r="Q653" s="321">
        <v>53.061016492331653</v>
      </c>
      <c r="R653" t="s">
        <v>582</v>
      </c>
    </row>
    <row r="654" spans="12:18" x14ac:dyDescent="0.2">
      <c r="L654">
        <v>659</v>
      </c>
      <c r="M654" t="s">
        <v>594</v>
      </c>
      <c r="N654" s="40">
        <v>38177</v>
      </c>
      <c r="O654" t="s">
        <v>597</v>
      </c>
      <c r="P654" s="45">
        <v>25</v>
      </c>
      <c r="Q654" s="321">
        <v>76.378602488098551</v>
      </c>
      <c r="R654" t="s">
        <v>603</v>
      </c>
    </row>
    <row r="655" spans="12:18" x14ac:dyDescent="0.2">
      <c r="L655">
        <v>660</v>
      </c>
      <c r="M655" t="s">
        <v>594</v>
      </c>
      <c r="N655" s="40">
        <v>38441</v>
      </c>
      <c r="O655" t="s">
        <v>597</v>
      </c>
      <c r="P655" s="45">
        <v>11</v>
      </c>
      <c r="Q655" s="321">
        <v>35.7534803858521</v>
      </c>
      <c r="R655" t="s">
        <v>603</v>
      </c>
    </row>
    <row r="656" spans="12:18" x14ac:dyDescent="0.2">
      <c r="L656">
        <v>661</v>
      </c>
      <c r="M656" t="s">
        <v>594</v>
      </c>
      <c r="N656" s="40">
        <v>38034</v>
      </c>
      <c r="O656" t="s">
        <v>605</v>
      </c>
      <c r="P656" s="45">
        <v>51</v>
      </c>
      <c r="Q656" s="321">
        <v>155.019536467064</v>
      </c>
      <c r="R656" t="s">
        <v>582</v>
      </c>
    </row>
    <row r="657" spans="12:18" x14ac:dyDescent="0.2">
      <c r="L657">
        <v>662</v>
      </c>
      <c r="M657" t="s">
        <v>608</v>
      </c>
      <c r="N657" s="40">
        <v>39024</v>
      </c>
      <c r="O657" t="s">
        <v>589</v>
      </c>
      <c r="P657" s="45">
        <v>25</v>
      </c>
      <c r="Q657" s="321">
        <v>78.068436112651099</v>
      </c>
      <c r="R657" t="s">
        <v>592</v>
      </c>
    </row>
    <row r="658" spans="12:18" x14ac:dyDescent="0.2">
      <c r="L658">
        <v>663</v>
      </c>
      <c r="M658" t="s">
        <v>584</v>
      </c>
      <c r="N658" s="40">
        <v>39035</v>
      </c>
      <c r="O658" t="s">
        <v>597</v>
      </c>
      <c r="P658" s="45">
        <v>27</v>
      </c>
      <c r="Q658" s="321">
        <v>82.450851057331235</v>
      </c>
      <c r="R658" t="s">
        <v>603</v>
      </c>
    </row>
    <row r="659" spans="12:18" x14ac:dyDescent="0.2">
      <c r="L659">
        <v>664</v>
      </c>
      <c r="M659" t="s">
        <v>580</v>
      </c>
      <c r="N659" s="40">
        <v>38518</v>
      </c>
      <c r="O659" t="s">
        <v>581</v>
      </c>
      <c r="P659" s="45">
        <v>38</v>
      </c>
      <c r="Q659" s="321">
        <v>116.7885336432518</v>
      </c>
      <c r="R659" t="s">
        <v>592</v>
      </c>
    </row>
    <row r="660" spans="12:18" x14ac:dyDescent="0.2">
      <c r="L660">
        <v>665</v>
      </c>
      <c r="M660" t="s">
        <v>599</v>
      </c>
      <c r="N660" s="40">
        <v>38980</v>
      </c>
      <c r="O660" t="s">
        <v>585</v>
      </c>
      <c r="P660" s="45">
        <v>27</v>
      </c>
      <c r="Q660" s="321">
        <v>82.569702610812897</v>
      </c>
      <c r="R660" t="s">
        <v>586</v>
      </c>
    </row>
    <row r="661" spans="12:18" x14ac:dyDescent="0.2">
      <c r="L661">
        <v>666</v>
      </c>
      <c r="M661" t="s">
        <v>611</v>
      </c>
      <c r="N661" s="40">
        <v>38881</v>
      </c>
      <c r="O661" t="s">
        <v>597</v>
      </c>
      <c r="P661" s="45">
        <v>59</v>
      </c>
      <c r="Q661" s="321">
        <v>178.6321576680669</v>
      </c>
      <c r="R661" t="s">
        <v>592</v>
      </c>
    </row>
    <row r="662" spans="12:18" x14ac:dyDescent="0.2">
      <c r="L662">
        <v>667</v>
      </c>
      <c r="M662" t="s">
        <v>612</v>
      </c>
      <c r="N662" s="40">
        <v>38760</v>
      </c>
      <c r="O662" t="s">
        <v>585</v>
      </c>
      <c r="P662" s="45">
        <v>73</v>
      </c>
      <c r="Q662" s="321">
        <v>220.44792756124494</v>
      </c>
      <c r="R662" t="s">
        <v>592</v>
      </c>
    </row>
    <row r="663" spans="12:18" x14ac:dyDescent="0.2">
      <c r="L663">
        <v>668</v>
      </c>
      <c r="M663" t="s">
        <v>596</v>
      </c>
      <c r="N663" s="40">
        <v>38595</v>
      </c>
      <c r="O663" t="s">
        <v>597</v>
      </c>
      <c r="P663" s="45">
        <v>43</v>
      </c>
      <c r="Q663" s="321">
        <v>131.45497532370047</v>
      </c>
      <c r="R663" t="s">
        <v>586</v>
      </c>
    </row>
    <row r="664" spans="12:18" x14ac:dyDescent="0.2">
      <c r="L664">
        <v>669</v>
      </c>
      <c r="M664" t="s">
        <v>599</v>
      </c>
      <c r="N664" s="40">
        <v>38903</v>
      </c>
      <c r="O664" t="s">
        <v>605</v>
      </c>
      <c r="P664" s="45">
        <v>51</v>
      </c>
      <c r="Q664" s="321">
        <v>154.77819453893821</v>
      </c>
      <c r="R664" t="s">
        <v>592</v>
      </c>
    </row>
    <row r="665" spans="12:18" x14ac:dyDescent="0.2">
      <c r="L665">
        <v>670</v>
      </c>
      <c r="M665" t="s">
        <v>580</v>
      </c>
      <c r="N665" s="40">
        <v>38243</v>
      </c>
      <c r="O665" t="s">
        <v>581</v>
      </c>
      <c r="P665" s="45">
        <v>32</v>
      </c>
      <c r="Q665" s="321">
        <v>98.006987571648764</v>
      </c>
      <c r="R665" t="s">
        <v>586</v>
      </c>
    </row>
    <row r="666" spans="12:18" x14ac:dyDescent="0.2">
      <c r="L666">
        <v>671</v>
      </c>
      <c r="M666" t="s">
        <v>594</v>
      </c>
      <c r="N666" s="40">
        <v>38815</v>
      </c>
      <c r="O666" t="s">
        <v>581</v>
      </c>
      <c r="P666" s="45">
        <v>89</v>
      </c>
      <c r="Q666" s="321">
        <v>268.58829363415754</v>
      </c>
      <c r="R666" t="s">
        <v>586</v>
      </c>
    </row>
    <row r="667" spans="12:18" x14ac:dyDescent="0.2">
      <c r="L667">
        <v>672</v>
      </c>
      <c r="M667" t="s">
        <v>611</v>
      </c>
      <c r="N667" s="40">
        <v>38683</v>
      </c>
      <c r="O667" t="s">
        <v>605</v>
      </c>
      <c r="P667" s="45">
        <v>-1</v>
      </c>
      <c r="Q667" s="321">
        <v>-0.61047743439715862</v>
      </c>
      <c r="R667" t="s">
        <v>603</v>
      </c>
    </row>
    <row r="668" spans="12:18" x14ac:dyDescent="0.2">
      <c r="L668">
        <v>673</v>
      </c>
      <c r="M668" t="s">
        <v>584</v>
      </c>
      <c r="N668" s="40">
        <v>38793</v>
      </c>
      <c r="O668" t="s">
        <v>597</v>
      </c>
      <c r="P668" s="45">
        <v>26</v>
      </c>
      <c r="Q668" s="321">
        <v>81.086402502793618</v>
      </c>
      <c r="R668" t="s">
        <v>603</v>
      </c>
    </row>
    <row r="669" spans="12:18" x14ac:dyDescent="0.2">
      <c r="L669">
        <v>674</v>
      </c>
      <c r="M669" t="s">
        <v>611</v>
      </c>
      <c r="N669" s="40">
        <v>38408</v>
      </c>
      <c r="O669" t="s">
        <v>585</v>
      </c>
      <c r="P669" s="45">
        <v>56</v>
      </c>
      <c r="Q669" s="321">
        <v>170.28880484978066</v>
      </c>
      <c r="R669" t="s">
        <v>586</v>
      </c>
    </row>
    <row r="670" spans="12:18" x14ac:dyDescent="0.2">
      <c r="L670">
        <v>675</v>
      </c>
      <c r="M670" t="s">
        <v>580</v>
      </c>
      <c r="N670" s="40">
        <v>38221</v>
      </c>
      <c r="O670" t="s">
        <v>581</v>
      </c>
      <c r="P670" s="45">
        <v>10</v>
      </c>
      <c r="Q670" s="321">
        <v>32.446099013561927</v>
      </c>
      <c r="R670" t="s">
        <v>586</v>
      </c>
    </row>
    <row r="671" spans="12:18" x14ac:dyDescent="0.2">
      <c r="L671">
        <v>676</v>
      </c>
      <c r="M671" t="s">
        <v>584</v>
      </c>
      <c r="N671" s="40">
        <v>38023</v>
      </c>
      <c r="O671" t="s">
        <v>589</v>
      </c>
      <c r="P671" s="45">
        <v>8</v>
      </c>
      <c r="Q671" s="321">
        <v>25.639457060752605</v>
      </c>
      <c r="R671" t="s">
        <v>603</v>
      </c>
    </row>
    <row r="672" spans="12:18" x14ac:dyDescent="0.2">
      <c r="L672">
        <v>677</v>
      </c>
      <c r="M672" t="s">
        <v>596</v>
      </c>
      <c r="N672" s="40">
        <v>38474</v>
      </c>
      <c r="O672" t="s">
        <v>597</v>
      </c>
      <c r="P672" s="45">
        <v>75</v>
      </c>
      <c r="Q672" s="321">
        <v>226.81359807971779</v>
      </c>
      <c r="R672" t="s">
        <v>582</v>
      </c>
    </row>
    <row r="673" spans="12:18" x14ac:dyDescent="0.2">
      <c r="L673">
        <v>678</v>
      </c>
      <c r="M673" t="s">
        <v>611</v>
      </c>
      <c r="N673" s="40">
        <v>38386</v>
      </c>
      <c r="O673" t="s">
        <v>585</v>
      </c>
      <c r="P673" s="45">
        <v>79</v>
      </c>
      <c r="Q673" s="321">
        <v>239.4766385714239</v>
      </c>
      <c r="R673" t="s">
        <v>603</v>
      </c>
    </row>
    <row r="674" spans="12:18" x14ac:dyDescent="0.2">
      <c r="L674">
        <v>679</v>
      </c>
      <c r="M674" t="s">
        <v>596</v>
      </c>
      <c r="N674" s="40">
        <v>38485</v>
      </c>
      <c r="O674" t="s">
        <v>585</v>
      </c>
      <c r="P674" s="45">
        <v>25</v>
      </c>
      <c r="Q674" s="321">
        <v>75.944187671627063</v>
      </c>
      <c r="R674" t="s">
        <v>582</v>
      </c>
    </row>
    <row r="675" spans="12:18" x14ac:dyDescent="0.2">
      <c r="L675">
        <v>680</v>
      </c>
      <c r="M675" t="s">
        <v>599</v>
      </c>
      <c r="N675" s="40">
        <v>39002</v>
      </c>
      <c r="O675" t="s">
        <v>581</v>
      </c>
      <c r="P675" s="45">
        <v>22</v>
      </c>
      <c r="Q675" s="321">
        <v>68.814390503031333</v>
      </c>
      <c r="R675" t="s">
        <v>603</v>
      </c>
    </row>
    <row r="676" spans="12:18" x14ac:dyDescent="0.2">
      <c r="L676">
        <v>681</v>
      </c>
      <c r="M676" t="s">
        <v>580</v>
      </c>
      <c r="N676" s="40">
        <v>38243</v>
      </c>
      <c r="O676" t="s">
        <v>589</v>
      </c>
      <c r="P676" s="45">
        <v>88</v>
      </c>
      <c r="Q676" s="321">
        <v>265.64166976022739</v>
      </c>
      <c r="R676" t="s">
        <v>592</v>
      </c>
    </row>
    <row r="677" spans="12:18" x14ac:dyDescent="0.2">
      <c r="L677">
        <v>682</v>
      </c>
      <c r="M677" t="s">
        <v>608</v>
      </c>
      <c r="N677" s="40">
        <v>38298</v>
      </c>
      <c r="O677" t="s">
        <v>585</v>
      </c>
      <c r="P677" s="45">
        <v>94</v>
      </c>
      <c r="Q677" s="321">
        <v>284.32899274536834</v>
      </c>
      <c r="R677" t="s">
        <v>586</v>
      </c>
    </row>
    <row r="678" spans="12:18" x14ac:dyDescent="0.2">
      <c r="L678">
        <v>683</v>
      </c>
      <c r="M678" t="s">
        <v>611</v>
      </c>
      <c r="N678" s="40">
        <v>38628</v>
      </c>
      <c r="O678" t="s">
        <v>605</v>
      </c>
      <c r="P678" s="45">
        <v>58</v>
      </c>
      <c r="Q678" s="321">
        <v>176.72593852578336</v>
      </c>
      <c r="R678" t="s">
        <v>582</v>
      </c>
    </row>
    <row r="679" spans="12:18" x14ac:dyDescent="0.2">
      <c r="L679">
        <v>684</v>
      </c>
      <c r="M679" t="s">
        <v>608</v>
      </c>
      <c r="N679" s="40">
        <v>38507</v>
      </c>
      <c r="O679" t="s">
        <v>581</v>
      </c>
      <c r="P679" s="45">
        <v>66</v>
      </c>
      <c r="Q679" s="321">
        <v>200.20830019781053</v>
      </c>
      <c r="R679" t="s">
        <v>582</v>
      </c>
    </row>
    <row r="680" spans="12:18" x14ac:dyDescent="0.2">
      <c r="L680">
        <v>685</v>
      </c>
      <c r="M680" t="s">
        <v>611</v>
      </c>
      <c r="N680" s="40">
        <v>38936</v>
      </c>
      <c r="O680" t="s">
        <v>597</v>
      </c>
      <c r="P680" s="45">
        <v>82</v>
      </c>
      <c r="Q680" s="321">
        <v>247.93546068655294</v>
      </c>
      <c r="R680" t="s">
        <v>592</v>
      </c>
    </row>
    <row r="681" spans="12:18" x14ac:dyDescent="0.2">
      <c r="L681">
        <v>686</v>
      </c>
      <c r="M681" t="s">
        <v>584</v>
      </c>
      <c r="N681" s="40">
        <v>38991</v>
      </c>
      <c r="O681" t="s">
        <v>585</v>
      </c>
      <c r="P681" s="45">
        <v>94</v>
      </c>
      <c r="Q681" s="321">
        <v>283.7655668516507</v>
      </c>
      <c r="R681" t="s">
        <v>582</v>
      </c>
    </row>
    <row r="682" spans="12:18" x14ac:dyDescent="0.2">
      <c r="L682">
        <v>687</v>
      </c>
      <c r="M682" t="s">
        <v>588</v>
      </c>
      <c r="N682" s="40">
        <v>39079</v>
      </c>
      <c r="O682" t="s">
        <v>581</v>
      </c>
      <c r="P682" s="45">
        <v>27</v>
      </c>
      <c r="Q682" s="321">
        <v>82.883173616974645</v>
      </c>
      <c r="R682" t="s">
        <v>592</v>
      </c>
    </row>
    <row r="683" spans="12:18" x14ac:dyDescent="0.2">
      <c r="L683">
        <v>688</v>
      </c>
      <c r="M683" t="s">
        <v>580</v>
      </c>
      <c r="N683" s="40">
        <v>38089</v>
      </c>
      <c r="O683" t="s">
        <v>589</v>
      </c>
      <c r="P683" s="45">
        <v>56</v>
      </c>
      <c r="Q683" s="321">
        <v>169.95658667826987</v>
      </c>
      <c r="R683" t="s">
        <v>586</v>
      </c>
    </row>
    <row r="684" spans="12:18" x14ac:dyDescent="0.2">
      <c r="L684">
        <v>689</v>
      </c>
      <c r="M684" t="s">
        <v>608</v>
      </c>
      <c r="N684" s="40">
        <v>38826</v>
      </c>
      <c r="O684" t="s">
        <v>605</v>
      </c>
      <c r="P684" s="45">
        <v>82</v>
      </c>
      <c r="Q684" s="321">
        <v>247.80094907753815</v>
      </c>
      <c r="R684" t="s">
        <v>582</v>
      </c>
    </row>
    <row r="685" spans="12:18" x14ac:dyDescent="0.2">
      <c r="L685">
        <v>690</v>
      </c>
      <c r="M685" t="s">
        <v>608</v>
      </c>
      <c r="N685" s="40">
        <v>38606</v>
      </c>
      <c r="O685" t="s">
        <v>605</v>
      </c>
      <c r="P685" s="45">
        <v>7</v>
      </c>
      <c r="Q685" s="321">
        <v>23.067714309015152</v>
      </c>
      <c r="R685" t="s">
        <v>582</v>
      </c>
    </row>
    <row r="686" spans="12:18" x14ac:dyDescent="0.2">
      <c r="L686">
        <v>691</v>
      </c>
      <c r="M686" t="s">
        <v>580</v>
      </c>
      <c r="N686" s="40">
        <v>38727</v>
      </c>
      <c r="O686" t="s">
        <v>581</v>
      </c>
      <c r="P686" s="45">
        <v>25</v>
      </c>
      <c r="Q686" s="321">
        <v>77.367215999588439</v>
      </c>
      <c r="R686" t="s">
        <v>592</v>
      </c>
    </row>
    <row r="687" spans="12:18" x14ac:dyDescent="0.2">
      <c r="L687">
        <v>692</v>
      </c>
      <c r="M687" t="s">
        <v>588</v>
      </c>
      <c r="N687" s="40">
        <v>39079</v>
      </c>
      <c r="O687" t="s">
        <v>585</v>
      </c>
      <c r="P687" s="45">
        <v>15</v>
      </c>
      <c r="Q687" s="321">
        <v>46.808970139122437</v>
      </c>
      <c r="R687" t="s">
        <v>582</v>
      </c>
    </row>
    <row r="688" spans="12:18" x14ac:dyDescent="0.2">
      <c r="L688">
        <v>693</v>
      </c>
      <c r="M688" t="s">
        <v>611</v>
      </c>
      <c r="N688" s="40">
        <v>38265</v>
      </c>
      <c r="O688" t="s">
        <v>585</v>
      </c>
      <c r="P688" s="45">
        <v>39</v>
      </c>
      <c r="Q688" s="321">
        <v>118.82068608795676</v>
      </c>
      <c r="R688" t="s">
        <v>582</v>
      </c>
    </row>
    <row r="689" spans="12:18" x14ac:dyDescent="0.2">
      <c r="L689">
        <v>694</v>
      </c>
      <c r="M689" t="s">
        <v>580</v>
      </c>
      <c r="N689" s="40">
        <v>38628</v>
      </c>
      <c r="O689" t="s">
        <v>581</v>
      </c>
      <c r="P689" s="45">
        <v>22</v>
      </c>
      <c r="Q689" s="321">
        <v>67.920921050637091</v>
      </c>
      <c r="R689" t="s">
        <v>586</v>
      </c>
    </row>
    <row r="690" spans="12:18" x14ac:dyDescent="0.2">
      <c r="L690">
        <v>695</v>
      </c>
      <c r="M690" t="s">
        <v>594</v>
      </c>
      <c r="N690" s="40">
        <v>38430</v>
      </c>
      <c r="O690" t="s">
        <v>589</v>
      </c>
      <c r="P690" s="45">
        <v>0</v>
      </c>
      <c r="Q690" s="321">
        <v>1.5802940518086344</v>
      </c>
      <c r="R690" t="s">
        <v>592</v>
      </c>
    </row>
    <row r="691" spans="12:18" x14ac:dyDescent="0.2">
      <c r="L691">
        <v>696</v>
      </c>
      <c r="M691" t="s">
        <v>580</v>
      </c>
      <c r="N691" s="40">
        <v>38188</v>
      </c>
      <c r="O691" t="s">
        <v>605</v>
      </c>
      <c r="P691" s="45">
        <v>47</v>
      </c>
      <c r="Q691" s="321">
        <v>142.62566704955398</v>
      </c>
      <c r="R691" t="s">
        <v>582</v>
      </c>
    </row>
    <row r="692" spans="12:18" x14ac:dyDescent="0.2">
      <c r="L692">
        <v>697</v>
      </c>
      <c r="M692" t="s">
        <v>611</v>
      </c>
      <c r="N692" s="40">
        <v>38782</v>
      </c>
      <c r="O692" t="s">
        <v>589</v>
      </c>
      <c r="P692" s="45">
        <v>36</v>
      </c>
      <c r="Q692" s="321">
        <v>110.25851548113316</v>
      </c>
      <c r="R692" t="s">
        <v>603</v>
      </c>
    </row>
    <row r="693" spans="12:18" x14ac:dyDescent="0.2">
      <c r="L693">
        <v>698</v>
      </c>
      <c r="M693" t="s">
        <v>611</v>
      </c>
      <c r="N693" s="40">
        <v>38243</v>
      </c>
      <c r="O693" t="s">
        <v>597</v>
      </c>
      <c r="P693" s="45">
        <v>46</v>
      </c>
      <c r="Q693" s="321">
        <v>139.52847109810006</v>
      </c>
      <c r="R693" t="s">
        <v>592</v>
      </c>
    </row>
    <row r="694" spans="12:18" x14ac:dyDescent="0.2">
      <c r="L694">
        <v>699</v>
      </c>
      <c r="M694" t="s">
        <v>608</v>
      </c>
      <c r="N694" s="40">
        <v>38837</v>
      </c>
      <c r="O694" t="s">
        <v>597</v>
      </c>
      <c r="P694" s="45">
        <v>84</v>
      </c>
      <c r="Q694" s="321">
        <v>253.68258531303155</v>
      </c>
      <c r="R694" t="s">
        <v>603</v>
      </c>
    </row>
    <row r="695" spans="12:18" x14ac:dyDescent="0.2">
      <c r="L695">
        <v>700</v>
      </c>
      <c r="M695" t="s">
        <v>599</v>
      </c>
      <c r="N695" s="40">
        <v>38067</v>
      </c>
      <c r="O695" t="s">
        <v>581</v>
      </c>
      <c r="P695" s="45">
        <v>38</v>
      </c>
      <c r="Q695" s="321">
        <v>115.76504648002317</v>
      </c>
      <c r="R695" t="s">
        <v>603</v>
      </c>
    </row>
    <row r="696" spans="12:18" x14ac:dyDescent="0.2">
      <c r="L696">
        <v>701</v>
      </c>
      <c r="M696" t="s">
        <v>580</v>
      </c>
      <c r="N696" s="40">
        <v>38133</v>
      </c>
      <c r="O696" t="s">
        <v>581</v>
      </c>
      <c r="P696" s="45">
        <v>13</v>
      </c>
      <c r="Q696" s="321">
        <v>40.473506204312045</v>
      </c>
      <c r="R696" t="s">
        <v>603</v>
      </c>
    </row>
    <row r="697" spans="12:18" x14ac:dyDescent="0.2">
      <c r="L697">
        <v>702</v>
      </c>
      <c r="M697" t="s">
        <v>608</v>
      </c>
      <c r="N697" s="40">
        <v>38826</v>
      </c>
      <c r="O697" t="s">
        <v>585</v>
      </c>
      <c r="P697" s="45">
        <v>40</v>
      </c>
      <c r="Q697" s="321">
        <v>122.42180451643387</v>
      </c>
      <c r="R697" t="s">
        <v>586</v>
      </c>
    </row>
    <row r="698" spans="12:18" x14ac:dyDescent="0.2">
      <c r="L698">
        <v>703</v>
      </c>
      <c r="M698" t="s">
        <v>596</v>
      </c>
      <c r="N698" s="40">
        <v>38155</v>
      </c>
      <c r="O698" t="s">
        <v>589</v>
      </c>
      <c r="P698" s="45">
        <v>46</v>
      </c>
      <c r="Q698" s="321">
        <v>139.4072220659846</v>
      </c>
      <c r="R698" t="s">
        <v>586</v>
      </c>
    </row>
    <row r="699" spans="12:18" x14ac:dyDescent="0.2">
      <c r="L699">
        <v>704</v>
      </c>
      <c r="M699" t="s">
        <v>612</v>
      </c>
      <c r="N699" s="40">
        <v>38199</v>
      </c>
      <c r="O699" t="s">
        <v>597</v>
      </c>
      <c r="P699" s="45">
        <v>11</v>
      </c>
      <c r="Q699" s="321">
        <v>35.105222117013575</v>
      </c>
      <c r="R699" t="s">
        <v>603</v>
      </c>
    </row>
    <row r="700" spans="12:18" x14ac:dyDescent="0.2">
      <c r="L700">
        <v>705</v>
      </c>
      <c r="M700" t="s">
        <v>588</v>
      </c>
      <c r="N700" s="40">
        <v>38518</v>
      </c>
      <c r="O700" t="s">
        <v>581</v>
      </c>
      <c r="P700" s="45">
        <v>-1</v>
      </c>
      <c r="Q700" s="321">
        <v>-0.89822589573278755</v>
      </c>
      <c r="R700" t="s">
        <v>592</v>
      </c>
    </row>
    <row r="701" spans="12:18" x14ac:dyDescent="0.2">
      <c r="L701">
        <v>706</v>
      </c>
      <c r="M701" t="s">
        <v>588</v>
      </c>
      <c r="N701" s="40">
        <v>38056</v>
      </c>
      <c r="O701" t="s">
        <v>581</v>
      </c>
      <c r="P701" s="45">
        <v>32</v>
      </c>
      <c r="Q701" s="321">
        <v>98.618549497009866</v>
      </c>
      <c r="R701" t="s">
        <v>603</v>
      </c>
    </row>
    <row r="702" spans="12:18" x14ac:dyDescent="0.2">
      <c r="L702">
        <v>707</v>
      </c>
      <c r="M702" t="s">
        <v>612</v>
      </c>
      <c r="N702" s="40">
        <v>38001</v>
      </c>
      <c r="O702" t="s">
        <v>585</v>
      </c>
      <c r="P702" s="45">
        <v>78</v>
      </c>
      <c r="Q702" s="321">
        <v>235.37746360511863</v>
      </c>
      <c r="R702" t="s">
        <v>586</v>
      </c>
    </row>
    <row r="703" spans="12:18" x14ac:dyDescent="0.2">
      <c r="L703">
        <v>708</v>
      </c>
      <c r="M703" t="s">
        <v>588</v>
      </c>
      <c r="N703" s="40">
        <v>38375</v>
      </c>
      <c r="O703" t="s">
        <v>589</v>
      </c>
      <c r="P703" s="45">
        <v>71</v>
      </c>
      <c r="Q703" s="321">
        <v>215.14334620644152</v>
      </c>
      <c r="R703" t="s">
        <v>603</v>
      </c>
    </row>
    <row r="704" spans="12:18" x14ac:dyDescent="0.2">
      <c r="L704">
        <v>709</v>
      </c>
      <c r="M704" t="s">
        <v>596</v>
      </c>
      <c r="N704" s="40">
        <v>38100</v>
      </c>
      <c r="O704" t="s">
        <v>581</v>
      </c>
      <c r="P704" s="45">
        <v>36</v>
      </c>
      <c r="Q704" s="321">
        <v>109.79941093344995</v>
      </c>
      <c r="R704" t="s">
        <v>586</v>
      </c>
    </row>
    <row r="705" spans="12:18" x14ac:dyDescent="0.2">
      <c r="L705">
        <v>710</v>
      </c>
      <c r="M705" t="s">
        <v>611</v>
      </c>
      <c r="N705" s="40">
        <v>38221</v>
      </c>
      <c r="O705" t="s">
        <v>605</v>
      </c>
      <c r="P705" s="45">
        <v>79</v>
      </c>
      <c r="Q705" s="321">
        <v>238.7528909715526</v>
      </c>
      <c r="R705" t="s">
        <v>592</v>
      </c>
    </row>
    <row r="706" spans="12:18" x14ac:dyDescent="0.2">
      <c r="L706">
        <v>711</v>
      </c>
      <c r="M706" t="s">
        <v>588</v>
      </c>
      <c r="N706" s="40">
        <v>38573</v>
      </c>
      <c r="O706" t="s">
        <v>589</v>
      </c>
      <c r="P706" s="45">
        <v>92</v>
      </c>
      <c r="Q706" s="321">
        <v>278.33689319640729</v>
      </c>
      <c r="R706" t="s">
        <v>592</v>
      </c>
    </row>
    <row r="707" spans="12:18" x14ac:dyDescent="0.2">
      <c r="L707">
        <v>712</v>
      </c>
      <c r="M707" t="s">
        <v>584</v>
      </c>
      <c r="N707" s="40">
        <v>38001</v>
      </c>
      <c r="O707" t="s">
        <v>585</v>
      </c>
      <c r="P707" s="45">
        <v>38</v>
      </c>
      <c r="Q707" s="321">
        <v>116.20226134841927</v>
      </c>
      <c r="R707" t="s">
        <v>586</v>
      </c>
    </row>
    <row r="708" spans="12:18" x14ac:dyDescent="0.2">
      <c r="L708">
        <v>713</v>
      </c>
      <c r="M708" t="s">
        <v>580</v>
      </c>
      <c r="N708" s="40">
        <v>39057</v>
      </c>
      <c r="O708" t="s">
        <v>605</v>
      </c>
      <c r="P708" s="45">
        <v>50</v>
      </c>
      <c r="Q708" s="321">
        <v>152.08468006915191</v>
      </c>
      <c r="R708" t="s">
        <v>603</v>
      </c>
    </row>
    <row r="709" spans="12:18" x14ac:dyDescent="0.2">
      <c r="L709">
        <v>714</v>
      </c>
      <c r="M709" t="s">
        <v>599</v>
      </c>
      <c r="N709" s="40">
        <v>38771</v>
      </c>
      <c r="O709" t="s">
        <v>585</v>
      </c>
      <c r="P709" s="45">
        <v>31</v>
      </c>
      <c r="Q709" s="321">
        <v>93.734083542235183</v>
      </c>
      <c r="R709" t="s">
        <v>592</v>
      </c>
    </row>
    <row r="710" spans="12:18" x14ac:dyDescent="0.2">
      <c r="L710">
        <v>715</v>
      </c>
      <c r="M710" t="s">
        <v>611</v>
      </c>
      <c r="N710" s="40">
        <v>38881</v>
      </c>
      <c r="O710" t="s">
        <v>581</v>
      </c>
      <c r="P710" s="45">
        <v>9</v>
      </c>
      <c r="Q710" s="321">
        <v>29.386098665239906</v>
      </c>
      <c r="R710" t="s">
        <v>603</v>
      </c>
    </row>
    <row r="711" spans="12:18" x14ac:dyDescent="0.2">
      <c r="L711">
        <v>716</v>
      </c>
      <c r="M711" t="s">
        <v>584</v>
      </c>
      <c r="N711" s="40">
        <v>38408</v>
      </c>
      <c r="O711" t="s">
        <v>597</v>
      </c>
      <c r="P711" s="45">
        <v>24</v>
      </c>
      <c r="Q711" s="321">
        <v>73.278886055388639</v>
      </c>
      <c r="R711" t="s">
        <v>592</v>
      </c>
    </row>
    <row r="712" spans="12:18" x14ac:dyDescent="0.2">
      <c r="L712">
        <v>717</v>
      </c>
      <c r="M712" t="s">
        <v>588</v>
      </c>
      <c r="N712" s="40">
        <v>38364</v>
      </c>
      <c r="O712" t="s">
        <v>581</v>
      </c>
      <c r="P712" s="45">
        <v>50</v>
      </c>
      <c r="Q712" s="321">
        <v>152.58608557503928</v>
      </c>
      <c r="R712" t="s">
        <v>592</v>
      </c>
    </row>
    <row r="713" spans="12:18" x14ac:dyDescent="0.2">
      <c r="L713">
        <v>718</v>
      </c>
      <c r="M713" t="s">
        <v>611</v>
      </c>
      <c r="N713" s="40">
        <v>38760</v>
      </c>
      <c r="O713" t="s">
        <v>589</v>
      </c>
      <c r="P713" s="45">
        <v>32</v>
      </c>
      <c r="Q713" s="321">
        <v>98.191983875169328</v>
      </c>
      <c r="R713" t="s">
        <v>592</v>
      </c>
    </row>
    <row r="714" spans="12:18" x14ac:dyDescent="0.2">
      <c r="L714">
        <v>719</v>
      </c>
      <c r="M714" t="s">
        <v>612</v>
      </c>
      <c r="N714" s="40">
        <v>38243</v>
      </c>
      <c r="O714" t="s">
        <v>585</v>
      </c>
      <c r="P714" s="45">
        <v>71</v>
      </c>
      <c r="Q714" s="321">
        <v>214.9278284338051</v>
      </c>
      <c r="R714" t="s">
        <v>582</v>
      </c>
    </row>
    <row r="715" spans="12:18" x14ac:dyDescent="0.2">
      <c r="L715">
        <v>720</v>
      </c>
      <c r="M715" t="s">
        <v>599</v>
      </c>
      <c r="N715" s="40">
        <v>39024</v>
      </c>
      <c r="O715" t="s">
        <v>605</v>
      </c>
      <c r="P715" s="45">
        <v>28</v>
      </c>
      <c r="Q715" s="321">
        <v>86.107203598905883</v>
      </c>
      <c r="R715" t="s">
        <v>582</v>
      </c>
    </row>
    <row r="716" spans="12:18" x14ac:dyDescent="0.2">
      <c r="L716">
        <v>721</v>
      </c>
      <c r="M716" t="s">
        <v>588</v>
      </c>
      <c r="N716" s="40">
        <v>39013</v>
      </c>
      <c r="O716" t="s">
        <v>581</v>
      </c>
      <c r="P716" s="45">
        <v>40</v>
      </c>
      <c r="Q716" s="321">
        <v>121.83146625489913</v>
      </c>
      <c r="R716" t="s">
        <v>603</v>
      </c>
    </row>
    <row r="717" spans="12:18" x14ac:dyDescent="0.2">
      <c r="L717">
        <v>722</v>
      </c>
      <c r="M717" t="s">
        <v>599</v>
      </c>
      <c r="N717" s="40">
        <v>38001</v>
      </c>
      <c r="O717" t="s">
        <v>597</v>
      </c>
      <c r="P717" s="45">
        <v>75</v>
      </c>
      <c r="Q717" s="321">
        <v>226.98711570221042</v>
      </c>
      <c r="R717" t="s">
        <v>603</v>
      </c>
    </row>
    <row r="718" spans="12:18" x14ac:dyDescent="0.2">
      <c r="L718">
        <v>723</v>
      </c>
      <c r="M718" t="s">
        <v>594</v>
      </c>
      <c r="N718" s="40">
        <v>38221</v>
      </c>
      <c r="O718" t="s">
        <v>581</v>
      </c>
      <c r="P718" s="45">
        <v>30</v>
      </c>
      <c r="Q718" s="321">
        <v>92.030625673172352</v>
      </c>
      <c r="R718" t="s">
        <v>586</v>
      </c>
    </row>
    <row r="719" spans="12:18" x14ac:dyDescent="0.2">
      <c r="L719">
        <v>724</v>
      </c>
      <c r="M719" t="s">
        <v>611</v>
      </c>
      <c r="N719" s="40">
        <v>38694</v>
      </c>
      <c r="O719" t="s">
        <v>581</v>
      </c>
      <c r="P719" s="45">
        <v>78</v>
      </c>
      <c r="Q719" s="321">
        <v>235.89718296494317</v>
      </c>
      <c r="R719" t="s">
        <v>582</v>
      </c>
    </row>
    <row r="720" spans="12:18" x14ac:dyDescent="0.2">
      <c r="L720">
        <v>725</v>
      </c>
      <c r="M720" t="s">
        <v>596</v>
      </c>
      <c r="N720" s="40">
        <v>38573</v>
      </c>
      <c r="O720" t="s">
        <v>605</v>
      </c>
      <c r="P720" s="45">
        <v>15</v>
      </c>
      <c r="Q720" s="321">
        <v>47.09802134338382</v>
      </c>
      <c r="R720" t="s">
        <v>582</v>
      </c>
    </row>
    <row r="721" spans="12:18" x14ac:dyDescent="0.2">
      <c r="L721">
        <v>726</v>
      </c>
      <c r="M721" t="s">
        <v>599</v>
      </c>
      <c r="N721" s="40">
        <v>38298</v>
      </c>
      <c r="O721" t="s">
        <v>589</v>
      </c>
      <c r="P721" s="45">
        <v>30</v>
      </c>
      <c r="Q721" s="321">
        <v>91.800989942743342</v>
      </c>
      <c r="R721" t="s">
        <v>592</v>
      </c>
    </row>
    <row r="722" spans="12:18" x14ac:dyDescent="0.2">
      <c r="L722">
        <v>727</v>
      </c>
      <c r="M722" t="s">
        <v>594</v>
      </c>
      <c r="N722" s="40">
        <v>38628</v>
      </c>
      <c r="O722" t="s">
        <v>585</v>
      </c>
      <c r="P722" s="45">
        <v>27</v>
      </c>
      <c r="Q722" s="321">
        <v>83.564417753264919</v>
      </c>
      <c r="R722" t="s">
        <v>592</v>
      </c>
    </row>
    <row r="723" spans="12:18" x14ac:dyDescent="0.2">
      <c r="L723">
        <v>728</v>
      </c>
      <c r="M723" t="s">
        <v>584</v>
      </c>
      <c r="N723" s="40">
        <v>38881</v>
      </c>
      <c r="O723" t="s">
        <v>581</v>
      </c>
      <c r="P723" s="45">
        <v>95</v>
      </c>
      <c r="Q723" s="321">
        <v>286.68421658470419</v>
      </c>
      <c r="R723" t="s">
        <v>586</v>
      </c>
    </row>
    <row r="724" spans="12:18" x14ac:dyDescent="0.2">
      <c r="L724">
        <v>729</v>
      </c>
      <c r="M724" t="s">
        <v>611</v>
      </c>
      <c r="N724" s="40">
        <v>38034</v>
      </c>
      <c r="O724" t="s">
        <v>585</v>
      </c>
      <c r="P724" s="45">
        <v>62</v>
      </c>
      <c r="Q724" s="321">
        <v>188.69979320640692</v>
      </c>
      <c r="R724" t="s">
        <v>582</v>
      </c>
    </row>
    <row r="725" spans="12:18" x14ac:dyDescent="0.2">
      <c r="L725">
        <v>730</v>
      </c>
      <c r="M725" t="s">
        <v>599</v>
      </c>
      <c r="N725" s="40">
        <v>38793</v>
      </c>
      <c r="O725" t="s">
        <v>581</v>
      </c>
      <c r="P725" s="45">
        <v>-4</v>
      </c>
      <c r="Q725" s="321">
        <v>-10.151413084603679</v>
      </c>
      <c r="R725" t="s">
        <v>592</v>
      </c>
    </row>
    <row r="726" spans="12:18" x14ac:dyDescent="0.2">
      <c r="L726">
        <v>731</v>
      </c>
      <c r="M726" t="s">
        <v>580</v>
      </c>
      <c r="N726" s="40">
        <v>38188</v>
      </c>
      <c r="O726" t="s">
        <v>605</v>
      </c>
      <c r="P726" s="45">
        <v>-3</v>
      </c>
      <c r="Q726" s="321">
        <v>-7.2263762915654137</v>
      </c>
      <c r="R726" t="s">
        <v>592</v>
      </c>
    </row>
    <row r="727" spans="12:18" x14ac:dyDescent="0.2">
      <c r="L727">
        <v>732</v>
      </c>
      <c r="M727" t="s">
        <v>584</v>
      </c>
      <c r="N727" s="40">
        <v>38540</v>
      </c>
      <c r="O727" t="s">
        <v>605</v>
      </c>
      <c r="P727" s="45">
        <v>62</v>
      </c>
      <c r="Q727" s="321">
        <v>187.71484715081846</v>
      </c>
      <c r="R727" t="s">
        <v>586</v>
      </c>
    </row>
    <row r="728" spans="12:18" x14ac:dyDescent="0.2">
      <c r="L728">
        <v>733</v>
      </c>
      <c r="M728" t="s">
        <v>580</v>
      </c>
      <c r="N728" s="40">
        <v>38210</v>
      </c>
      <c r="O728" t="s">
        <v>589</v>
      </c>
      <c r="P728" s="45">
        <v>92</v>
      </c>
      <c r="Q728" s="321">
        <v>277.67657907264578</v>
      </c>
      <c r="R728" t="s">
        <v>586</v>
      </c>
    </row>
    <row r="729" spans="12:18" x14ac:dyDescent="0.2">
      <c r="L729">
        <v>734</v>
      </c>
      <c r="M729" t="s">
        <v>594</v>
      </c>
      <c r="N729" s="40">
        <v>39068</v>
      </c>
      <c r="O729" t="s">
        <v>585</v>
      </c>
      <c r="P729" s="45">
        <v>35</v>
      </c>
      <c r="Q729" s="321">
        <v>107.09519938129719</v>
      </c>
      <c r="R729" t="s">
        <v>582</v>
      </c>
    </row>
    <row r="730" spans="12:18" x14ac:dyDescent="0.2">
      <c r="L730">
        <v>735</v>
      </c>
      <c r="M730" t="s">
        <v>580</v>
      </c>
      <c r="N730" s="40">
        <v>38474</v>
      </c>
      <c r="O730" t="s">
        <v>597</v>
      </c>
      <c r="P730" s="45">
        <v>91</v>
      </c>
      <c r="Q730" s="321">
        <v>274.96271641831527</v>
      </c>
      <c r="R730" t="s">
        <v>592</v>
      </c>
    </row>
    <row r="731" spans="12:18" x14ac:dyDescent="0.2">
      <c r="L731">
        <v>736</v>
      </c>
      <c r="M731" t="s">
        <v>599</v>
      </c>
      <c r="N731" s="40">
        <v>38177</v>
      </c>
      <c r="O731" t="s">
        <v>605</v>
      </c>
      <c r="P731" s="45">
        <v>21</v>
      </c>
      <c r="Q731" s="321">
        <v>64.321884288799509</v>
      </c>
      <c r="R731" t="s">
        <v>582</v>
      </c>
    </row>
    <row r="732" spans="12:18" x14ac:dyDescent="0.2">
      <c r="L732">
        <v>737</v>
      </c>
      <c r="M732" t="s">
        <v>596</v>
      </c>
      <c r="N732" s="40">
        <v>38738</v>
      </c>
      <c r="O732" t="s">
        <v>605</v>
      </c>
      <c r="P732" s="45">
        <v>49</v>
      </c>
      <c r="Q732" s="321">
        <v>148.73893149445496</v>
      </c>
      <c r="R732" t="s">
        <v>582</v>
      </c>
    </row>
    <row r="733" spans="12:18" x14ac:dyDescent="0.2">
      <c r="L733">
        <v>738</v>
      </c>
      <c r="M733" t="s">
        <v>594</v>
      </c>
      <c r="N733" s="40">
        <v>38430</v>
      </c>
      <c r="O733" t="s">
        <v>585</v>
      </c>
      <c r="P733" s="45">
        <v>34</v>
      </c>
      <c r="Q733" s="321">
        <v>103.34843435833068</v>
      </c>
      <c r="R733" t="s">
        <v>586</v>
      </c>
    </row>
    <row r="734" spans="12:18" x14ac:dyDescent="0.2">
      <c r="L734">
        <v>739</v>
      </c>
      <c r="M734" t="s">
        <v>584</v>
      </c>
      <c r="N734" s="40">
        <v>38375</v>
      </c>
      <c r="O734" t="s">
        <v>581</v>
      </c>
      <c r="P734" s="45">
        <v>56</v>
      </c>
      <c r="Q734" s="321">
        <v>170.12124352907122</v>
      </c>
      <c r="R734" t="s">
        <v>603</v>
      </c>
    </row>
    <row r="735" spans="12:18" x14ac:dyDescent="0.2">
      <c r="L735">
        <v>740</v>
      </c>
      <c r="M735" t="s">
        <v>599</v>
      </c>
      <c r="N735" s="40">
        <v>38133</v>
      </c>
      <c r="O735" t="s">
        <v>597</v>
      </c>
      <c r="P735" s="45">
        <v>81</v>
      </c>
      <c r="Q735" s="321">
        <v>244.85421438007515</v>
      </c>
      <c r="R735" t="s">
        <v>592</v>
      </c>
    </row>
    <row r="736" spans="12:18" x14ac:dyDescent="0.2">
      <c r="L736">
        <v>741</v>
      </c>
      <c r="M736" t="s">
        <v>580</v>
      </c>
      <c r="N736" s="40">
        <v>38089</v>
      </c>
      <c r="O736" t="s">
        <v>597</v>
      </c>
      <c r="P736" s="45">
        <v>63</v>
      </c>
      <c r="Q736" s="321">
        <v>191.24656039127012</v>
      </c>
      <c r="R736" t="s">
        <v>592</v>
      </c>
    </row>
    <row r="737" spans="12:18" x14ac:dyDescent="0.2">
      <c r="L737">
        <v>742</v>
      </c>
      <c r="M737" t="s">
        <v>599</v>
      </c>
      <c r="N737" s="40">
        <v>38474</v>
      </c>
      <c r="O737" t="s">
        <v>585</v>
      </c>
      <c r="P737" s="45">
        <v>-3</v>
      </c>
      <c r="Q737" s="321">
        <v>-7.3657850032017285</v>
      </c>
      <c r="R737" t="s">
        <v>586</v>
      </c>
    </row>
    <row r="738" spans="12:18" x14ac:dyDescent="0.2">
      <c r="L738">
        <v>743</v>
      </c>
      <c r="M738" t="s">
        <v>596</v>
      </c>
      <c r="N738" s="40">
        <v>38540</v>
      </c>
      <c r="O738" t="s">
        <v>585</v>
      </c>
      <c r="P738" s="45">
        <v>8</v>
      </c>
      <c r="Q738" s="321">
        <v>25.810666689825588</v>
      </c>
      <c r="R738" t="s">
        <v>603</v>
      </c>
    </row>
    <row r="739" spans="12:18" x14ac:dyDescent="0.2">
      <c r="L739">
        <v>744</v>
      </c>
      <c r="M739" t="s">
        <v>611</v>
      </c>
      <c r="N739" s="40">
        <v>38078</v>
      </c>
      <c r="O739" t="s">
        <v>581</v>
      </c>
      <c r="P739" s="45">
        <v>46</v>
      </c>
      <c r="Q739" s="321">
        <v>139.61633299698832</v>
      </c>
      <c r="R739" t="s">
        <v>592</v>
      </c>
    </row>
    <row r="740" spans="12:18" x14ac:dyDescent="0.2">
      <c r="L740">
        <v>745</v>
      </c>
      <c r="M740" t="s">
        <v>596</v>
      </c>
      <c r="N740" s="40">
        <v>38397</v>
      </c>
      <c r="O740" t="s">
        <v>581</v>
      </c>
      <c r="P740" s="45">
        <v>3</v>
      </c>
      <c r="Q740" s="321">
        <v>10.87686297512148</v>
      </c>
      <c r="R740" t="s">
        <v>582</v>
      </c>
    </row>
    <row r="741" spans="12:18" x14ac:dyDescent="0.2">
      <c r="L741">
        <v>746</v>
      </c>
      <c r="M741" t="s">
        <v>596</v>
      </c>
      <c r="N741" s="40">
        <v>38859</v>
      </c>
      <c r="O741" t="s">
        <v>585</v>
      </c>
      <c r="P741" s="45">
        <v>68</v>
      </c>
      <c r="Q741" s="321">
        <v>205.86039765882776</v>
      </c>
      <c r="R741" t="s">
        <v>592</v>
      </c>
    </row>
    <row r="742" spans="12:18" x14ac:dyDescent="0.2">
      <c r="L742">
        <v>747</v>
      </c>
      <c r="M742" t="s">
        <v>580</v>
      </c>
      <c r="N742" s="40">
        <v>38826</v>
      </c>
      <c r="O742" t="s">
        <v>585</v>
      </c>
      <c r="P742" s="45">
        <v>83</v>
      </c>
      <c r="Q742" s="321">
        <v>251.06283096017734</v>
      </c>
      <c r="R742" t="s">
        <v>603</v>
      </c>
    </row>
    <row r="743" spans="12:18" x14ac:dyDescent="0.2">
      <c r="L743">
        <v>748</v>
      </c>
      <c r="M743" t="s">
        <v>599</v>
      </c>
      <c r="N743" s="40">
        <v>38397</v>
      </c>
      <c r="O743" t="s">
        <v>597</v>
      </c>
      <c r="P743" s="45">
        <v>51</v>
      </c>
      <c r="Q743" s="321">
        <v>155.12341917228474</v>
      </c>
      <c r="R743" t="s">
        <v>592</v>
      </c>
    </row>
    <row r="744" spans="12:18" x14ac:dyDescent="0.2">
      <c r="L744">
        <v>749</v>
      </c>
      <c r="M744" t="s">
        <v>612</v>
      </c>
      <c r="N744" s="40">
        <v>38826</v>
      </c>
      <c r="O744" t="s">
        <v>585</v>
      </c>
      <c r="P744" s="45">
        <v>16</v>
      </c>
      <c r="Q744" s="321">
        <v>50.203538747394113</v>
      </c>
      <c r="R744" t="s">
        <v>592</v>
      </c>
    </row>
    <row r="745" spans="12:18" x14ac:dyDescent="0.2">
      <c r="L745">
        <v>750</v>
      </c>
      <c r="M745" t="s">
        <v>612</v>
      </c>
      <c r="N745" s="40">
        <v>38848</v>
      </c>
      <c r="O745" t="s">
        <v>597</v>
      </c>
      <c r="P745" s="45">
        <v>-2</v>
      </c>
      <c r="Q745" s="321">
        <v>-3.9135627833735267</v>
      </c>
      <c r="R745" t="s">
        <v>582</v>
      </c>
    </row>
    <row r="746" spans="12:18" x14ac:dyDescent="0.2">
      <c r="L746">
        <v>751</v>
      </c>
      <c r="M746" t="s">
        <v>599</v>
      </c>
      <c r="N746" s="40">
        <v>38320</v>
      </c>
      <c r="O746" t="s">
        <v>581</v>
      </c>
      <c r="P746" s="45">
        <v>6</v>
      </c>
      <c r="Q746" s="321">
        <v>20.370424027363761</v>
      </c>
      <c r="R746" t="s">
        <v>582</v>
      </c>
    </row>
    <row r="747" spans="12:18" x14ac:dyDescent="0.2">
      <c r="L747">
        <v>752</v>
      </c>
      <c r="M747" t="s">
        <v>596</v>
      </c>
      <c r="N747" s="40">
        <v>38650</v>
      </c>
      <c r="O747" t="s">
        <v>581</v>
      </c>
      <c r="P747" s="45">
        <v>-5</v>
      </c>
      <c r="Q747" s="321">
        <v>-12.571701775011148</v>
      </c>
      <c r="R747" t="s">
        <v>603</v>
      </c>
    </row>
    <row r="748" spans="12:18" x14ac:dyDescent="0.2">
      <c r="L748">
        <v>753</v>
      </c>
      <c r="M748" t="s">
        <v>580</v>
      </c>
      <c r="N748" s="40">
        <v>38738</v>
      </c>
      <c r="O748" t="s">
        <v>597</v>
      </c>
      <c r="P748" s="45">
        <v>42</v>
      </c>
      <c r="Q748" s="321">
        <v>127.71123178411425</v>
      </c>
      <c r="R748" t="s">
        <v>582</v>
      </c>
    </row>
    <row r="749" spans="12:18" x14ac:dyDescent="0.2">
      <c r="L749">
        <v>754</v>
      </c>
      <c r="M749" t="s">
        <v>599</v>
      </c>
      <c r="N749" s="40">
        <v>38364</v>
      </c>
      <c r="O749" t="s">
        <v>597</v>
      </c>
      <c r="P749" s="45">
        <v>47</v>
      </c>
      <c r="Q749" s="321">
        <v>143.38409457230034</v>
      </c>
      <c r="R749" t="s">
        <v>586</v>
      </c>
    </row>
    <row r="750" spans="12:18" x14ac:dyDescent="0.2">
      <c r="L750">
        <v>755</v>
      </c>
      <c r="M750" t="s">
        <v>584</v>
      </c>
      <c r="N750" s="40">
        <v>38925</v>
      </c>
      <c r="O750" t="s">
        <v>605</v>
      </c>
      <c r="P750" s="45">
        <v>16</v>
      </c>
      <c r="Q750" s="321">
        <v>50.193862989445165</v>
      </c>
      <c r="R750" t="s">
        <v>592</v>
      </c>
    </row>
    <row r="751" spans="12:18" x14ac:dyDescent="0.2">
      <c r="L751">
        <v>756</v>
      </c>
      <c r="M751" t="s">
        <v>612</v>
      </c>
      <c r="N751" s="40">
        <v>38122</v>
      </c>
      <c r="O751" t="s">
        <v>581</v>
      </c>
      <c r="P751" s="45">
        <v>11</v>
      </c>
      <c r="Q751" s="321">
        <v>35.356196404749518</v>
      </c>
      <c r="R751" t="s">
        <v>592</v>
      </c>
    </row>
    <row r="752" spans="12:18" x14ac:dyDescent="0.2">
      <c r="L752">
        <v>757</v>
      </c>
      <c r="M752" t="s">
        <v>580</v>
      </c>
      <c r="N752" s="40">
        <v>38320</v>
      </c>
      <c r="O752" t="s">
        <v>597</v>
      </c>
      <c r="P752" s="45">
        <v>-10</v>
      </c>
      <c r="Q752" s="321">
        <v>-27.896760549483552</v>
      </c>
      <c r="R752" t="s">
        <v>603</v>
      </c>
    </row>
    <row r="753" spans="12:18" x14ac:dyDescent="0.2">
      <c r="L753">
        <v>758</v>
      </c>
      <c r="M753" t="s">
        <v>588</v>
      </c>
      <c r="N753" s="40">
        <v>38056</v>
      </c>
      <c r="O753" t="s">
        <v>597</v>
      </c>
      <c r="P753" s="45">
        <v>21</v>
      </c>
      <c r="Q753" s="321">
        <v>65.379195576752196</v>
      </c>
      <c r="R753" t="s">
        <v>582</v>
      </c>
    </row>
    <row r="754" spans="12:18" x14ac:dyDescent="0.2">
      <c r="L754">
        <v>759</v>
      </c>
      <c r="M754" t="s">
        <v>612</v>
      </c>
      <c r="N754" s="40">
        <v>38650</v>
      </c>
      <c r="O754" t="s">
        <v>605</v>
      </c>
      <c r="P754" s="45">
        <v>52</v>
      </c>
      <c r="Q754" s="321">
        <v>157.72596503790041</v>
      </c>
      <c r="R754" t="s">
        <v>603</v>
      </c>
    </row>
    <row r="755" spans="12:18" x14ac:dyDescent="0.2">
      <c r="L755">
        <v>760</v>
      </c>
      <c r="M755" t="s">
        <v>599</v>
      </c>
      <c r="N755" s="40">
        <v>38089</v>
      </c>
      <c r="O755" t="s">
        <v>589</v>
      </c>
      <c r="P755" s="45">
        <v>5</v>
      </c>
      <c r="Q755" s="321">
        <v>17.005120052550815</v>
      </c>
      <c r="R755" t="s">
        <v>582</v>
      </c>
    </row>
    <row r="756" spans="12:18" x14ac:dyDescent="0.2">
      <c r="L756">
        <v>761</v>
      </c>
      <c r="M756" t="s">
        <v>599</v>
      </c>
      <c r="N756" s="40">
        <v>38562</v>
      </c>
      <c r="O756" t="s">
        <v>597</v>
      </c>
      <c r="P756" s="45">
        <v>52</v>
      </c>
      <c r="Q756" s="321">
        <v>158.43447603180036</v>
      </c>
      <c r="R756" t="s">
        <v>586</v>
      </c>
    </row>
    <row r="757" spans="12:18" x14ac:dyDescent="0.2">
      <c r="L757">
        <v>762</v>
      </c>
      <c r="M757" t="s">
        <v>596</v>
      </c>
      <c r="N757" s="40">
        <v>38441</v>
      </c>
      <c r="O757" t="s">
        <v>605</v>
      </c>
      <c r="P757" s="45">
        <v>38</v>
      </c>
      <c r="Q757" s="321">
        <v>115.38889596804569</v>
      </c>
      <c r="R757" t="s">
        <v>582</v>
      </c>
    </row>
    <row r="758" spans="12:18" x14ac:dyDescent="0.2">
      <c r="L758">
        <v>763</v>
      </c>
      <c r="M758" t="s">
        <v>608</v>
      </c>
      <c r="N758" s="40">
        <v>38848</v>
      </c>
      <c r="O758" t="s">
        <v>605</v>
      </c>
      <c r="P758" s="45">
        <v>84</v>
      </c>
      <c r="Q758" s="321">
        <v>254.2621659223083</v>
      </c>
      <c r="R758" t="s">
        <v>603</v>
      </c>
    </row>
    <row r="759" spans="12:18" x14ac:dyDescent="0.2">
      <c r="L759">
        <v>764</v>
      </c>
      <c r="M759" t="s">
        <v>612</v>
      </c>
      <c r="N759" s="40">
        <v>39057</v>
      </c>
      <c r="O759" t="s">
        <v>589</v>
      </c>
      <c r="P759" s="45">
        <v>18</v>
      </c>
      <c r="Q759" s="321">
        <v>55.343428443559006</v>
      </c>
      <c r="R759" t="s">
        <v>582</v>
      </c>
    </row>
    <row r="760" spans="12:18" x14ac:dyDescent="0.2">
      <c r="L760">
        <v>765</v>
      </c>
      <c r="M760" t="s">
        <v>611</v>
      </c>
      <c r="N760" s="40">
        <v>38111</v>
      </c>
      <c r="O760" t="s">
        <v>581</v>
      </c>
      <c r="P760" s="45">
        <v>-6</v>
      </c>
      <c r="Q760" s="321">
        <v>-15.742829763147856</v>
      </c>
      <c r="R760" t="s">
        <v>592</v>
      </c>
    </row>
    <row r="761" spans="12:18" x14ac:dyDescent="0.2">
      <c r="L761">
        <v>766</v>
      </c>
      <c r="M761" t="s">
        <v>612</v>
      </c>
      <c r="N761" s="40">
        <v>38078</v>
      </c>
      <c r="O761" t="s">
        <v>581</v>
      </c>
      <c r="P761" s="45">
        <v>5</v>
      </c>
      <c r="Q761" s="321">
        <v>16.913541625810112</v>
      </c>
      <c r="R761" t="s">
        <v>592</v>
      </c>
    </row>
    <row r="762" spans="12:18" x14ac:dyDescent="0.2">
      <c r="L762">
        <v>767</v>
      </c>
      <c r="M762" t="s">
        <v>596</v>
      </c>
      <c r="N762" s="40">
        <v>39057</v>
      </c>
      <c r="O762" t="s">
        <v>585</v>
      </c>
      <c r="P762" s="45">
        <v>59</v>
      </c>
      <c r="Q762" s="321">
        <v>178.89597357687876</v>
      </c>
      <c r="R762" t="s">
        <v>582</v>
      </c>
    </row>
    <row r="763" spans="12:18" x14ac:dyDescent="0.2">
      <c r="L763">
        <v>768</v>
      </c>
      <c r="M763" t="s">
        <v>596</v>
      </c>
      <c r="N763" s="40">
        <v>38529</v>
      </c>
      <c r="O763" t="s">
        <v>605</v>
      </c>
      <c r="P763" s="45">
        <v>-1</v>
      </c>
      <c r="Q763" s="321">
        <v>-1.4317242178607446</v>
      </c>
      <c r="R763" t="s">
        <v>603</v>
      </c>
    </row>
    <row r="764" spans="12:18" x14ac:dyDescent="0.2">
      <c r="L764">
        <v>769</v>
      </c>
      <c r="M764" t="s">
        <v>611</v>
      </c>
      <c r="N764" s="40">
        <v>38375</v>
      </c>
      <c r="O764" t="s">
        <v>589</v>
      </c>
      <c r="P764" s="45">
        <v>12</v>
      </c>
      <c r="Q764" s="321">
        <v>37.854496358374917</v>
      </c>
      <c r="R764" t="s">
        <v>603</v>
      </c>
    </row>
    <row r="765" spans="12:18" x14ac:dyDescent="0.2">
      <c r="L765">
        <v>770</v>
      </c>
      <c r="M765" t="s">
        <v>596</v>
      </c>
      <c r="N765" s="40">
        <v>38067</v>
      </c>
      <c r="O765" t="s">
        <v>589</v>
      </c>
      <c r="P765" s="45">
        <v>25</v>
      </c>
      <c r="Q765" s="321">
        <v>76.808458339015715</v>
      </c>
      <c r="R765" t="s">
        <v>603</v>
      </c>
    </row>
    <row r="766" spans="12:18" x14ac:dyDescent="0.2">
      <c r="L766">
        <v>771</v>
      </c>
      <c r="M766" t="s">
        <v>599</v>
      </c>
      <c r="N766" s="40">
        <v>38529</v>
      </c>
      <c r="O766" t="s">
        <v>605</v>
      </c>
      <c r="P766" s="45">
        <v>33</v>
      </c>
      <c r="Q766" s="321">
        <v>101.42418309364238</v>
      </c>
      <c r="R766" t="s">
        <v>603</v>
      </c>
    </row>
    <row r="767" spans="12:18" x14ac:dyDescent="0.2">
      <c r="L767">
        <v>772</v>
      </c>
      <c r="M767" t="s">
        <v>580</v>
      </c>
      <c r="N767" s="40">
        <v>38045</v>
      </c>
      <c r="O767" t="s">
        <v>605</v>
      </c>
      <c r="P767" s="45">
        <v>12</v>
      </c>
      <c r="Q767" s="321">
        <v>37.887038047747772</v>
      </c>
      <c r="R767" t="s">
        <v>592</v>
      </c>
    </row>
    <row r="768" spans="12:18" x14ac:dyDescent="0.2">
      <c r="L768">
        <v>773</v>
      </c>
      <c r="M768" t="s">
        <v>608</v>
      </c>
      <c r="N768" s="40">
        <v>38573</v>
      </c>
      <c r="O768" t="s">
        <v>597</v>
      </c>
      <c r="P768" s="45">
        <v>52</v>
      </c>
      <c r="Q768" s="321">
        <v>158.30772051149228</v>
      </c>
      <c r="R768" t="s">
        <v>603</v>
      </c>
    </row>
    <row r="769" spans="12:18" x14ac:dyDescent="0.2">
      <c r="L769">
        <v>774</v>
      </c>
      <c r="M769" t="s">
        <v>611</v>
      </c>
      <c r="N769" s="40">
        <v>38441</v>
      </c>
      <c r="O769" t="s">
        <v>597</v>
      </c>
      <c r="P769" s="45">
        <v>34</v>
      </c>
      <c r="Q769" s="321">
        <v>103.62316183025368</v>
      </c>
      <c r="R769" t="s">
        <v>592</v>
      </c>
    </row>
    <row r="770" spans="12:18" x14ac:dyDescent="0.2">
      <c r="L770">
        <v>775</v>
      </c>
      <c r="M770" t="s">
        <v>599</v>
      </c>
      <c r="N770" s="40">
        <v>38562</v>
      </c>
      <c r="O770" t="s">
        <v>585</v>
      </c>
      <c r="P770" s="45">
        <v>66</v>
      </c>
      <c r="Q770" s="321">
        <v>200.65880996778469</v>
      </c>
      <c r="R770" t="s">
        <v>582</v>
      </c>
    </row>
    <row r="771" spans="12:18" x14ac:dyDescent="0.2">
      <c r="L771">
        <v>776</v>
      </c>
      <c r="M771" t="s">
        <v>599</v>
      </c>
      <c r="N771" s="40">
        <v>38199</v>
      </c>
      <c r="O771" t="s">
        <v>589</v>
      </c>
      <c r="P771" s="45">
        <v>10</v>
      </c>
      <c r="Q771" s="321">
        <v>31.853247271934272</v>
      </c>
      <c r="R771" t="s">
        <v>582</v>
      </c>
    </row>
    <row r="772" spans="12:18" x14ac:dyDescent="0.2">
      <c r="L772">
        <v>777</v>
      </c>
      <c r="M772" t="s">
        <v>612</v>
      </c>
      <c r="N772" s="40">
        <v>38045</v>
      </c>
      <c r="O772" t="s">
        <v>585</v>
      </c>
      <c r="P772" s="45">
        <v>-5</v>
      </c>
      <c r="Q772" s="321">
        <v>-12.547627479219663</v>
      </c>
      <c r="R772" t="s">
        <v>586</v>
      </c>
    </row>
    <row r="773" spans="12:18" x14ac:dyDescent="0.2">
      <c r="L773">
        <v>778</v>
      </c>
      <c r="M773" t="s">
        <v>588</v>
      </c>
      <c r="N773" s="40">
        <v>38573</v>
      </c>
      <c r="O773" t="s">
        <v>605</v>
      </c>
      <c r="P773" s="45">
        <v>89</v>
      </c>
      <c r="Q773" s="321">
        <v>269.48918997457559</v>
      </c>
      <c r="R773" t="s">
        <v>582</v>
      </c>
    </row>
    <row r="774" spans="12:18" x14ac:dyDescent="0.2">
      <c r="L774">
        <v>779</v>
      </c>
      <c r="M774" t="s">
        <v>612</v>
      </c>
      <c r="N774" s="40">
        <v>38452</v>
      </c>
      <c r="O774" t="s">
        <v>585</v>
      </c>
      <c r="P774" s="45">
        <v>5</v>
      </c>
      <c r="Q774" s="321">
        <v>16.818206363269947</v>
      </c>
      <c r="R774" t="s">
        <v>582</v>
      </c>
    </row>
    <row r="775" spans="12:18" x14ac:dyDescent="0.2">
      <c r="L775">
        <v>780</v>
      </c>
      <c r="M775" t="s">
        <v>611</v>
      </c>
      <c r="N775" s="40">
        <v>39002</v>
      </c>
      <c r="O775" t="s">
        <v>605</v>
      </c>
      <c r="P775" s="45">
        <v>48</v>
      </c>
      <c r="Q775" s="321">
        <v>145.98516396408215</v>
      </c>
      <c r="R775" t="s">
        <v>586</v>
      </c>
    </row>
    <row r="776" spans="12:18" x14ac:dyDescent="0.2">
      <c r="L776">
        <v>781</v>
      </c>
      <c r="M776" t="s">
        <v>580</v>
      </c>
      <c r="N776" s="40">
        <v>39057</v>
      </c>
      <c r="O776" t="s">
        <v>605</v>
      </c>
      <c r="P776" s="45">
        <v>36</v>
      </c>
      <c r="Q776" s="321">
        <v>109.92397437204225</v>
      </c>
      <c r="R776" t="s">
        <v>586</v>
      </c>
    </row>
    <row r="777" spans="12:18" x14ac:dyDescent="0.2">
      <c r="L777">
        <v>782</v>
      </c>
      <c r="M777" t="s">
        <v>599</v>
      </c>
      <c r="N777" s="40">
        <v>39035</v>
      </c>
      <c r="O777" t="s">
        <v>605</v>
      </c>
      <c r="P777" s="45">
        <v>80</v>
      </c>
      <c r="Q777" s="321">
        <v>241.99741515278305</v>
      </c>
      <c r="R777" t="s">
        <v>592</v>
      </c>
    </row>
    <row r="778" spans="12:18" x14ac:dyDescent="0.2">
      <c r="L778">
        <v>783</v>
      </c>
      <c r="M778" t="s">
        <v>580</v>
      </c>
      <c r="N778" s="40">
        <v>39046</v>
      </c>
      <c r="O778" t="s">
        <v>581</v>
      </c>
      <c r="P778" s="45">
        <v>64</v>
      </c>
      <c r="Q778" s="321">
        <v>193.891081917441</v>
      </c>
      <c r="R778" t="s">
        <v>592</v>
      </c>
    </row>
    <row r="779" spans="12:18" x14ac:dyDescent="0.2">
      <c r="L779">
        <v>784</v>
      </c>
      <c r="M779" t="s">
        <v>580</v>
      </c>
      <c r="N779" s="40">
        <v>38639</v>
      </c>
      <c r="O779" t="s">
        <v>585</v>
      </c>
      <c r="P779" s="45">
        <v>51</v>
      </c>
      <c r="Q779" s="321">
        <v>155.49981680350626</v>
      </c>
      <c r="R779" t="s">
        <v>603</v>
      </c>
    </row>
    <row r="780" spans="12:18" x14ac:dyDescent="0.2">
      <c r="L780">
        <v>785</v>
      </c>
      <c r="M780" t="s">
        <v>588</v>
      </c>
      <c r="N780" s="40">
        <v>38452</v>
      </c>
      <c r="O780" t="s">
        <v>597</v>
      </c>
      <c r="P780" s="45">
        <v>92</v>
      </c>
      <c r="Q780" s="321">
        <v>278.34020387718806</v>
      </c>
      <c r="R780" t="s">
        <v>603</v>
      </c>
    </row>
    <row r="781" spans="12:18" x14ac:dyDescent="0.2">
      <c r="L781">
        <v>786</v>
      </c>
      <c r="M781" t="s">
        <v>612</v>
      </c>
      <c r="N781" s="40">
        <v>38463</v>
      </c>
      <c r="O781" t="s">
        <v>597</v>
      </c>
      <c r="P781" s="45">
        <v>93</v>
      </c>
      <c r="Q781" s="321">
        <v>280.85575758245068</v>
      </c>
      <c r="R781" t="s">
        <v>586</v>
      </c>
    </row>
    <row r="782" spans="12:18" x14ac:dyDescent="0.2">
      <c r="L782">
        <v>787</v>
      </c>
      <c r="M782" t="s">
        <v>611</v>
      </c>
      <c r="N782" s="40">
        <v>38386</v>
      </c>
      <c r="O782" t="s">
        <v>585</v>
      </c>
      <c r="P782" s="45">
        <v>36</v>
      </c>
      <c r="Q782" s="321">
        <v>110.48116735303131</v>
      </c>
      <c r="R782" t="s">
        <v>592</v>
      </c>
    </row>
    <row r="783" spans="12:18" x14ac:dyDescent="0.2">
      <c r="L783">
        <v>788</v>
      </c>
      <c r="M783" t="s">
        <v>588</v>
      </c>
      <c r="N783" s="40">
        <v>39002</v>
      </c>
      <c r="O783" t="s">
        <v>581</v>
      </c>
      <c r="P783" s="45">
        <v>-9</v>
      </c>
      <c r="Q783" s="321">
        <v>-24.826904970027119</v>
      </c>
      <c r="R783" t="s">
        <v>586</v>
      </c>
    </row>
    <row r="784" spans="12:18" x14ac:dyDescent="0.2">
      <c r="L784">
        <v>789</v>
      </c>
      <c r="M784" t="s">
        <v>611</v>
      </c>
      <c r="N784" s="40">
        <v>38496</v>
      </c>
      <c r="O784" t="s">
        <v>581</v>
      </c>
      <c r="P784" s="45">
        <v>48</v>
      </c>
      <c r="Q784" s="321">
        <v>146.23287015814799</v>
      </c>
      <c r="R784" t="s">
        <v>592</v>
      </c>
    </row>
    <row r="785" spans="12:18" x14ac:dyDescent="0.2">
      <c r="L785">
        <v>790</v>
      </c>
      <c r="M785" t="s">
        <v>612</v>
      </c>
      <c r="N785" s="40">
        <v>38672</v>
      </c>
      <c r="O785" t="s">
        <v>597</v>
      </c>
      <c r="P785" s="45">
        <v>11</v>
      </c>
      <c r="Q785" s="321">
        <v>34.54792782212121</v>
      </c>
      <c r="R785" t="s">
        <v>603</v>
      </c>
    </row>
    <row r="786" spans="12:18" x14ac:dyDescent="0.2">
      <c r="L786">
        <v>791</v>
      </c>
      <c r="M786" t="s">
        <v>612</v>
      </c>
      <c r="N786" s="40">
        <v>38188</v>
      </c>
      <c r="O786" t="s">
        <v>589</v>
      </c>
      <c r="P786" s="45">
        <v>8</v>
      </c>
      <c r="Q786" s="321">
        <v>25.453618816298423</v>
      </c>
      <c r="R786" t="s">
        <v>592</v>
      </c>
    </row>
    <row r="787" spans="12:18" x14ac:dyDescent="0.2">
      <c r="L787">
        <v>792</v>
      </c>
      <c r="M787" t="s">
        <v>596</v>
      </c>
      <c r="N787" s="40">
        <v>38089</v>
      </c>
      <c r="O787" t="s">
        <v>585</v>
      </c>
      <c r="P787" s="45">
        <v>36</v>
      </c>
      <c r="Q787" s="321">
        <v>110.09171904672033</v>
      </c>
      <c r="R787" t="s">
        <v>603</v>
      </c>
    </row>
    <row r="788" spans="12:18" x14ac:dyDescent="0.2">
      <c r="L788">
        <v>793</v>
      </c>
      <c r="M788" t="s">
        <v>612</v>
      </c>
      <c r="N788" s="40">
        <v>38661</v>
      </c>
      <c r="O788" t="s">
        <v>605</v>
      </c>
      <c r="P788" s="45">
        <v>93</v>
      </c>
      <c r="Q788" s="321">
        <v>280.77976287020761</v>
      </c>
      <c r="R788" t="s">
        <v>592</v>
      </c>
    </row>
    <row r="789" spans="12:18" x14ac:dyDescent="0.2">
      <c r="L789">
        <v>794</v>
      </c>
      <c r="M789" t="s">
        <v>584</v>
      </c>
      <c r="N789" s="40">
        <v>38089</v>
      </c>
      <c r="O789" t="s">
        <v>581</v>
      </c>
      <c r="P789" s="45">
        <v>39</v>
      </c>
      <c r="Q789" s="321">
        <v>119.20284079894812</v>
      </c>
      <c r="R789" t="s">
        <v>603</v>
      </c>
    </row>
    <row r="790" spans="12:18" x14ac:dyDescent="0.2">
      <c r="L790">
        <v>795</v>
      </c>
      <c r="M790" t="s">
        <v>584</v>
      </c>
      <c r="N790" s="40">
        <v>38133</v>
      </c>
      <c r="O790" t="s">
        <v>597</v>
      </c>
      <c r="P790" s="45">
        <v>72</v>
      </c>
      <c r="Q790" s="321">
        <v>218.07728873022205</v>
      </c>
      <c r="R790" t="s">
        <v>582</v>
      </c>
    </row>
    <row r="791" spans="12:18" x14ac:dyDescent="0.2">
      <c r="L791">
        <v>796</v>
      </c>
      <c r="M791" t="s">
        <v>608</v>
      </c>
      <c r="N791" s="40">
        <v>38782</v>
      </c>
      <c r="O791" t="s">
        <v>581</v>
      </c>
      <c r="P791" s="45">
        <v>3</v>
      </c>
      <c r="Q791" s="321">
        <v>10.416176420457935</v>
      </c>
      <c r="R791" t="s">
        <v>586</v>
      </c>
    </row>
    <row r="792" spans="12:18" x14ac:dyDescent="0.2">
      <c r="L792">
        <v>797</v>
      </c>
      <c r="M792" t="s">
        <v>594</v>
      </c>
      <c r="N792" s="40">
        <v>38353</v>
      </c>
      <c r="O792" t="s">
        <v>605</v>
      </c>
      <c r="P792" s="45">
        <v>47</v>
      </c>
      <c r="Q792" s="321">
        <v>142.8388636236887</v>
      </c>
      <c r="R792" t="s">
        <v>603</v>
      </c>
    </row>
    <row r="793" spans="12:18" x14ac:dyDescent="0.2">
      <c r="L793">
        <v>798</v>
      </c>
      <c r="M793" t="s">
        <v>599</v>
      </c>
      <c r="N793" s="40">
        <v>39079</v>
      </c>
      <c r="O793" t="s">
        <v>605</v>
      </c>
      <c r="P793" s="45">
        <v>72</v>
      </c>
      <c r="Q793" s="321">
        <v>217.32445132799407</v>
      </c>
      <c r="R793" t="s">
        <v>592</v>
      </c>
    </row>
    <row r="794" spans="12:18" x14ac:dyDescent="0.2">
      <c r="L794">
        <v>799</v>
      </c>
      <c r="M794" t="s">
        <v>596</v>
      </c>
      <c r="N794" s="40">
        <v>39057</v>
      </c>
      <c r="O794" t="s">
        <v>605</v>
      </c>
      <c r="P794" s="45">
        <v>26</v>
      </c>
      <c r="Q794" s="321">
        <v>79.748589199087291</v>
      </c>
      <c r="R794" t="s">
        <v>586</v>
      </c>
    </row>
    <row r="795" spans="12:18" x14ac:dyDescent="0.2">
      <c r="L795">
        <v>800</v>
      </c>
      <c r="M795" t="s">
        <v>594</v>
      </c>
      <c r="N795" s="40">
        <v>38265</v>
      </c>
      <c r="O795" t="s">
        <v>597</v>
      </c>
      <c r="P795" s="45">
        <v>47</v>
      </c>
      <c r="Q795" s="321">
        <v>142.48755479367787</v>
      </c>
      <c r="R795" t="s">
        <v>582</v>
      </c>
    </row>
    <row r="796" spans="12:18" x14ac:dyDescent="0.2">
      <c r="L796">
        <v>801</v>
      </c>
      <c r="M796" t="s">
        <v>599</v>
      </c>
      <c r="N796" s="40">
        <v>38727</v>
      </c>
      <c r="O796" t="s">
        <v>581</v>
      </c>
      <c r="P796" s="45">
        <v>14</v>
      </c>
      <c r="Q796" s="321">
        <v>43.403824731122626</v>
      </c>
      <c r="R796" t="s">
        <v>603</v>
      </c>
    </row>
    <row r="797" spans="12:18" x14ac:dyDescent="0.2">
      <c r="L797">
        <v>802</v>
      </c>
      <c r="M797" t="s">
        <v>594</v>
      </c>
      <c r="N797" s="40">
        <v>38529</v>
      </c>
      <c r="O797" t="s">
        <v>605</v>
      </c>
      <c r="P797" s="45">
        <v>71</v>
      </c>
      <c r="Q797" s="321">
        <v>215.07582310104507</v>
      </c>
      <c r="R797" t="s">
        <v>582</v>
      </c>
    </row>
    <row r="798" spans="12:18" x14ac:dyDescent="0.2">
      <c r="L798">
        <v>803</v>
      </c>
      <c r="M798" t="s">
        <v>584</v>
      </c>
      <c r="N798" s="40">
        <v>38947</v>
      </c>
      <c r="O798" t="s">
        <v>585</v>
      </c>
      <c r="P798" s="45">
        <v>95</v>
      </c>
      <c r="Q798" s="321">
        <v>287.79738255613682</v>
      </c>
      <c r="R798" t="s">
        <v>586</v>
      </c>
    </row>
    <row r="799" spans="12:18" x14ac:dyDescent="0.2">
      <c r="L799">
        <v>804</v>
      </c>
      <c r="M799" t="s">
        <v>612</v>
      </c>
      <c r="N799" s="40">
        <v>38782</v>
      </c>
      <c r="O799" t="s">
        <v>605</v>
      </c>
      <c r="P799" s="45">
        <v>37</v>
      </c>
      <c r="Q799" s="321">
        <v>112.77919739726129</v>
      </c>
      <c r="R799" t="s">
        <v>582</v>
      </c>
    </row>
    <row r="800" spans="12:18" x14ac:dyDescent="0.2">
      <c r="L800">
        <v>805</v>
      </c>
      <c r="M800" t="s">
        <v>584</v>
      </c>
      <c r="N800" s="40">
        <v>38694</v>
      </c>
      <c r="O800" t="s">
        <v>581</v>
      </c>
      <c r="P800" s="45">
        <v>-1</v>
      </c>
      <c r="Q800" s="321">
        <v>-0.39117514400995779</v>
      </c>
      <c r="R800" t="s">
        <v>603</v>
      </c>
    </row>
    <row r="801" spans="12:18" x14ac:dyDescent="0.2">
      <c r="L801">
        <v>806</v>
      </c>
      <c r="M801" t="s">
        <v>608</v>
      </c>
      <c r="N801" s="40">
        <v>38947</v>
      </c>
      <c r="O801" t="s">
        <v>597</v>
      </c>
      <c r="P801" s="45">
        <v>26</v>
      </c>
      <c r="Q801" s="321">
        <v>80.208589830999188</v>
      </c>
      <c r="R801" t="s">
        <v>586</v>
      </c>
    </row>
    <row r="802" spans="12:18" x14ac:dyDescent="0.2">
      <c r="L802">
        <v>807</v>
      </c>
      <c r="M802" t="s">
        <v>594</v>
      </c>
      <c r="N802" s="40">
        <v>37990</v>
      </c>
      <c r="O802" t="s">
        <v>597</v>
      </c>
      <c r="P802" s="45">
        <v>67</v>
      </c>
      <c r="Q802" s="321">
        <v>203.54299038710067</v>
      </c>
      <c r="R802" t="s">
        <v>603</v>
      </c>
    </row>
    <row r="803" spans="12:18" x14ac:dyDescent="0.2">
      <c r="L803">
        <v>808</v>
      </c>
      <c r="M803" t="s">
        <v>608</v>
      </c>
      <c r="N803" s="40">
        <v>38034</v>
      </c>
      <c r="O803" t="s">
        <v>581</v>
      </c>
      <c r="P803" s="45">
        <v>15</v>
      </c>
      <c r="Q803" s="321">
        <v>47.198351483731813</v>
      </c>
      <c r="R803" t="s">
        <v>586</v>
      </c>
    </row>
    <row r="804" spans="12:18" x14ac:dyDescent="0.2">
      <c r="L804">
        <v>809</v>
      </c>
      <c r="M804" t="s">
        <v>611</v>
      </c>
      <c r="N804" s="40">
        <v>38771</v>
      </c>
      <c r="O804" t="s">
        <v>581</v>
      </c>
      <c r="P804" s="45">
        <v>73</v>
      </c>
      <c r="Q804" s="321">
        <v>221.33612349849449</v>
      </c>
      <c r="R804" t="s">
        <v>582</v>
      </c>
    </row>
    <row r="805" spans="12:18" x14ac:dyDescent="0.2">
      <c r="L805">
        <v>810</v>
      </c>
      <c r="M805" t="s">
        <v>611</v>
      </c>
      <c r="N805" s="40">
        <v>38265</v>
      </c>
      <c r="O805" t="s">
        <v>605</v>
      </c>
      <c r="P805" s="45">
        <v>13</v>
      </c>
      <c r="Q805" s="321">
        <v>40.899875452377259</v>
      </c>
      <c r="R805" t="s">
        <v>592</v>
      </c>
    </row>
    <row r="806" spans="12:18" x14ac:dyDescent="0.2">
      <c r="L806">
        <v>811</v>
      </c>
      <c r="M806" t="s">
        <v>608</v>
      </c>
      <c r="N806" s="40">
        <v>38067</v>
      </c>
      <c r="O806" t="s">
        <v>585</v>
      </c>
      <c r="P806" s="45">
        <v>76</v>
      </c>
      <c r="Q806" s="321">
        <v>229.55812152109252</v>
      </c>
      <c r="R806" t="s">
        <v>603</v>
      </c>
    </row>
    <row r="807" spans="12:18" x14ac:dyDescent="0.2">
      <c r="L807">
        <v>812</v>
      </c>
      <c r="M807" t="s">
        <v>612</v>
      </c>
      <c r="N807" s="40">
        <v>38144</v>
      </c>
      <c r="O807" t="s">
        <v>597</v>
      </c>
      <c r="P807" s="45">
        <v>-9</v>
      </c>
      <c r="Q807" s="321">
        <v>-24.933082918901754</v>
      </c>
      <c r="R807" t="s">
        <v>582</v>
      </c>
    </row>
    <row r="808" spans="12:18" x14ac:dyDescent="0.2">
      <c r="L808">
        <v>813</v>
      </c>
      <c r="M808" t="s">
        <v>596</v>
      </c>
      <c r="N808" s="40">
        <v>38507</v>
      </c>
      <c r="O808" t="s">
        <v>589</v>
      </c>
      <c r="P808" s="45">
        <v>36</v>
      </c>
      <c r="Q808" s="321">
        <v>109.53328220052806</v>
      </c>
      <c r="R808" t="s">
        <v>592</v>
      </c>
    </row>
    <row r="809" spans="12:18" x14ac:dyDescent="0.2">
      <c r="L809">
        <v>814</v>
      </c>
      <c r="M809" t="s">
        <v>588</v>
      </c>
      <c r="N809" s="40">
        <v>38133</v>
      </c>
      <c r="O809" t="s">
        <v>585</v>
      </c>
      <c r="P809" s="45">
        <v>11</v>
      </c>
      <c r="Q809" s="321">
        <v>35.52180509936634</v>
      </c>
      <c r="R809" t="s">
        <v>582</v>
      </c>
    </row>
    <row r="810" spans="12:18" x14ac:dyDescent="0.2">
      <c r="L810">
        <v>815</v>
      </c>
      <c r="M810" t="s">
        <v>596</v>
      </c>
      <c r="N810" s="40">
        <v>38738</v>
      </c>
      <c r="O810" t="s">
        <v>581</v>
      </c>
      <c r="P810" s="45">
        <v>73</v>
      </c>
      <c r="Q810" s="321">
        <v>220.50049794203733</v>
      </c>
      <c r="R810" t="s">
        <v>603</v>
      </c>
    </row>
    <row r="811" spans="12:18" x14ac:dyDescent="0.2">
      <c r="L811">
        <v>816</v>
      </c>
      <c r="M811" t="s">
        <v>611</v>
      </c>
      <c r="N811" s="40">
        <v>38276</v>
      </c>
      <c r="O811" t="s">
        <v>589</v>
      </c>
      <c r="P811" s="45">
        <v>93</v>
      </c>
      <c r="Q811" s="321">
        <v>280.26544889145606</v>
      </c>
      <c r="R811" t="s">
        <v>582</v>
      </c>
    </row>
    <row r="812" spans="12:18" x14ac:dyDescent="0.2">
      <c r="L812">
        <v>817</v>
      </c>
      <c r="M812" t="s">
        <v>580</v>
      </c>
      <c r="N812" s="40">
        <v>38815</v>
      </c>
      <c r="O812" t="s">
        <v>585</v>
      </c>
      <c r="P812" s="45">
        <v>69</v>
      </c>
      <c r="Q812" s="321">
        <v>209.31670948874884</v>
      </c>
      <c r="R812" t="s">
        <v>603</v>
      </c>
    </row>
    <row r="813" spans="12:18" x14ac:dyDescent="0.2">
      <c r="L813">
        <v>818</v>
      </c>
      <c r="M813" t="s">
        <v>584</v>
      </c>
      <c r="N813" s="40">
        <v>38089</v>
      </c>
      <c r="O813" t="s">
        <v>597</v>
      </c>
      <c r="P813" s="45">
        <v>86</v>
      </c>
      <c r="Q813" s="321">
        <v>259.4849368720744</v>
      </c>
      <c r="R813" t="s">
        <v>586</v>
      </c>
    </row>
    <row r="814" spans="12:18" x14ac:dyDescent="0.2">
      <c r="L814">
        <v>819</v>
      </c>
      <c r="M814" t="s">
        <v>580</v>
      </c>
      <c r="N814" s="40">
        <v>38870</v>
      </c>
      <c r="O814" t="s">
        <v>605</v>
      </c>
      <c r="P814" s="45">
        <v>54</v>
      </c>
      <c r="Q814" s="321">
        <v>164.37938973773885</v>
      </c>
      <c r="R814" t="s">
        <v>582</v>
      </c>
    </row>
    <row r="815" spans="12:18" x14ac:dyDescent="0.2">
      <c r="L815">
        <v>820</v>
      </c>
      <c r="M815" t="s">
        <v>599</v>
      </c>
      <c r="N815" s="40">
        <v>38463</v>
      </c>
      <c r="O815" t="s">
        <v>605</v>
      </c>
      <c r="P815" s="45">
        <v>-2</v>
      </c>
      <c r="Q815" s="321">
        <v>-4.040363555098244</v>
      </c>
      <c r="R815" t="s">
        <v>586</v>
      </c>
    </row>
    <row r="816" spans="12:18" x14ac:dyDescent="0.2">
      <c r="L816">
        <v>821</v>
      </c>
      <c r="M816" t="s">
        <v>594</v>
      </c>
      <c r="N816" s="40">
        <v>38980</v>
      </c>
      <c r="O816" t="s">
        <v>585</v>
      </c>
      <c r="P816" s="45">
        <v>83</v>
      </c>
      <c r="Q816" s="321">
        <v>250.16533632828239</v>
      </c>
      <c r="R816" t="s">
        <v>592</v>
      </c>
    </row>
    <row r="817" spans="12:18" x14ac:dyDescent="0.2">
      <c r="L817">
        <v>822</v>
      </c>
      <c r="M817" t="s">
        <v>612</v>
      </c>
      <c r="N817" s="40">
        <v>38639</v>
      </c>
      <c r="O817" t="s">
        <v>605</v>
      </c>
      <c r="P817" s="45">
        <v>2</v>
      </c>
      <c r="Q817" s="321">
        <v>8.0012184182764319</v>
      </c>
      <c r="R817" t="s">
        <v>592</v>
      </c>
    </row>
    <row r="818" spans="12:18" x14ac:dyDescent="0.2">
      <c r="L818">
        <v>823</v>
      </c>
      <c r="M818" t="s">
        <v>596</v>
      </c>
      <c r="N818" s="40">
        <v>38947</v>
      </c>
      <c r="O818" t="s">
        <v>597</v>
      </c>
      <c r="P818" s="45">
        <v>54</v>
      </c>
      <c r="Q818" s="321">
        <v>164.14962862314266</v>
      </c>
      <c r="R818" t="s">
        <v>586</v>
      </c>
    </row>
    <row r="819" spans="12:18" x14ac:dyDescent="0.2">
      <c r="L819">
        <v>824</v>
      </c>
      <c r="M819" t="s">
        <v>584</v>
      </c>
      <c r="N819" s="40">
        <v>38078</v>
      </c>
      <c r="O819" t="s">
        <v>585</v>
      </c>
      <c r="P819" s="45">
        <v>76</v>
      </c>
      <c r="Q819" s="321">
        <v>230.41943809745561</v>
      </c>
      <c r="R819" t="s">
        <v>603</v>
      </c>
    </row>
    <row r="820" spans="12:18" x14ac:dyDescent="0.2">
      <c r="L820">
        <v>825</v>
      </c>
      <c r="M820" t="s">
        <v>580</v>
      </c>
      <c r="N820" s="40">
        <v>38595</v>
      </c>
      <c r="O820" t="s">
        <v>597</v>
      </c>
      <c r="P820" s="45">
        <v>10</v>
      </c>
      <c r="Q820" s="321">
        <v>32.250567590543547</v>
      </c>
      <c r="R820" t="s">
        <v>586</v>
      </c>
    </row>
    <row r="821" spans="12:18" x14ac:dyDescent="0.2">
      <c r="L821">
        <v>826</v>
      </c>
      <c r="M821" t="s">
        <v>611</v>
      </c>
      <c r="N821" s="40">
        <v>39002</v>
      </c>
      <c r="O821" t="s">
        <v>585</v>
      </c>
      <c r="P821" s="45">
        <v>81</v>
      </c>
      <c r="Q821" s="321">
        <v>245.03936147229382</v>
      </c>
      <c r="R821" t="s">
        <v>592</v>
      </c>
    </row>
    <row r="822" spans="12:18" x14ac:dyDescent="0.2">
      <c r="L822">
        <v>827</v>
      </c>
      <c r="M822" t="s">
        <v>611</v>
      </c>
      <c r="N822" s="40">
        <v>38980</v>
      </c>
      <c r="O822" t="s">
        <v>597</v>
      </c>
      <c r="P822" s="45">
        <v>83</v>
      </c>
      <c r="Q822" s="321">
        <v>251.14060708825255</v>
      </c>
      <c r="R822" t="s">
        <v>586</v>
      </c>
    </row>
    <row r="823" spans="12:18" x14ac:dyDescent="0.2">
      <c r="L823">
        <v>828</v>
      </c>
      <c r="M823" t="s">
        <v>594</v>
      </c>
      <c r="N823" s="40">
        <v>39024</v>
      </c>
      <c r="O823" t="s">
        <v>585</v>
      </c>
      <c r="P823" s="45">
        <v>6</v>
      </c>
      <c r="Q823" s="321">
        <v>19.522370228620925</v>
      </c>
      <c r="R823" t="s">
        <v>582</v>
      </c>
    </row>
    <row r="824" spans="12:18" x14ac:dyDescent="0.2">
      <c r="L824">
        <v>829</v>
      </c>
      <c r="M824" t="s">
        <v>596</v>
      </c>
      <c r="N824" s="40">
        <v>39035</v>
      </c>
      <c r="O824" t="s">
        <v>605</v>
      </c>
      <c r="P824" s="45">
        <v>77</v>
      </c>
      <c r="Q824" s="321">
        <v>233.15631874033514</v>
      </c>
      <c r="R824" t="s">
        <v>603</v>
      </c>
    </row>
    <row r="825" spans="12:18" x14ac:dyDescent="0.2">
      <c r="L825">
        <v>830</v>
      </c>
      <c r="M825" t="s">
        <v>611</v>
      </c>
      <c r="N825" s="40">
        <v>38804</v>
      </c>
      <c r="O825" t="s">
        <v>605</v>
      </c>
      <c r="P825" s="45">
        <v>41</v>
      </c>
      <c r="Q825" s="321">
        <v>125.28397193085664</v>
      </c>
      <c r="R825" t="s">
        <v>592</v>
      </c>
    </row>
    <row r="826" spans="12:18" x14ac:dyDescent="0.2">
      <c r="L826">
        <v>831</v>
      </c>
      <c r="M826" t="s">
        <v>588</v>
      </c>
      <c r="N826" s="40">
        <v>39057</v>
      </c>
      <c r="O826" t="s">
        <v>581</v>
      </c>
      <c r="P826" s="45">
        <v>80</v>
      </c>
      <c r="Q826" s="321">
        <v>241.70735878482179</v>
      </c>
      <c r="R826" t="s">
        <v>582</v>
      </c>
    </row>
    <row r="827" spans="12:18" x14ac:dyDescent="0.2">
      <c r="L827">
        <v>832</v>
      </c>
      <c r="M827" t="s">
        <v>594</v>
      </c>
      <c r="N827" s="40">
        <v>38859</v>
      </c>
      <c r="O827" t="s">
        <v>597</v>
      </c>
      <c r="P827" s="45">
        <v>20</v>
      </c>
      <c r="Q827" s="321">
        <v>62.210097856811508</v>
      </c>
      <c r="R827" t="s">
        <v>603</v>
      </c>
    </row>
    <row r="828" spans="12:18" x14ac:dyDescent="0.2">
      <c r="L828">
        <v>833</v>
      </c>
      <c r="M828" t="s">
        <v>608</v>
      </c>
      <c r="N828" s="40">
        <v>38012</v>
      </c>
      <c r="O828" t="s">
        <v>597</v>
      </c>
      <c r="P828" s="45">
        <v>31</v>
      </c>
      <c r="Q828" s="321">
        <v>95.327196648200925</v>
      </c>
      <c r="R828" t="s">
        <v>586</v>
      </c>
    </row>
    <row r="829" spans="12:18" x14ac:dyDescent="0.2">
      <c r="L829">
        <v>834</v>
      </c>
      <c r="M829" t="s">
        <v>584</v>
      </c>
      <c r="N829" s="40">
        <v>38727</v>
      </c>
      <c r="O829" t="s">
        <v>585</v>
      </c>
      <c r="P829" s="45">
        <v>34</v>
      </c>
      <c r="Q829" s="321">
        <v>103.89654308960344</v>
      </c>
      <c r="R829" t="s">
        <v>603</v>
      </c>
    </row>
    <row r="830" spans="12:18" x14ac:dyDescent="0.2">
      <c r="L830">
        <v>835</v>
      </c>
      <c r="M830" t="s">
        <v>588</v>
      </c>
      <c r="N830" s="40">
        <v>38595</v>
      </c>
      <c r="O830" t="s">
        <v>585</v>
      </c>
      <c r="P830" s="45">
        <v>2</v>
      </c>
      <c r="Q830" s="321">
        <v>8.0342514695562706</v>
      </c>
      <c r="R830" t="s">
        <v>592</v>
      </c>
    </row>
    <row r="831" spans="12:18" x14ac:dyDescent="0.2">
      <c r="L831">
        <v>836</v>
      </c>
      <c r="M831" t="s">
        <v>611</v>
      </c>
      <c r="N831" s="40">
        <v>38760</v>
      </c>
      <c r="O831" t="s">
        <v>585</v>
      </c>
      <c r="P831" s="45">
        <v>17</v>
      </c>
      <c r="Q831" s="321">
        <v>53.331838418625381</v>
      </c>
      <c r="R831" t="s">
        <v>582</v>
      </c>
    </row>
    <row r="832" spans="12:18" x14ac:dyDescent="0.2">
      <c r="L832">
        <v>837</v>
      </c>
      <c r="M832" t="s">
        <v>608</v>
      </c>
      <c r="N832" s="40">
        <v>38870</v>
      </c>
      <c r="O832" t="s">
        <v>597</v>
      </c>
      <c r="P832" s="45">
        <v>16</v>
      </c>
      <c r="Q832" s="321">
        <v>50.310894482412991</v>
      </c>
      <c r="R832" t="s">
        <v>582</v>
      </c>
    </row>
    <row r="833" spans="12:18" x14ac:dyDescent="0.2">
      <c r="L833">
        <v>838</v>
      </c>
      <c r="M833" t="s">
        <v>599</v>
      </c>
      <c r="N833" s="40">
        <v>38782</v>
      </c>
      <c r="O833" t="s">
        <v>585</v>
      </c>
      <c r="P833" s="45">
        <v>54</v>
      </c>
      <c r="Q833" s="321">
        <v>163.70197903495185</v>
      </c>
      <c r="R833" t="s">
        <v>592</v>
      </c>
    </row>
    <row r="834" spans="12:18" x14ac:dyDescent="0.2">
      <c r="L834">
        <v>839</v>
      </c>
      <c r="M834" t="s">
        <v>594</v>
      </c>
      <c r="N834" s="40">
        <v>38034</v>
      </c>
      <c r="O834" t="s">
        <v>581</v>
      </c>
      <c r="P834" s="45">
        <v>-9</v>
      </c>
      <c r="Q834" s="321">
        <v>-24.921999927055641</v>
      </c>
      <c r="R834" t="s">
        <v>603</v>
      </c>
    </row>
    <row r="835" spans="12:18" x14ac:dyDescent="0.2">
      <c r="L835">
        <v>840</v>
      </c>
      <c r="M835" t="s">
        <v>594</v>
      </c>
      <c r="N835" s="40">
        <v>38837</v>
      </c>
      <c r="O835" t="s">
        <v>597</v>
      </c>
      <c r="P835" s="45">
        <v>94</v>
      </c>
      <c r="Q835" s="321">
        <v>284.53575317756747</v>
      </c>
      <c r="R835" t="s">
        <v>592</v>
      </c>
    </row>
    <row r="836" spans="12:18" x14ac:dyDescent="0.2">
      <c r="L836">
        <v>841</v>
      </c>
      <c r="M836" t="s">
        <v>611</v>
      </c>
      <c r="N836" s="40">
        <v>38232</v>
      </c>
      <c r="O836" t="s">
        <v>585</v>
      </c>
      <c r="P836" s="45">
        <v>-3</v>
      </c>
      <c r="Q836" s="321">
        <v>-7.4497114042005954</v>
      </c>
      <c r="R836" t="s">
        <v>586</v>
      </c>
    </row>
    <row r="837" spans="12:18" x14ac:dyDescent="0.2">
      <c r="L837">
        <v>842</v>
      </c>
      <c r="M837" t="s">
        <v>599</v>
      </c>
      <c r="N837" s="40">
        <v>38298</v>
      </c>
      <c r="O837" t="s">
        <v>605</v>
      </c>
      <c r="P837" s="45">
        <v>9</v>
      </c>
      <c r="Q837" s="321">
        <v>28.830809944248564</v>
      </c>
      <c r="R837" t="s">
        <v>592</v>
      </c>
    </row>
    <row r="838" spans="12:18" x14ac:dyDescent="0.2">
      <c r="L838">
        <v>843</v>
      </c>
      <c r="M838" t="s">
        <v>584</v>
      </c>
      <c r="N838" s="40">
        <v>38067</v>
      </c>
      <c r="O838" t="s">
        <v>585</v>
      </c>
      <c r="P838" s="45">
        <v>25</v>
      </c>
      <c r="Q838" s="321">
        <v>77.108203405128648</v>
      </c>
      <c r="R838" t="s">
        <v>603</v>
      </c>
    </row>
    <row r="839" spans="12:18" x14ac:dyDescent="0.2">
      <c r="L839">
        <v>844</v>
      </c>
      <c r="M839" t="s">
        <v>588</v>
      </c>
      <c r="N839" s="40">
        <v>39013</v>
      </c>
      <c r="O839" t="s">
        <v>581</v>
      </c>
      <c r="P839" s="45">
        <v>29</v>
      </c>
      <c r="Q839" s="321">
        <v>89.310545900397301</v>
      </c>
      <c r="R839" t="s">
        <v>582</v>
      </c>
    </row>
    <row r="840" spans="12:18" x14ac:dyDescent="0.2">
      <c r="L840">
        <v>845</v>
      </c>
      <c r="M840" t="s">
        <v>612</v>
      </c>
      <c r="N840" s="40">
        <v>38221</v>
      </c>
      <c r="O840" t="s">
        <v>597</v>
      </c>
      <c r="P840" s="45">
        <v>37</v>
      </c>
      <c r="Q840" s="321">
        <v>113.21323460768004</v>
      </c>
      <c r="R840" t="s">
        <v>603</v>
      </c>
    </row>
    <row r="841" spans="12:18" x14ac:dyDescent="0.2">
      <c r="L841">
        <v>846</v>
      </c>
      <c r="M841" t="s">
        <v>594</v>
      </c>
      <c r="N841" s="40">
        <v>38529</v>
      </c>
      <c r="O841" t="s">
        <v>585</v>
      </c>
      <c r="P841" s="45">
        <v>19</v>
      </c>
      <c r="Q841" s="321">
        <v>59.003760475925063</v>
      </c>
      <c r="R841" t="s">
        <v>592</v>
      </c>
    </row>
    <row r="842" spans="12:18" x14ac:dyDescent="0.2">
      <c r="L842">
        <v>847</v>
      </c>
      <c r="M842" t="s">
        <v>599</v>
      </c>
      <c r="N842" s="40">
        <v>38089</v>
      </c>
      <c r="O842" t="s">
        <v>581</v>
      </c>
      <c r="P842" s="45">
        <v>28</v>
      </c>
      <c r="Q842" s="321">
        <v>86.04518510559123</v>
      </c>
      <c r="R842" t="s">
        <v>586</v>
      </c>
    </row>
    <row r="843" spans="12:18" x14ac:dyDescent="0.2">
      <c r="L843">
        <v>848</v>
      </c>
      <c r="M843" t="s">
        <v>611</v>
      </c>
      <c r="N843" s="40">
        <v>38144</v>
      </c>
      <c r="O843" t="s">
        <v>597</v>
      </c>
      <c r="P843" s="45">
        <v>18</v>
      </c>
      <c r="Q843" s="321">
        <v>55.858549479616173</v>
      </c>
      <c r="R843" t="s">
        <v>592</v>
      </c>
    </row>
    <row r="844" spans="12:18" x14ac:dyDescent="0.2">
      <c r="L844">
        <v>849</v>
      </c>
      <c r="M844" t="s">
        <v>588</v>
      </c>
      <c r="N844" s="40">
        <v>38870</v>
      </c>
      <c r="O844" t="s">
        <v>589</v>
      </c>
      <c r="P844" s="45">
        <v>84</v>
      </c>
      <c r="Q844" s="321">
        <v>254.04302513210774</v>
      </c>
      <c r="R844" t="s">
        <v>582</v>
      </c>
    </row>
    <row r="845" spans="12:18" x14ac:dyDescent="0.2">
      <c r="L845">
        <v>850</v>
      </c>
      <c r="M845" t="s">
        <v>608</v>
      </c>
      <c r="N845" s="40">
        <v>38276</v>
      </c>
      <c r="O845" t="s">
        <v>585</v>
      </c>
      <c r="P845" s="45">
        <v>79</v>
      </c>
      <c r="Q845" s="321">
        <v>238.82743961542425</v>
      </c>
      <c r="R845" t="s">
        <v>592</v>
      </c>
    </row>
    <row r="846" spans="12:18" x14ac:dyDescent="0.2">
      <c r="L846">
        <v>851</v>
      </c>
      <c r="M846" t="s">
        <v>612</v>
      </c>
      <c r="N846" s="40">
        <v>38298</v>
      </c>
      <c r="O846" t="s">
        <v>585</v>
      </c>
      <c r="P846" s="45">
        <v>31</v>
      </c>
      <c r="Q846" s="321">
        <v>94.972961203791044</v>
      </c>
      <c r="R846" t="s">
        <v>586</v>
      </c>
    </row>
    <row r="847" spans="12:18" x14ac:dyDescent="0.2">
      <c r="L847">
        <v>852</v>
      </c>
      <c r="M847" t="s">
        <v>611</v>
      </c>
      <c r="N847" s="40">
        <v>38925</v>
      </c>
      <c r="O847" t="s">
        <v>589</v>
      </c>
      <c r="P847" s="45">
        <v>34</v>
      </c>
      <c r="Q847" s="321">
        <v>103.39863614232333</v>
      </c>
      <c r="R847" t="s">
        <v>603</v>
      </c>
    </row>
    <row r="848" spans="12:18" x14ac:dyDescent="0.2">
      <c r="L848">
        <v>853</v>
      </c>
      <c r="M848" t="s">
        <v>612</v>
      </c>
      <c r="N848" s="40">
        <v>38672</v>
      </c>
      <c r="O848" t="s">
        <v>605</v>
      </c>
      <c r="P848" s="45">
        <v>66</v>
      </c>
      <c r="Q848" s="321">
        <v>201.25536797949457</v>
      </c>
      <c r="R848" t="s">
        <v>582</v>
      </c>
    </row>
    <row r="849" spans="12:18" x14ac:dyDescent="0.2">
      <c r="L849">
        <v>854</v>
      </c>
      <c r="M849" t="s">
        <v>608</v>
      </c>
      <c r="N849" s="40">
        <v>38859</v>
      </c>
      <c r="O849" t="s">
        <v>605</v>
      </c>
      <c r="P849" s="45">
        <v>44</v>
      </c>
      <c r="Q849" s="321">
        <v>134.44985862590835</v>
      </c>
      <c r="R849" t="s">
        <v>603</v>
      </c>
    </row>
    <row r="850" spans="12:18" x14ac:dyDescent="0.2">
      <c r="L850">
        <v>855</v>
      </c>
      <c r="M850" t="s">
        <v>580</v>
      </c>
      <c r="N850" s="40">
        <v>38375</v>
      </c>
      <c r="O850" t="s">
        <v>597</v>
      </c>
      <c r="P850" s="45">
        <v>94</v>
      </c>
      <c r="Q850" s="321">
        <v>284.41944495958916</v>
      </c>
      <c r="R850" t="s">
        <v>582</v>
      </c>
    </row>
    <row r="851" spans="12:18" x14ac:dyDescent="0.2">
      <c r="L851">
        <v>856</v>
      </c>
      <c r="M851" t="s">
        <v>596</v>
      </c>
      <c r="N851" s="40">
        <v>38089</v>
      </c>
      <c r="O851" t="s">
        <v>585</v>
      </c>
      <c r="P851" s="45">
        <v>11</v>
      </c>
      <c r="Q851" s="321">
        <v>35.299860689817372</v>
      </c>
      <c r="R851" t="s">
        <v>603</v>
      </c>
    </row>
    <row r="852" spans="12:18" x14ac:dyDescent="0.2">
      <c r="L852">
        <v>857</v>
      </c>
      <c r="M852" t="s">
        <v>584</v>
      </c>
      <c r="N852" s="40">
        <v>38221</v>
      </c>
      <c r="O852" t="s">
        <v>581</v>
      </c>
      <c r="P852" s="45">
        <v>74</v>
      </c>
      <c r="Q852" s="321">
        <v>223.97457991298864</v>
      </c>
      <c r="R852" t="s">
        <v>603</v>
      </c>
    </row>
    <row r="853" spans="12:18" x14ac:dyDescent="0.2">
      <c r="L853">
        <v>858</v>
      </c>
      <c r="M853" t="s">
        <v>611</v>
      </c>
      <c r="N853" s="40">
        <v>39057</v>
      </c>
      <c r="O853" t="s">
        <v>605</v>
      </c>
      <c r="P853" s="45">
        <v>28</v>
      </c>
      <c r="Q853" s="321">
        <v>86.485564911199845</v>
      </c>
      <c r="R853" t="s">
        <v>592</v>
      </c>
    </row>
    <row r="854" spans="12:18" x14ac:dyDescent="0.2">
      <c r="L854">
        <v>859</v>
      </c>
      <c r="M854" t="s">
        <v>599</v>
      </c>
      <c r="N854" s="40">
        <v>38507</v>
      </c>
      <c r="O854" t="s">
        <v>581</v>
      </c>
      <c r="P854" s="45">
        <v>40</v>
      </c>
      <c r="Q854" s="321">
        <v>121.92180749554807</v>
      </c>
      <c r="R854" t="s">
        <v>592</v>
      </c>
    </row>
    <row r="855" spans="12:18" x14ac:dyDescent="0.2">
      <c r="L855">
        <v>860</v>
      </c>
      <c r="M855" t="s">
        <v>599</v>
      </c>
      <c r="N855" s="40">
        <v>38023</v>
      </c>
      <c r="O855" t="s">
        <v>581</v>
      </c>
      <c r="P855" s="45">
        <v>34</v>
      </c>
      <c r="Q855" s="321">
        <v>104.1689153871453</v>
      </c>
      <c r="R855" t="s">
        <v>582</v>
      </c>
    </row>
    <row r="856" spans="12:18" x14ac:dyDescent="0.2">
      <c r="L856">
        <v>861</v>
      </c>
      <c r="M856" t="s">
        <v>580</v>
      </c>
      <c r="N856" s="40">
        <v>38606</v>
      </c>
      <c r="O856" t="s">
        <v>597</v>
      </c>
      <c r="P856" s="45">
        <v>38</v>
      </c>
      <c r="Q856" s="321">
        <v>115.85180148886141</v>
      </c>
      <c r="R856" t="s">
        <v>582</v>
      </c>
    </row>
    <row r="857" spans="12:18" x14ac:dyDescent="0.2">
      <c r="L857">
        <v>862</v>
      </c>
      <c r="M857" t="s">
        <v>584</v>
      </c>
      <c r="N857" s="40">
        <v>38518</v>
      </c>
      <c r="O857" t="s">
        <v>605</v>
      </c>
      <c r="P857" s="45">
        <v>69</v>
      </c>
      <c r="Q857" s="321">
        <v>209.14336391515394</v>
      </c>
      <c r="R857" t="s">
        <v>586</v>
      </c>
    </row>
    <row r="858" spans="12:18" x14ac:dyDescent="0.2">
      <c r="L858">
        <v>863</v>
      </c>
      <c r="M858" t="s">
        <v>588</v>
      </c>
      <c r="N858" s="40">
        <v>38584</v>
      </c>
      <c r="O858" t="s">
        <v>597</v>
      </c>
      <c r="P858" s="45">
        <v>34</v>
      </c>
      <c r="Q858" s="321">
        <v>103.97058317140277</v>
      </c>
      <c r="R858" t="s">
        <v>586</v>
      </c>
    </row>
    <row r="859" spans="12:18" x14ac:dyDescent="0.2">
      <c r="L859">
        <v>864</v>
      </c>
      <c r="M859" t="s">
        <v>580</v>
      </c>
      <c r="N859" s="40">
        <v>38573</v>
      </c>
      <c r="O859" t="s">
        <v>605</v>
      </c>
      <c r="P859" s="45">
        <v>29</v>
      </c>
      <c r="Q859" s="321">
        <v>89.383943739445868</v>
      </c>
      <c r="R859" t="s">
        <v>586</v>
      </c>
    </row>
    <row r="860" spans="12:18" x14ac:dyDescent="0.2">
      <c r="L860">
        <v>865</v>
      </c>
      <c r="M860" t="s">
        <v>596</v>
      </c>
      <c r="N860" s="40">
        <v>38034</v>
      </c>
      <c r="O860" t="s">
        <v>585</v>
      </c>
      <c r="P860" s="45">
        <v>-10</v>
      </c>
      <c r="Q860" s="321">
        <v>-27.724939048319342</v>
      </c>
      <c r="R860" t="s">
        <v>586</v>
      </c>
    </row>
    <row r="861" spans="12:18" x14ac:dyDescent="0.2">
      <c r="L861">
        <v>866</v>
      </c>
      <c r="M861" t="s">
        <v>612</v>
      </c>
      <c r="N861" s="40">
        <v>38287</v>
      </c>
      <c r="O861" t="s">
        <v>589</v>
      </c>
      <c r="P861" s="45">
        <v>42</v>
      </c>
      <c r="Q861" s="321">
        <v>128.42870398782102</v>
      </c>
      <c r="R861" t="s">
        <v>586</v>
      </c>
    </row>
    <row r="862" spans="12:18" x14ac:dyDescent="0.2">
      <c r="L862">
        <v>867</v>
      </c>
      <c r="M862" t="s">
        <v>594</v>
      </c>
      <c r="N862" s="40">
        <v>38793</v>
      </c>
      <c r="O862" t="s">
        <v>605</v>
      </c>
      <c r="P862" s="45">
        <v>58</v>
      </c>
      <c r="Q862" s="321">
        <v>175.97423505292562</v>
      </c>
      <c r="R862" t="s">
        <v>592</v>
      </c>
    </row>
    <row r="863" spans="12:18" x14ac:dyDescent="0.2">
      <c r="L863">
        <v>868</v>
      </c>
      <c r="M863" t="s">
        <v>608</v>
      </c>
      <c r="N863" s="40">
        <v>38056</v>
      </c>
      <c r="O863" t="s">
        <v>585</v>
      </c>
      <c r="P863" s="45">
        <v>27</v>
      </c>
      <c r="Q863" s="321">
        <v>83.01665013993393</v>
      </c>
      <c r="R863" t="s">
        <v>586</v>
      </c>
    </row>
    <row r="864" spans="12:18" x14ac:dyDescent="0.2">
      <c r="L864">
        <v>869</v>
      </c>
      <c r="M864" t="s">
        <v>612</v>
      </c>
      <c r="N864" s="40">
        <v>38903</v>
      </c>
      <c r="O864" t="s">
        <v>597</v>
      </c>
      <c r="P864" s="45">
        <v>47</v>
      </c>
      <c r="Q864" s="321">
        <v>143.2742036645771</v>
      </c>
      <c r="R864" t="s">
        <v>603</v>
      </c>
    </row>
    <row r="865" spans="12:18" x14ac:dyDescent="0.2">
      <c r="L865">
        <v>870</v>
      </c>
      <c r="M865" t="s">
        <v>608</v>
      </c>
      <c r="N865" s="40">
        <v>38023</v>
      </c>
      <c r="O865" t="s">
        <v>585</v>
      </c>
      <c r="P865" s="45">
        <v>29</v>
      </c>
      <c r="Q865" s="321">
        <v>88.696716331090727</v>
      </c>
      <c r="R865" t="s">
        <v>582</v>
      </c>
    </row>
    <row r="866" spans="12:18" x14ac:dyDescent="0.2">
      <c r="L866">
        <v>871</v>
      </c>
      <c r="M866" t="s">
        <v>612</v>
      </c>
      <c r="N866" s="40">
        <v>38848</v>
      </c>
      <c r="O866" t="s">
        <v>605</v>
      </c>
      <c r="P866" s="45">
        <v>28</v>
      </c>
      <c r="Q866" s="321">
        <v>86.226420950611285</v>
      </c>
      <c r="R866" t="s">
        <v>582</v>
      </c>
    </row>
    <row r="867" spans="12:18" x14ac:dyDescent="0.2">
      <c r="L867">
        <v>872</v>
      </c>
      <c r="M867" t="s">
        <v>580</v>
      </c>
      <c r="N867" s="40">
        <v>38980</v>
      </c>
      <c r="O867" t="s">
        <v>597</v>
      </c>
      <c r="P867" s="45">
        <v>79</v>
      </c>
      <c r="Q867" s="321">
        <v>239.05774059830441</v>
      </c>
      <c r="R867" t="s">
        <v>582</v>
      </c>
    </row>
    <row r="868" spans="12:18" x14ac:dyDescent="0.2">
      <c r="L868">
        <v>873</v>
      </c>
      <c r="M868" t="s">
        <v>588</v>
      </c>
      <c r="N868" s="40">
        <v>38298</v>
      </c>
      <c r="O868" t="s">
        <v>597</v>
      </c>
      <c r="P868" s="45">
        <v>41</v>
      </c>
      <c r="Q868" s="321">
        <v>124.81786407447923</v>
      </c>
      <c r="R868" t="s">
        <v>603</v>
      </c>
    </row>
    <row r="869" spans="12:18" x14ac:dyDescent="0.2">
      <c r="L869">
        <v>874</v>
      </c>
      <c r="M869" t="s">
        <v>608</v>
      </c>
      <c r="N869" s="40">
        <v>38540</v>
      </c>
      <c r="O869" t="s">
        <v>589</v>
      </c>
      <c r="P869" s="45">
        <v>57</v>
      </c>
      <c r="Q869" s="321">
        <v>172.96188521453885</v>
      </c>
      <c r="R869" t="s">
        <v>586</v>
      </c>
    </row>
    <row r="870" spans="12:18" x14ac:dyDescent="0.2">
      <c r="L870">
        <v>875</v>
      </c>
      <c r="M870" t="s">
        <v>612</v>
      </c>
      <c r="N870" s="40">
        <v>38914</v>
      </c>
      <c r="O870" t="s">
        <v>581</v>
      </c>
      <c r="P870" s="45">
        <v>45</v>
      </c>
      <c r="Q870" s="321">
        <v>137.62002289021942</v>
      </c>
      <c r="R870" t="s">
        <v>592</v>
      </c>
    </row>
    <row r="871" spans="12:18" x14ac:dyDescent="0.2">
      <c r="L871">
        <v>876</v>
      </c>
      <c r="M871" t="s">
        <v>611</v>
      </c>
      <c r="N871" s="40">
        <v>38793</v>
      </c>
      <c r="O871" t="s">
        <v>605</v>
      </c>
      <c r="P871" s="45">
        <v>91</v>
      </c>
      <c r="Q871" s="321">
        <v>274.91230216083113</v>
      </c>
      <c r="R871" t="s">
        <v>592</v>
      </c>
    </row>
    <row r="872" spans="12:18" x14ac:dyDescent="0.2">
      <c r="L872">
        <v>877</v>
      </c>
      <c r="M872" t="s">
        <v>608</v>
      </c>
      <c r="N872" s="40">
        <v>38375</v>
      </c>
      <c r="O872" t="s">
        <v>605</v>
      </c>
      <c r="P872" s="45">
        <v>49</v>
      </c>
      <c r="Q872" s="321">
        <v>149.04131306617498</v>
      </c>
      <c r="R872" t="s">
        <v>592</v>
      </c>
    </row>
    <row r="873" spans="12:18" x14ac:dyDescent="0.2">
      <c r="L873">
        <v>878</v>
      </c>
      <c r="M873" t="s">
        <v>580</v>
      </c>
      <c r="N873" s="40">
        <v>38254</v>
      </c>
      <c r="O873" t="s">
        <v>581</v>
      </c>
      <c r="P873" s="45">
        <v>68</v>
      </c>
      <c r="Q873" s="321">
        <v>206.16097800045316</v>
      </c>
      <c r="R873" t="s">
        <v>592</v>
      </c>
    </row>
    <row r="874" spans="12:18" x14ac:dyDescent="0.2">
      <c r="L874">
        <v>879</v>
      </c>
      <c r="M874" t="s">
        <v>596</v>
      </c>
      <c r="N874" s="40">
        <v>38397</v>
      </c>
      <c r="O874" t="s">
        <v>589</v>
      </c>
      <c r="P874" s="45">
        <v>38</v>
      </c>
      <c r="Q874" s="321">
        <v>116.64480895861564</v>
      </c>
      <c r="R874" t="s">
        <v>592</v>
      </c>
    </row>
    <row r="875" spans="12:18" x14ac:dyDescent="0.2">
      <c r="L875">
        <v>880</v>
      </c>
      <c r="M875" t="s">
        <v>588</v>
      </c>
      <c r="N875" s="40">
        <v>38980</v>
      </c>
      <c r="O875" t="s">
        <v>585</v>
      </c>
      <c r="P875" s="45">
        <v>4</v>
      </c>
      <c r="Q875" s="321">
        <v>15.205643253032669</v>
      </c>
      <c r="R875" t="s">
        <v>582</v>
      </c>
    </row>
    <row r="876" spans="12:18" x14ac:dyDescent="0.2">
      <c r="L876">
        <v>881</v>
      </c>
      <c r="M876" t="s">
        <v>608</v>
      </c>
      <c r="N876" s="40">
        <v>38452</v>
      </c>
      <c r="O876" t="s">
        <v>605</v>
      </c>
      <c r="P876" s="45">
        <v>45</v>
      </c>
      <c r="Q876" s="321">
        <v>137.05484034063696</v>
      </c>
      <c r="R876" t="s">
        <v>603</v>
      </c>
    </row>
    <row r="877" spans="12:18" x14ac:dyDescent="0.2">
      <c r="L877">
        <v>882</v>
      </c>
      <c r="M877" t="s">
        <v>599</v>
      </c>
      <c r="N877" s="40">
        <v>38331</v>
      </c>
      <c r="O877" t="s">
        <v>605</v>
      </c>
      <c r="P877" s="45">
        <v>85</v>
      </c>
      <c r="Q877" s="321">
        <v>256.6581063828105</v>
      </c>
      <c r="R877" t="s">
        <v>586</v>
      </c>
    </row>
    <row r="878" spans="12:18" x14ac:dyDescent="0.2">
      <c r="L878">
        <v>883</v>
      </c>
      <c r="M878" t="s">
        <v>608</v>
      </c>
      <c r="N878" s="40">
        <v>38540</v>
      </c>
      <c r="O878" t="s">
        <v>589</v>
      </c>
      <c r="P878" s="45">
        <v>57</v>
      </c>
      <c r="Q878" s="321">
        <v>173.05666995199584</v>
      </c>
      <c r="R878" t="s">
        <v>586</v>
      </c>
    </row>
    <row r="879" spans="12:18" x14ac:dyDescent="0.2">
      <c r="L879">
        <v>884</v>
      </c>
      <c r="M879" t="s">
        <v>594</v>
      </c>
      <c r="N879" s="40">
        <v>38672</v>
      </c>
      <c r="O879" t="s">
        <v>605</v>
      </c>
      <c r="P879" s="45">
        <v>-3</v>
      </c>
      <c r="Q879" s="321">
        <v>-6.3637861287644046</v>
      </c>
      <c r="R879" t="s">
        <v>603</v>
      </c>
    </row>
    <row r="880" spans="12:18" x14ac:dyDescent="0.2">
      <c r="L880">
        <v>885</v>
      </c>
      <c r="M880" t="s">
        <v>612</v>
      </c>
      <c r="N880" s="40">
        <v>38936</v>
      </c>
      <c r="O880" t="s">
        <v>585</v>
      </c>
      <c r="P880" s="45">
        <v>-9</v>
      </c>
      <c r="Q880" s="321">
        <v>-24.858670230760346</v>
      </c>
      <c r="R880" t="s">
        <v>586</v>
      </c>
    </row>
    <row r="881" spans="12:18" x14ac:dyDescent="0.2">
      <c r="L881">
        <v>886</v>
      </c>
      <c r="M881" t="s">
        <v>594</v>
      </c>
      <c r="N881" s="40">
        <v>38100</v>
      </c>
      <c r="O881" t="s">
        <v>597</v>
      </c>
      <c r="P881" s="45">
        <v>86</v>
      </c>
      <c r="Q881" s="321">
        <v>260.29381913398618</v>
      </c>
      <c r="R881" t="s">
        <v>586</v>
      </c>
    </row>
    <row r="882" spans="12:18" x14ac:dyDescent="0.2">
      <c r="L882">
        <v>887</v>
      </c>
      <c r="M882" t="s">
        <v>611</v>
      </c>
      <c r="N882" s="40">
        <v>38419</v>
      </c>
      <c r="O882" t="s">
        <v>585</v>
      </c>
      <c r="P882" s="45">
        <v>11</v>
      </c>
      <c r="Q882" s="321">
        <v>35.041684359746164</v>
      </c>
      <c r="R882" t="s">
        <v>603</v>
      </c>
    </row>
    <row r="883" spans="12:18" x14ac:dyDescent="0.2">
      <c r="L883">
        <v>888</v>
      </c>
      <c r="M883" t="s">
        <v>596</v>
      </c>
      <c r="N883" s="40">
        <v>38001</v>
      </c>
      <c r="O883" t="s">
        <v>605</v>
      </c>
      <c r="P883" s="45">
        <v>87</v>
      </c>
      <c r="Q883" s="321">
        <v>262.7592489136066</v>
      </c>
      <c r="R883" t="s">
        <v>586</v>
      </c>
    </row>
    <row r="884" spans="12:18" x14ac:dyDescent="0.2">
      <c r="L884">
        <v>889</v>
      </c>
      <c r="M884" t="s">
        <v>596</v>
      </c>
      <c r="N884" s="40">
        <v>38199</v>
      </c>
      <c r="O884" t="s">
        <v>597</v>
      </c>
      <c r="P884" s="45">
        <v>86</v>
      </c>
      <c r="Q884" s="321">
        <v>260.00914889996403</v>
      </c>
      <c r="R884" t="s">
        <v>582</v>
      </c>
    </row>
    <row r="885" spans="12:18" x14ac:dyDescent="0.2">
      <c r="L885">
        <v>890</v>
      </c>
      <c r="M885" t="s">
        <v>580</v>
      </c>
      <c r="N885" s="40">
        <v>38749</v>
      </c>
      <c r="O885" t="s">
        <v>581</v>
      </c>
      <c r="P885" s="45">
        <v>62</v>
      </c>
      <c r="Q885" s="321">
        <v>187.81034616092504</v>
      </c>
      <c r="R885" t="s">
        <v>592</v>
      </c>
    </row>
    <row r="886" spans="12:18" x14ac:dyDescent="0.2">
      <c r="L886">
        <v>891</v>
      </c>
      <c r="M886" t="s">
        <v>608</v>
      </c>
      <c r="N886" s="40">
        <v>38914</v>
      </c>
      <c r="O886" t="s">
        <v>605</v>
      </c>
      <c r="P886" s="45">
        <v>80</v>
      </c>
      <c r="Q886" s="321">
        <v>241.85917425037732</v>
      </c>
      <c r="R886" t="s">
        <v>592</v>
      </c>
    </row>
    <row r="887" spans="12:18" x14ac:dyDescent="0.2">
      <c r="L887">
        <v>892</v>
      </c>
      <c r="M887" t="s">
        <v>596</v>
      </c>
      <c r="N887" s="40">
        <v>38188</v>
      </c>
      <c r="O887" t="s">
        <v>589</v>
      </c>
      <c r="P887" s="45">
        <v>11</v>
      </c>
      <c r="Q887" s="321">
        <v>34.782314831792192</v>
      </c>
      <c r="R887" t="s">
        <v>582</v>
      </c>
    </row>
    <row r="888" spans="12:18" x14ac:dyDescent="0.2">
      <c r="L888">
        <v>893</v>
      </c>
      <c r="M888" t="s">
        <v>596</v>
      </c>
      <c r="N888" s="40">
        <v>38694</v>
      </c>
      <c r="O888" t="s">
        <v>589</v>
      </c>
      <c r="P888" s="45">
        <v>11</v>
      </c>
      <c r="Q888" s="321">
        <v>34.680822827797087</v>
      </c>
      <c r="R888" t="s">
        <v>586</v>
      </c>
    </row>
    <row r="889" spans="12:18" x14ac:dyDescent="0.2">
      <c r="L889">
        <v>894</v>
      </c>
      <c r="M889" t="s">
        <v>612</v>
      </c>
      <c r="N889" s="40">
        <v>38661</v>
      </c>
      <c r="O889" t="s">
        <v>597</v>
      </c>
      <c r="P889" s="45">
        <v>-4</v>
      </c>
      <c r="Q889" s="321">
        <v>-9.7904020756587578</v>
      </c>
      <c r="R889" t="s">
        <v>582</v>
      </c>
    </row>
    <row r="890" spans="12:18" x14ac:dyDescent="0.2">
      <c r="L890">
        <v>895</v>
      </c>
      <c r="M890" t="s">
        <v>599</v>
      </c>
      <c r="N890" s="40">
        <v>38331</v>
      </c>
      <c r="O890" t="s">
        <v>589</v>
      </c>
      <c r="P890" s="45">
        <v>42</v>
      </c>
      <c r="Q890" s="321">
        <v>128.02610607664568</v>
      </c>
      <c r="R890" t="s">
        <v>592</v>
      </c>
    </row>
    <row r="891" spans="12:18" x14ac:dyDescent="0.2">
      <c r="L891">
        <v>896</v>
      </c>
      <c r="M891" t="s">
        <v>599</v>
      </c>
      <c r="N891" s="40">
        <v>38166</v>
      </c>
      <c r="O891" t="s">
        <v>581</v>
      </c>
      <c r="P891" s="45">
        <v>51</v>
      </c>
      <c r="Q891" s="321">
        <v>154.71800722699501</v>
      </c>
      <c r="R891" t="s">
        <v>582</v>
      </c>
    </row>
    <row r="892" spans="12:18" x14ac:dyDescent="0.2">
      <c r="L892">
        <v>897</v>
      </c>
      <c r="M892" t="s">
        <v>596</v>
      </c>
      <c r="N892" s="40">
        <v>38188</v>
      </c>
      <c r="O892" t="s">
        <v>585</v>
      </c>
      <c r="P892" s="45">
        <v>91</v>
      </c>
      <c r="Q892" s="321">
        <v>274.77216405152751</v>
      </c>
      <c r="R892" t="s">
        <v>582</v>
      </c>
    </row>
    <row r="893" spans="12:18" x14ac:dyDescent="0.2">
      <c r="L893">
        <v>898</v>
      </c>
      <c r="M893" t="s">
        <v>608</v>
      </c>
      <c r="N893" s="40">
        <v>38947</v>
      </c>
      <c r="O893" t="s">
        <v>581</v>
      </c>
      <c r="P893" s="45">
        <v>24</v>
      </c>
      <c r="Q893" s="321">
        <v>73.406307306618515</v>
      </c>
      <c r="R893" t="s">
        <v>592</v>
      </c>
    </row>
    <row r="894" spans="12:18" x14ac:dyDescent="0.2">
      <c r="L894">
        <v>899</v>
      </c>
      <c r="M894" t="s">
        <v>608</v>
      </c>
      <c r="N894" s="40">
        <v>38012</v>
      </c>
      <c r="O894" t="s">
        <v>597</v>
      </c>
      <c r="P894" s="45">
        <v>19</v>
      </c>
      <c r="Q894" s="321">
        <v>59.122730804832166</v>
      </c>
      <c r="R894" t="s">
        <v>586</v>
      </c>
    </row>
    <row r="895" spans="12:18" x14ac:dyDescent="0.2">
      <c r="L895">
        <v>900</v>
      </c>
      <c r="M895" t="s">
        <v>596</v>
      </c>
      <c r="N895" s="40">
        <v>38067</v>
      </c>
      <c r="O895" t="s">
        <v>581</v>
      </c>
      <c r="P895" s="45">
        <v>80</v>
      </c>
      <c r="Q895" s="321">
        <v>241.74723336571216</v>
      </c>
      <c r="R895" t="s">
        <v>586</v>
      </c>
    </row>
    <row r="896" spans="12:18" x14ac:dyDescent="0.2">
      <c r="L896">
        <v>901</v>
      </c>
      <c r="M896" t="s">
        <v>580</v>
      </c>
      <c r="N896" s="40">
        <v>39057</v>
      </c>
      <c r="O896" t="s">
        <v>585</v>
      </c>
      <c r="P896" s="45">
        <v>0</v>
      </c>
      <c r="Q896" s="321">
        <v>1.6796900586638657</v>
      </c>
      <c r="R896" t="s">
        <v>603</v>
      </c>
    </row>
    <row r="897" spans="12:18" x14ac:dyDescent="0.2">
      <c r="L897">
        <v>902</v>
      </c>
      <c r="M897" t="s">
        <v>611</v>
      </c>
      <c r="N897" s="40">
        <v>38991</v>
      </c>
      <c r="O897" t="s">
        <v>585</v>
      </c>
      <c r="P897" s="45">
        <v>69</v>
      </c>
      <c r="Q897" s="321">
        <v>209.14203916980014</v>
      </c>
      <c r="R897" t="s">
        <v>603</v>
      </c>
    </row>
    <row r="898" spans="12:18" x14ac:dyDescent="0.2">
      <c r="L898">
        <v>903</v>
      </c>
      <c r="M898" t="s">
        <v>608</v>
      </c>
      <c r="N898" s="40">
        <v>38914</v>
      </c>
      <c r="O898" t="s">
        <v>605</v>
      </c>
      <c r="P898" s="45">
        <v>84</v>
      </c>
      <c r="Q898" s="321">
        <v>253.78421313059829</v>
      </c>
      <c r="R898" t="s">
        <v>586</v>
      </c>
    </row>
    <row r="899" spans="12:18" x14ac:dyDescent="0.2">
      <c r="L899">
        <v>904</v>
      </c>
      <c r="M899" t="s">
        <v>584</v>
      </c>
      <c r="N899" s="40">
        <v>38584</v>
      </c>
      <c r="O899" t="s">
        <v>589</v>
      </c>
      <c r="P899" s="45">
        <v>31</v>
      </c>
      <c r="Q899" s="321">
        <v>94.752143463742286</v>
      </c>
      <c r="R899" t="s">
        <v>592</v>
      </c>
    </row>
    <row r="900" spans="12:18" x14ac:dyDescent="0.2">
      <c r="L900">
        <v>905</v>
      </c>
      <c r="M900" t="s">
        <v>594</v>
      </c>
      <c r="N900" s="40">
        <v>38595</v>
      </c>
      <c r="O900" t="s">
        <v>597</v>
      </c>
      <c r="P900" s="45">
        <v>11</v>
      </c>
      <c r="Q900" s="321">
        <v>35.274537093655269</v>
      </c>
      <c r="R900" t="s">
        <v>582</v>
      </c>
    </row>
    <row r="901" spans="12:18" x14ac:dyDescent="0.2">
      <c r="L901">
        <v>906</v>
      </c>
      <c r="M901" t="s">
        <v>588</v>
      </c>
      <c r="N901" s="40">
        <v>38441</v>
      </c>
      <c r="O901" t="s">
        <v>581</v>
      </c>
      <c r="P901" s="45">
        <v>79</v>
      </c>
      <c r="Q901" s="321">
        <v>239.3445563093955</v>
      </c>
      <c r="R901" t="s">
        <v>586</v>
      </c>
    </row>
    <row r="902" spans="12:18" x14ac:dyDescent="0.2">
      <c r="L902">
        <v>907</v>
      </c>
      <c r="M902" t="s">
        <v>611</v>
      </c>
      <c r="N902" s="40">
        <v>38892</v>
      </c>
      <c r="O902" t="s">
        <v>597</v>
      </c>
      <c r="P902" s="45">
        <v>22</v>
      </c>
      <c r="Q902" s="321">
        <v>68.549031242200385</v>
      </c>
      <c r="R902" t="s">
        <v>586</v>
      </c>
    </row>
    <row r="903" spans="12:18" x14ac:dyDescent="0.2">
      <c r="L903">
        <v>908</v>
      </c>
      <c r="M903" t="s">
        <v>580</v>
      </c>
      <c r="N903" s="40">
        <v>38386</v>
      </c>
      <c r="O903" t="s">
        <v>585</v>
      </c>
      <c r="P903" s="45">
        <v>76</v>
      </c>
      <c r="Q903" s="321">
        <v>231.1298624050425</v>
      </c>
      <c r="R903" t="s">
        <v>603</v>
      </c>
    </row>
    <row r="904" spans="12:18" x14ac:dyDescent="0.2">
      <c r="L904">
        <v>909</v>
      </c>
      <c r="M904" t="s">
        <v>588</v>
      </c>
      <c r="N904" s="40">
        <v>38265</v>
      </c>
      <c r="O904" t="s">
        <v>597</v>
      </c>
      <c r="P904" s="45">
        <v>0</v>
      </c>
      <c r="Q904" s="321">
        <v>2.7444174420335523</v>
      </c>
      <c r="R904" t="s">
        <v>586</v>
      </c>
    </row>
    <row r="905" spans="12:18" x14ac:dyDescent="0.2">
      <c r="L905">
        <v>910</v>
      </c>
      <c r="M905" t="s">
        <v>608</v>
      </c>
      <c r="N905" s="40">
        <v>38430</v>
      </c>
      <c r="O905" t="s">
        <v>581</v>
      </c>
      <c r="P905" s="45">
        <v>94</v>
      </c>
      <c r="Q905" s="321">
        <v>283.56226306241973</v>
      </c>
      <c r="R905" t="s">
        <v>592</v>
      </c>
    </row>
    <row r="906" spans="12:18" x14ac:dyDescent="0.2">
      <c r="L906">
        <v>911</v>
      </c>
      <c r="M906" t="s">
        <v>594</v>
      </c>
      <c r="N906" s="40">
        <v>38298</v>
      </c>
      <c r="O906" t="s">
        <v>585</v>
      </c>
      <c r="P906" s="45">
        <v>14</v>
      </c>
      <c r="Q906" s="321">
        <v>44.2457022640235</v>
      </c>
      <c r="R906" t="s">
        <v>582</v>
      </c>
    </row>
    <row r="907" spans="12:18" x14ac:dyDescent="0.2">
      <c r="L907">
        <v>912</v>
      </c>
      <c r="M907" t="s">
        <v>608</v>
      </c>
      <c r="N907" s="40">
        <v>38903</v>
      </c>
      <c r="O907" t="s">
        <v>605</v>
      </c>
      <c r="P907" s="45">
        <v>57</v>
      </c>
      <c r="Q907" s="321">
        <v>172.69724242963656</v>
      </c>
      <c r="R907" t="s">
        <v>592</v>
      </c>
    </row>
    <row r="908" spans="12:18" x14ac:dyDescent="0.2">
      <c r="L908">
        <v>913</v>
      </c>
      <c r="M908" t="s">
        <v>611</v>
      </c>
      <c r="N908" s="40">
        <v>38463</v>
      </c>
      <c r="O908" t="s">
        <v>581</v>
      </c>
      <c r="P908" s="45">
        <v>3</v>
      </c>
      <c r="Q908" s="321">
        <v>11.082849552887902</v>
      </c>
      <c r="R908" t="s">
        <v>603</v>
      </c>
    </row>
    <row r="909" spans="12:18" x14ac:dyDescent="0.2">
      <c r="L909">
        <v>914</v>
      </c>
      <c r="M909" t="s">
        <v>612</v>
      </c>
      <c r="N909" s="40">
        <v>38903</v>
      </c>
      <c r="O909" t="s">
        <v>581</v>
      </c>
      <c r="P909" s="45">
        <v>50</v>
      </c>
      <c r="Q909" s="321">
        <v>151.95954978745411</v>
      </c>
      <c r="R909" t="s">
        <v>592</v>
      </c>
    </row>
    <row r="910" spans="12:18" x14ac:dyDescent="0.2">
      <c r="L910">
        <v>915</v>
      </c>
      <c r="M910" t="s">
        <v>588</v>
      </c>
      <c r="N910" s="40">
        <v>38881</v>
      </c>
      <c r="O910" t="s">
        <v>597</v>
      </c>
      <c r="P910" s="45">
        <v>25</v>
      </c>
      <c r="Q910" s="321">
        <v>76.624560231864265</v>
      </c>
      <c r="R910" t="s">
        <v>603</v>
      </c>
    </row>
    <row r="911" spans="12:18" x14ac:dyDescent="0.2">
      <c r="L911">
        <v>916</v>
      </c>
      <c r="M911" t="s">
        <v>599</v>
      </c>
      <c r="N911" s="40">
        <v>38595</v>
      </c>
      <c r="O911" t="s">
        <v>585</v>
      </c>
      <c r="P911" s="45">
        <v>46</v>
      </c>
      <c r="Q911" s="321">
        <v>140.2736912488281</v>
      </c>
      <c r="R911" t="s">
        <v>582</v>
      </c>
    </row>
    <row r="912" spans="12:18" x14ac:dyDescent="0.2">
      <c r="L912">
        <v>917</v>
      </c>
      <c r="M912" t="s">
        <v>594</v>
      </c>
      <c r="N912" s="40">
        <v>38914</v>
      </c>
      <c r="O912" t="s">
        <v>581</v>
      </c>
      <c r="P912" s="45">
        <v>19</v>
      </c>
      <c r="Q912" s="321">
        <v>58.735580557472737</v>
      </c>
      <c r="R912" t="s">
        <v>603</v>
      </c>
    </row>
    <row r="913" spans="12:18" x14ac:dyDescent="0.2">
      <c r="L913">
        <v>918</v>
      </c>
      <c r="M913" t="s">
        <v>608</v>
      </c>
      <c r="N913" s="40">
        <v>38859</v>
      </c>
      <c r="O913" t="s">
        <v>597</v>
      </c>
      <c r="P913" s="45">
        <v>6</v>
      </c>
      <c r="Q913" s="321">
        <v>20.099629096975125</v>
      </c>
      <c r="R913" t="s">
        <v>592</v>
      </c>
    </row>
    <row r="914" spans="12:18" x14ac:dyDescent="0.2">
      <c r="L914">
        <v>919</v>
      </c>
      <c r="M914" t="s">
        <v>611</v>
      </c>
      <c r="N914" s="40">
        <v>38903</v>
      </c>
      <c r="O914" t="s">
        <v>589</v>
      </c>
      <c r="P914" s="45">
        <v>8</v>
      </c>
      <c r="Q914" s="321">
        <v>26.084862644671222</v>
      </c>
      <c r="R914" t="s">
        <v>586</v>
      </c>
    </row>
    <row r="915" spans="12:18" x14ac:dyDescent="0.2">
      <c r="L915">
        <v>920</v>
      </c>
      <c r="M915" t="s">
        <v>608</v>
      </c>
      <c r="N915" s="40">
        <v>38727</v>
      </c>
      <c r="O915" t="s">
        <v>605</v>
      </c>
      <c r="P915" s="45">
        <v>-2</v>
      </c>
      <c r="Q915" s="321">
        <v>-3.7309676865630421</v>
      </c>
      <c r="R915" t="s">
        <v>586</v>
      </c>
    </row>
    <row r="916" spans="12:18" x14ac:dyDescent="0.2">
      <c r="L916">
        <v>921</v>
      </c>
      <c r="M916" t="s">
        <v>594</v>
      </c>
      <c r="N916" s="40">
        <v>38452</v>
      </c>
      <c r="O916" t="s">
        <v>581</v>
      </c>
      <c r="P916" s="45">
        <v>80</v>
      </c>
      <c r="Q916" s="321">
        <v>240.69010526776344</v>
      </c>
      <c r="R916" t="s">
        <v>603</v>
      </c>
    </row>
    <row r="917" spans="12:18" x14ac:dyDescent="0.2">
      <c r="L917">
        <v>922</v>
      </c>
      <c r="M917" t="s">
        <v>611</v>
      </c>
      <c r="N917" s="40">
        <v>38474</v>
      </c>
      <c r="O917" t="s">
        <v>585</v>
      </c>
      <c r="P917" s="45">
        <v>19</v>
      </c>
      <c r="Q917" s="321">
        <v>58.904121420487954</v>
      </c>
      <c r="R917" t="s">
        <v>582</v>
      </c>
    </row>
    <row r="918" spans="12:18" x14ac:dyDescent="0.2">
      <c r="L918">
        <v>923</v>
      </c>
      <c r="M918" t="s">
        <v>580</v>
      </c>
      <c r="N918" s="40">
        <v>38452</v>
      </c>
      <c r="O918" t="s">
        <v>589</v>
      </c>
      <c r="P918" s="45">
        <v>27</v>
      </c>
      <c r="Q918" s="321">
        <v>82.994094545634482</v>
      </c>
      <c r="R918" t="s">
        <v>582</v>
      </c>
    </row>
    <row r="919" spans="12:18" x14ac:dyDescent="0.2">
      <c r="L919">
        <v>924</v>
      </c>
      <c r="M919" t="s">
        <v>588</v>
      </c>
      <c r="N919" s="40">
        <v>38023</v>
      </c>
      <c r="O919" t="s">
        <v>605</v>
      </c>
      <c r="P919" s="45">
        <v>79</v>
      </c>
      <c r="Q919" s="321">
        <v>239.44869651132598</v>
      </c>
      <c r="R919" t="s">
        <v>592</v>
      </c>
    </row>
    <row r="920" spans="12:18" x14ac:dyDescent="0.2">
      <c r="L920">
        <v>925</v>
      </c>
      <c r="M920" t="s">
        <v>611</v>
      </c>
      <c r="N920" s="40">
        <v>38727</v>
      </c>
      <c r="O920" t="s">
        <v>585</v>
      </c>
      <c r="P920" s="45">
        <v>57</v>
      </c>
      <c r="Q920" s="321">
        <v>173.32970466821706</v>
      </c>
      <c r="R920" t="s">
        <v>582</v>
      </c>
    </row>
    <row r="921" spans="12:18" x14ac:dyDescent="0.2">
      <c r="L921">
        <v>926</v>
      </c>
      <c r="M921" t="s">
        <v>612</v>
      </c>
      <c r="N921" s="40">
        <v>38705</v>
      </c>
      <c r="O921" t="s">
        <v>581</v>
      </c>
      <c r="P921" s="45">
        <v>47</v>
      </c>
      <c r="Q921" s="321">
        <v>143.60165141540284</v>
      </c>
      <c r="R921" t="s">
        <v>603</v>
      </c>
    </row>
    <row r="922" spans="12:18" x14ac:dyDescent="0.2">
      <c r="L922">
        <v>927</v>
      </c>
      <c r="M922" t="s">
        <v>612</v>
      </c>
      <c r="N922" s="40">
        <v>38298</v>
      </c>
      <c r="O922" t="s">
        <v>581</v>
      </c>
      <c r="P922" s="45">
        <v>9</v>
      </c>
      <c r="Q922" s="321">
        <v>28.827091013525987</v>
      </c>
      <c r="R922" t="s">
        <v>582</v>
      </c>
    </row>
    <row r="923" spans="12:18" x14ac:dyDescent="0.2">
      <c r="L923">
        <v>928</v>
      </c>
      <c r="M923" t="s">
        <v>611</v>
      </c>
      <c r="N923" s="40">
        <v>38683</v>
      </c>
      <c r="O923" t="s">
        <v>581</v>
      </c>
      <c r="P923" s="45">
        <v>65</v>
      </c>
      <c r="Q923" s="321">
        <v>196.85925384860963</v>
      </c>
      <c r="R923" t="s">
        <v>586</v>
      </c>
    </row>
    <row r="924" spans="12:18" x14ac:dyDescent="0.2">
      <c r="L924">
        <v>929</v>
      </c>
      <c r="M924" t="s">
        <v>594</v>
      </c>
      <c r="N924" s="40">
        <v>38056</v>
      </c>
      <c r="O924" t="s">
        <v>585</v>
      </c>
      <c r="P924" s="45">
        <v>58</v>
      </c>
      <c r="Q924" s="321">
        <v>175.22266670553387</v>
      </c>
      <c r="R924" t="s">
        <v>592</v>
      </c>
    </row>
    <row r="925" spans="12:18" x14ac:dyDescent="0.2">
      <c r="L925">
        <v>930</v>
      </c>
      <c r="M925" t="s">
        <v>612</v>
      </c>
      <c r="N925" s="40">
        <v>38243</v>
      </c>
      <c r="O925" t="s">
        <v>605</v>
      </c>
      <c r="P925" s="45">
        <v>48</v>
      </c>
      <c r="Q925" s="321">
        <v>145.9379301268051</v>
      </c>
      <c r="R925" t="s">
        <v>582</v>
      </c>
    </row>
    <row r="926" spans="12:18" x14ac:dyDescent="0.2">
      <c r="L926">
        <v>931</v>
      </c>
      <c r="M926" t="s">
        <v>594</v>
      </c>
      <c r="N926" s="40">
        <v>38639</v>
      </c>
      <c r="O926" t="s">
        <v>585</v>
      </c>
      <c r="P926" s="45">
        <v>75</v>
      </c>
      <c r="Q926" s="321">
        <v>226.61201635446793</v>
      </c>
      <c r="R926" t="s">
        <v>603</v>
      </c>
    </row>
    <row r="927" spans="12:18" x14ac:dyDescent="0.2">
      <c r="L927">
        <v>932</v>
      </c>
      <c r="M927" t="s">
        <v>612</v>
      </c>
      <c r="N927" s="40">
        <v>38738</v>
      </c>
      <c r="O927" t="s">
        <v>585</v>
      </c>
      <c r="P927" s="45">
        <v>59</v>
      </c>
      <c r="Q927" s="321">
        <v>179.37483712712185</v>
      </c>
      <c r="R927" t="s">
        <v>592</v>
      </c>
    </row>
    <row r="928" spans="12:18" x14ac:dyDescent="0.2">
      <c r="L928">
        <v>933</v>
      </c>
      <c r="M928" t="s">
        <v>611</v>
      </c>
      <c r="N928" s="40">
        <v>38375</v>
      </c>
      <c r="O928" t="s">
        <v>605</v>
      </c>
      <c r="P928" s="45">
        <v>34</v>
      </c>
      <c r="Q928" s="321">
        <v>104.445032643001</v>
      </c>
      <c r="R928" t="s">
        <v>586</v>
      </c>
    </row>
    <row r="929" spans="12:18" x14ac:dyDescent="0.2">
      <c r="L929">
        <v>934</v>
      </c>
      <c r="M929" t="s">
        <v>594</v>
      </c>
      <c r="N929" s="40">
        <v>38078</v>
      </c>
      <c r="O929" t="s">
        <v>589</v>
      </c>
      <c r="P929" s="45">
        <v>57</v>
      </c>
      <c r="Q929" s="321">
        <v>173.06756590039018</v>
      </c>
      <c r="R929" t="s">
        <v>603</v>
      </c>
    </row>
    <row r="930" spans="12:18" x14ac:dyDescent="0.2">
      <c r="L930">
        <v>935</v>
      </c>
      <c r="M930" t="s">
        <v>608</v>
      </c>
      <c r="N930" s="40">
        <v>38804</v>
      </c>
      <c r="O930" t="s">
        <v>581</v>
      </c>
      <c r="P930" s="45">
        <v>62</v>
      </c>
      <c r="Q930" s="321">
        <v>187.88584432496489</v>
      </c>
      <c r="R930" t="s">
        <v>582</v>
      </c>
    </row>
    <row r="931" spans="12:18" x14ac:dyDescent="0.2">
      <c r="L931">
        <v>936</v>
      </c>
      <c r="M931" t="s">
        <v>599</v>
      </c>
      <c r="N931" s="40">
        <v>38903</v>
      </c>
      <c r="O931" t="s">
        <v>589</v>
      </c>
      <c r="P931" s="45">
        <v>17</v>
      </c>
      <c r="Q931" s="321">
        <v>53.048677008733435</v>
      </c>
      <c r="R931" t="s">
        <v>582</v>
      </c>
    </row>
    <row r="932" spans="12:18" x14ac:dyDescent="0.2">
      <c r="L932">
        <v>937</v>
      </c>
      <c r="M932" t="s">
        <v>588</v>
      </c>
      <c r="N932" s="40">
        <v>38562</v>
      </c>
      <c r="O932" t="s">
        <v>585</v>
      </c>
      <c r="P932" s="45">
        <v>83</v>
      </c>
      <c r="Q932" s="321">
        <v>250.82439492521385</v>
      </c>
      <c r="R932" t="s">
        <v>592</v>
      </c>
    </row>
    <row r="933" spans="12:18" x14ac:dyDescent="0.2">
      <c r="L933">
        <v>938</v>
      </c>
      <c r="M933" t="s">
        <v>588</v>
      </c>
      <c r="N933" s="40">
        <v>38188</v>
      </c>
      <c r="O933" t="s">
        <v>581</v>
      </c>
      <c r="P933" s="45">
        <v>56</v>
      </c>
      <c r="Q933" s="321">
        <v>169.84037281505195</v>
      </c>
      <c r="R933" t="s">
        <v>603</v>
      </c>
    </row>
    <row r="934" spans="12:18" x14ac:dyDescent="0.2">
      <c r="L934">
        <v>939</v>
      </c>
      <c r="M934" t="s">
        <v>584</v>
      </c>
      <c r="N934" s="40">
        <v>38045</v>
      </c>
      <c r="O934" t="s">
        <v>581</v>
      </c>
      <c r="P934" s="45">
        <v>14</v>
      </c>
      <c r="Q934" s="321">
        <v>44.194328055358937</v>
      </c>
      <c r="R934" t="s">
        <v>592</v>
      </c>
    </row>
    <row r="935" spans="12:18" x14ac:dyDescent="0.2">
      <c r="L935">
        <v>940</v>
      </c>
      <c r="M935" t="s">
        <v>596</v>
      </c>
      <c r="N935" s="40">
        <v>38353</v>
      </c>
      <c r="O935" t="s">
        <v>589</v>
      </c>
      <c r="P935" s="45">
        <v>-9</v>
      </c>
      <c r="Q935" s="321">
        <v>-24.562782237120555</v>
      </c>
      <c r="R935" t="s">
        <v>592</v>
      </c>
    </row>
    <row r="936" spans="12:18" x14ac:dyDescent="0.2">
      <c r="L936">
        <v>941</v>
      </c>
      <c r="M936" t="s">
        <v>580</v>
      </c>
      <c r="N936" s="40">
        <v>38551</v>
      </c>
      <c r="O936" t="s">
        <v>585</v>
      </c>
      <c r="P936" s="45">
        <v>44</v>
      </c>
      <c r="Q936" s="321">
        <v>134.50349016705422</v>
      </c>
      <c r="R936" t="s">
        <v>582</v>
      </c>
    </row>
    <row r="937" spans="12:18" x14ac:dyDescent="0.2">
      <c r="L937">
        <v>942</v>
      </c>
      <c r="M937" t="s">
        <v>594</v>
      </c>
      <c r="N937" s="40">
        <v>38023</v>
      </c>
      <c r="O937" t="s">
        <v>597</v>
      </c>
      <c r="P937" s="45">
        <v>32</v>
      </c>
      <c r="Q937" s="321">
        <v>97.6497815079464</v>
      </c>
      <c r="R937" t="s">
        <v>603</v>
      </c>
    </row>
    <row r="938" spans="12:18" x14ac:dyDescent="0.2">
      <c r="L938">
        <v>943</v>
      </c>
      <c r="M938" t="s">
        <v>611</v>
      </c>
      <c r="N938" s="40">
        <v>38364</v>
      </c>
      <c r="O938" t="s">
        <v>597</v>
      </c>
      <c r="P938" s="45">
        <v>85</v>
      </c>
      <c r="Q938" s="321">
        <v>256.97037064610868</v>
      </c>
      <c r="R938" t="s">
        <v>603</v>
      </c>
    </row>
    <row r="939" spans="12:18" x14ac:dyDescent="0.2">
      <c r="L939">
        <v>944</v>
      </c>
      <c r="M939" t="s">
        <v>580</v>
      </c>
      <c r="N939" s="40">
        <v>38254</v>
      </c>
      <c r="O939" t="s">
        <v>581</v>
      </c>
      <c r="P939" s="45">
        <v>-2</v>
      </c>
      <c r="Q939" s="321">
        <v>-3.7233562380367276</v>
      </c>
      <c r="R939" t="s">
        <v>592</v>
      </c>
    </row>
    <row r="940" spans="12:18" x14ac:dyDescent="0.2">
      <c r="L940">
        <v>945</v>
      </c>
      <c r="M940" t="s">
        <v>608</v>
      </c>
      <c r="N940" s="40">
        <v>38386</v>
      </c>
      <c r="O940" t="s">
        <v>589</v>
      </c>
      <c r="P940" s="45">
        <v>31</v>
      </c>
      <c r="Q940" s="321">
        <v>94.439645321373334</v>
      </c>
      <c r="R940" t="s">
        <v>582</v>
      </c>
    </row>
    <row r="941" spans="12:18" x14ac:dyDescent="0.2">
      <c r="L941">
        <v>946</v>
      </c>
      <c r="M941" t="s">
        <v>612</v>
      </c>
      <c r="N941" s="40">
        <v>38221</v>
      </c>
      <c r="O941" t="s">
        <v>597</v>
      </c>
      <c r="P941" s="45">
        <v>-7</v>
      </c>
      <c r="Q941" s="321">
        <v>-19.822062355825821</v>
      </c>
      <c r="R941" t="s">
        <v>582</v>
      </c>
    </row>
    <row r="942" spans="12:18" x14ac:dyDescent="0.2">
      <c r="L942">
        <v>947</v>
      </c>
      <c r="M942" t="s">
        <v>596</v>
      </c>
      <c r="N942" s="40">
        <v>38012</v>
      </c>
      <c r="O942" t="s">
        <v>589</v>
      </c>
      <c r="P942" s="45">
        <v>-1</v>
      </c>
      <c r="Q942" s="321">
        <v>-0.28735784707427747</v>
      </c>
      <c r="R942" t="s">
        <v>586</v>
      </c>
    </row>
    <row r="943" spans="12:18" x14ac:dyDescent="0.2">
      <c r="L943">
        <v>948</v>
      </c>
      <c r="M943" t="s">
        <v>588</v>
      </c>
      <c r="N943" s="40">
        <v>39046</v>
      </c>
      <c r="O943" t="s">
        <v>581</v>
      </c>
      <c r="P943" s="45">
        <v>6</v>
      </c>
      <c r="Q943" s="321">
        <v>20.397135812092845</v>
      </c>
      <c r="R943" t="s">
        <v>603</v>
      </c>
    </row>
    <row r="944" spans="12:18" x14ac:dyDescent="0.2">
      <c r="L944">
        <v>949</v>
      </c>
      <c r="M944" t="s">
        <v>599</v>
      </c>
      <c r="N944" s="40">
        <v>38144</v>
      </c>
      <c r="O944" t="s">
        <v>585</v>
      </c>
      <c r="P944" s="45">
        <v>13</v>
      </c>
      <c r="Q944" s="321">
        <v>41.830169969209855</v>
      </c>
      <c r="R944" t="s">
        <v>592</v>
      </c>
    </row>
    <row r="945" spans="12:18" x14ac:dyDescent="0.2">
      <c r="L945">
        <v>950</v>
      </c>
      <c r="M945" t="s">
        <v>588</v>
      </c>
      <c r="N945" s="40">
        <v>38287</v>
      </c>
      <c r="O945" t="s">
        <v>581</v>
      </c>
      <c r="P945" s="45">
        <v>70</v>
      </c>
      <c r="Q945" s="321">
        <v>212.45510789670757</v>
      </c>
      <c r="R945" t="s">
        <v>582</v>
      </c>
    </row>
    <row r="946" spans="12:18" x14ac:dyDescent="0.2">
      <c r="L946">
        <v>951</v>
      </c>
      <c r="M946" t="s">
        <v>596</v>
      </c>
      <c r="N946" s="40">
        <v>38155</v>
      </c>
      <c r="O946" t="s">
        <v>585</v>
      </c>
      <c r="P946" s="45">
        <v>15</v>
      </c>
      <c r="Q946" s="321">
        <v>47.749438891041251</v>
      </c>
      <c r="R946" t="s">
        <v>592</v>
      </c>
    </row>
    <row r="947" spans="12:18" x14ac:dyDescent="0.2">
      <c r="L947">
        <v>952</v>
      </c>
      <c r="M947" t="s">
        <v>599</v>
      </c>
      <c r="N947" s="40">
        <v>38826</v>
      </c>
      <c r="O947" t="s">
        <v>605</v>
      </c>
      <c r="P947" s="45">
        <v>18</v>
      </c>
      <c r="Q947" s="321">
        <v>56.257832632332345</v>
      </c>
      <c r="R947" t="s">
        <v>582</v>
      </c>
    </row>
    <row r="948" spans="12:18" x14ac:dyDescent="0.2">
      <c r="L948">
        <v>953</v>
      </c>
      <c r="M948" t="s">
        <v>599</v>
      </c>
      <c r="N948" s="40">
        <v>38771</v>
      </c>
      <c r="O948" t="s">
        <v>597</v>
      </c>
      <c r="P948" s="45">
        <v>30</v>
      </c>
      <c r="Q948" s="321">
        <v>92.196479665554932</v>
      </c>
      <c r="R948" t="s">
        <v>582</v>
      </c>
    </row>
    <row r="949" spans="12:18" x14ac:dyDescent="0.2">
      <c r="L949">
        <v>954</v>
      </c>
      <c r="M949" t="s">
        <v>594</v>
      </c>
      <c r="N949" s="40">
        <v>39024</v>
      </c>
      <c r="O949" t="s">
        <v>605</v>
      </c>
      <c r="P949" s="45">
        <v>17</v>
      </c>
      <c r="Q949" s="321">
        <v>53.067953295003726</v>
      </c>
      <c r="R949" t="s">
        <v>603</v>
      </c>
    </row>
    <row r="950" spans="12:18" x14ac:dyDescent="0.2">
      <c r="L950">
        <v>955</v>
      </c>
      <c r="M950" t="s">
        <v>594</v>
      </c>
      <c r="N950" s="40">
        <v>38364</v>
      </c>
      <c r="O950" t="s">
        <v>597</v>
      </c>
      <c r="P950" s="45">
        <v>-1</v>
      </c>
      <c r="Q950" s="321">
        <v>-1.4540693559294799</v>
      </c>
      <c r="R950" t="s">
        <v>586</v>
      </c>
    </row>
    <row r="951" spans="12:18" x14ac:dyDescent="0.2">
      <c r="L951">
        <v>956</v>
      </c>
      <c r="M951" t="s">
        <v>611</v>
      </c>
      <c r="N951" s="40">
        <v>38430</v>
      </c>
      <c r="O951" t="s">
        <v>585</v>
      </c>
      <c r="P951" s="45">
        <v>50</v>
      </c>
      <c r="Q951" s="321">
        <v>152.31719787311525</v>
      </c>
      <c r="R951" t="s">
        <v>582</v>
      </c>
    </row>
    <row r="952" spans="12:18" x14ac:dyDescent="0.2">
      <c r="L952">
        <v>957</v>
      </c>
      <c r="M952" t="s">
        <v>588</v>
      </c>
      <c r="N952" s="40">
        <v>38716</v>
      </c>
      <c r="O952" t="s">
        <v>581</v>
      </c>
      <c r="P952" s="45">
        <v>83</v>
      </c>
      <c r="Q952" s="321">
        <v>251.0948967308864</v>
      </c>
      <c r="R952" t="s">
        <v>603</v>
      </c>
    </row>
    <row r="953" spans="12:18" x14ac:dyDescent="0.2">
      <c r="L953">
        <v>958</v>
      </c>
      <c r="M953" t="s">
        <v>608</v>
      </c>
      <c r="N953" s="40">
        <v>38111</v>
      </c>
      <c r="O953" t="s">
        <v>605</v>
      </c>
      <c r="P953" s="45">
        <v>54</v>
      </c>
      <c r="Q953" s="321">
        <v>164.08170340636366</v>
      </c>
      <c r="R953" t="s">
        <v>586</v>
      </c>
    </row>
    <row r="954" spans="12:18" x14ac:dyDescent="0.2">
      <c r="L954">
        <v>959</v>
      </c>
      <c r="M954" t="s">
        <v>588</v>
      </c>
      <c r="N954" s="40">
        <v>38463</v>
      </c>
      <c r="O954" t="s">
        <v>581</v>
      </c>
      <c r="P954" s="45">
        <v>16</v>
      </c>
      <c r="Q954" s="321">
        <v>49.968087631431565</v>
      </c>
      <c r="R954" t="s">
        <v>582</v>
      </c>
    </row>
    <row r="955" spans="12:18" x14ac:dyDescent="0.2">
      <c r="L955">
        <v>960</v>
      </c>
      <c r="M955" t="s">
        <v>608</v>
      </c>
      <c r="N955" s="40">
        <v>38980</v>
      </c>
      <c r="O955" t="s">
        <v>581</v>
      </c>
      <c r="P955" s="45">
        <v>53</v>
      </c>
      <c r="Q955" s="321">
        <v>160.95914621811275</v>
      </c>
      <c r="R955" t="s">
        <v>603</v>
      </c>
    </row>
    <row r="956" spans="12:18" x14ac:dyDescent="0.2">
      <c r="L956">
        <v>961</v>
      </c>
      <c r="M956" t="s">
        <v>599</v>
      </c>
      <c r="N956" s="40">
        <v>38727</v>
      </c>
      <c r="O956" t="s">
        <v>597</v>
      </c>
      <c r="P956" s="45">
        <v>95</v>
      </c>
      <c r="Q956" s="321">
        <v>286.71922939024518</v>
      </c>
      <c r="R956" t="s">
        <v>592</v>
      </c>
    </row>
    <row r="957" spans="12:18" x14ac:dyDescent="0.2">
      <c r="L957">
        <v>962</v>
      </c>
      <c r="M957" t="s">
        <v>588</v>
      </c>
      <c r="N957" s="40">
        <v>37990</v>
      </c>
      <c r="O957" t="s">
        <v>605</v>
      </c>
      <c r="P957" s="45">
        <v>74</v>
      </c>
      <c r="Q957" s="321">
        <v>224.1344883418044</v>
      </c>
      <c r="R957" t="s">
        <v>582</v>
      </c>
    </row>
    <row r="958" spans="12:18" x14ac:dyDescent="0.2">
      <c r="L958">
        <v>963</v>
      </c>
      <c r="M958" t="s">
        <v>596</v>
      </c>
      <c r="N958" s="40">
        <v>38584</v>
      </c>
      <c r="O958" t="s">
        <v>605</v>
      </c>
      <c r="P958" s="45">
        <v>11</v>
      </c>
      <c r="Q958" s="321">
        <v>35.126507167926178</v>
      </c>
      <c r="R958" t="s">
        <v>586</v>
      </c>
    </row>
    <row r="959" spans="12:18" x14ac:dyDescent="0.2">
      <c r="L959">
        <v>964</v>
      </c>
      <c r="M959" t="s">
        <v>584</v>
      </c>
      <c r="N959" s="40">
        <v>38980</v>
      </c>
      <c r="O959" t="s">
        <v>585</v>
      </c>
      <c r="P959" s="45">
        <v>63</v>
      </c>
      <c r="Q959" s="321">
        <v>191.00092010309442</v>
      </c>
      <c r="R959" t="s">
        <v>592</v>
      </c>
    </row>
    <row r="960" spans="12:18" x14ac:dyDescent="0.2">
      <c r="L960">
        <v>965</v>
      </c>
      <c r="M960" t="s">
        <v>580</v>
      </c>
      <c r="N960" s="40">
        <v>38595</v>
      </c>
      <c r="O960" t="s">
        <v>597</v>
      </c>
      <c r="P960" s="45">
        <v>53</v>
      </c>
      <c r="Q960" s="321">
        <v>161.23768017364921</v>
      </c>
      <c r="R960" t="s">
        <v>603</v>
      </c>
    </row>
    <row r="961" spans="12:18" x14ac:dyDescent="0.2">
      <c r="L961">
        <v>966</v>
      </c>
      <c r="M961" t="s">
        <v>594</v>
      </c>
      <c r="N961" s="40">
        <v>38925</v>
      </c>
      <c r="O961" t="s">
        <v>581</v>
      </c>
      <c r="P961" s="45">
        <v>1</v>
      </c>
      <c r="Q961" s="321">
        <v>5.2816840348822387</v>
      </c>
      <c r="R961" t="s">
        <v>582</v>
      </c>
    </row>
    <row r="962" spans="12:18" x14ac:dyDescent="0.2">
      <c r="L962">
        <v>967</v>
      </c>
      <c r="M962" t="s">
        <v>599</v>
      </c>
      <c r="N962" s="40">
        <v>38309</v>
      </c>
      <c r="O962" t="s">
        <v>585</v>
      </c>
      <c r="P962" s="45">
        <v>24</v>
      </c>
      <c r="Q962" s="321">
        <v>74.30729541001925</v>
      </c>
      <c r="R962" t="s">
        <v>586</v>
      </c>
    </row>
    <row r="963" spans="12:18" x14ac:dyDescent="0.2">
      <c r="L963">
        <v>968</v>
      </c>
      <c r="M963" t="s">
        <v>594</v>
      </c>
      <c r="N963" s="40">
        <v>38815</v>
      </c>
      <c r="O963" t="s">
        <v>589</v>
      </c>
      <c r="P963" s="45">
        <v>5</v>
      </c>
      <c r="Q963" s="321">
        <v>16.422750032809695</v>
      </c>
      <c r="R963" t="s">
        <v>592</v>
      </c>
    </row>
    <row r="964" spans="12:18" x14ac:dyDescent="0.2">
      <c r="L964">
        <v>969</v>
      </c>
      <c r="M964" t="s">
        <v>580</v>
      </c>
      <c r="N964" s="40">
        <v>38408</v>
      </c>
      <c r="O964" t="s">
        <v>581</v>
      </c>
      <c r="P964" s="45">
        <v>35</v>
      </c>
      <c r="Q964" s="321">
        <v>107.34237990295979</v>
      </c>
      <c r="R964" t="s">
        <v>603</v>
      </c>
    </row>
    <row r="965" spans="12:18" x14ac:dyDescent="0.2">
      <c r="L965">
        <v>970</v>
      </c>
      <c r="M965" t="s">
        <v>580</v>
      </c>
      <c r="N965" s="40">
        <v>38859</v>
      </c>
      <c r="O965" t="s">
        <v>597</v>
      </c>
      <c r="P965" s="45">
        <v>33</v>
      </c>
      <c r="Q965" s="321">
        <v>100.6187200673516</v>
      </c>
      <c r="R965" t="s">
        <v>582</v>
      </c>
    </row>
    <row r="966" spans="12:18" x14ac:dyDescent="0.2">
      <c r="L966">
        <v>971</v>
      </c>
      <c r="M966" t="s">
        <v>608</v>
      </c>
      <c r="N966" s="40">
        <v>38749</v>
      </c>
      <c r="O966" t="s">
        <v>605</v>
      </c>
      <c r="P966" s="45">
        <v>65</v>
      </c>
      <c r="Q966" s="321">
        <v>196.63630077143569</v>
      </c>
      <c r="R966" t="s">
        <v>582</v>
      </c>
    </row>
    <row r="967" spans="12:18" x14ac:dyDescent="0.2">
      <c r="L967">
        <v>972</v>
      </c>
      <c r="M967" t="s">
        <v>612</v>
      </c>
      <c r="N967" s="40">
        <v>38760</v>
      </c>
      <c r="O967" t="s">
        <v>605</v>
      </c>
      <c r="P967" s="45">
        <v>52</v>
      </c>
      <c r="Q967" s="321">
        <v>158.33506008490392</v>
      </c>
      <c r="R967" t="s">
        <v>603</v>
      </c>
    </row>
    <row r="968" spans="12:18" x14ac:dyDescent="0.2">
      <c r="L968">
        <v>973</v>
      </c>
      <c r="M968" t="s">
        <v>612</v>
      </c>
      <c r="N968" s="40">
        <v>38947</v>
      </c>
      <c r="O968" t="s">
        <v>605</v>
      </c>
      <c r="P968" s="45">
        <v>44</v>
      </c>
      <c r="Q968" s="321">
        <v>133.42498328468113</v>
      </c>
      <c r="R968" t="s">
        <v>603</v>
      </c>
    </row>
    <row r="969" spans="12:18" x14ac:dyDescent="0.2">
      <c r="L969">
        <v>974</v>
      </c>
      <c r="M969" t="s">
        <v>588</v>
      </c>
      <c r="N969" s="40">
        <v>39002</v>
      </c>
      <c r="O969" t="s">
        <v>589</v>
      </c>
      <c r="P969" s="45">
        <v>72</v>
      </c>
      <c r="Q969" s="321">
        <v>218.057153790916</v>
      </c>
      <c r="R969" t="s">
        <v>603</v>
      </c>
    </row>
    <row r="970" spans="12:18" x14ac:dyDescent="0.2">
      <c r="L970">
        <v>975</v>
      </c>
      <c r="M970" t="s">
        <v>608</v>
      </c>
      <c r="N970" s="40">
        <v>38243</v>
      </c>
      <c r="O970" t="s">
        <v>605</v>
      </c>
      <c r="P970" s="45">
        <v>13</v>
      </c>
      <c r="Q970" s="321">
        <v>41.138712352864658</v>
      </c>
      <c r="R970" t="s">
        <v>603</v>
      </c>
    </row>
    <row r="971" spans="12:18" x14ac:dyDescent="0.2">
      <c r="L971">
        <v>976</v>
      </c>
      <c r="M971" t="s">
        <v>594</v>
      </c>
      <c r="N971" s="40">
        <v>38969</v>
      </c>
      <c r="O971" t="s">
        <v>585</v>
      </c>
      <c r="P971" s="45">
        <v>16</v>
      </c>
      <c r="Q971" s="321">
        <v>50.15918619514666</v>
      </c>
      <c r="R971" t="s">
        <v>582</v>
      </c>
    </row>
    <row r="972" spans="12:18" x14ac:dyDescent="0.2">
      <c r="L972">
        <v>977</v>
      </c>
      <c r="M972" t="s">
        <v>612</v>
      </c>
      <c r="N972" s="40">
        <v>38760</v>
      </c>
      <c r="O972" t="s">
        <v>585</v>
      </c>
      <c r="P972" s="45">
        <v>19</v>
      </c>
      <c r="Q972" s="321">
        <v>59.265314003350476</v>
      </c>
      <c r="R972" t="s">
        <v>592</v>
      </c>
    </row>
    <row r="973" spans="12:18" x14ac:dyDescent="0.2">
      <c r="L973">
        <v>978</v>
      </c>
      <c r="M973" t="s">
        <v>594</v>
      </c>
      <c r="N973" s="40">
        <v>38485</v>
      </c>
      <c r="O973" t="s">
        <v>605</v>
      </c>
      <c r="P973" s="45">
        <v>67</v>
      </c>
      <c r="Q973" s="321">
        <v>203.43497713652508</v>
      </c>
      <c r="R973" t="s">
        <v>592</v>
      </c>
    </row>
    <row r="974" spans="12:18" x14ac:dyDescent="0.2">
      <c r="L974">
        <v>979</v>
      </c>
      <c r="M974" t="s">
        <v>608</v>
      </c>
      <c r="N974" s="40">
        <v>38760</v>
      </c>
      <c r="O974" t="s">
        <v>581</v>
      </c>
      <c r="P974" s="45">
        <v>2</v>
      </c>
      <c r="Q974" s="321">
        <v>8.3122868755040553</v>
      </c>
      <c r="R974" t="s">
        <v>586</v>
      </c>
    </row>
    <row r="975" spans="12:18" x14ac:dyDescent="0.2">
      <c r="L975">
        <v>980</v>
      </c>
      <c r="M975" t="s">
        <v>594</v>
      </c>
      <c r="N975" s="40">
        <v>38870</v>
      </c>
      <c r="O975" t="s">
        <v>605</v>
      </c>
      <c r="P975" s="45">
        <v>28</v>
      </c>
      <c r="Q975" s="321">
        <v>85.787320991735939</v>
      </c>
      <c r="R975" t="s">
        <v>582</v>
      </c>
    </row>
    <row r="976" spans="12:18" x14ac:dyDescent="0.2">
      <c r="L976">
        <v>981</v>
      </c>
      <c r="M976" t="s">
        <v>596</v>
      </c>
      <c r="N976" s="40">
        <v>38584</v>
      </c>
      <c r="O976" t="s">
        <v>585</v>
      </c>
      <c r="P976" s="45">
        <v>-6</v>
      </c>
      <c r="Q976" s="321">
        <v>-15.854559071603056</v>
      </c>
      <c r="R976" t="s">
        <v>586</v>
      </c>
    </row>
    <row r="977" spans="12:18" x14ac:dyDescent="0.2">
      <c r="L977">
        <v>982</v>
      </c>
      <c r="M977" t="s">
        <v>588</v>
      </c>
      <c r="N977" s="40">
        <v>38441</v>
      </c>
      <c r="O977" t="s">
        <v>605</v>
      </c>
      <c r="P977" s="45">
        <v>70</v>
      </c>
      <c r="Q977" s="321">
        <v>212.03178089307775</v>
      </c>
      <c r="R977" t="s">
        <v>586</v>
      </c>
    </row>
    <row r="978" spans="12:18" x14ac:dyDescent="0.2">
      <c r="L978">
        <v>983</v>
      </c>
      <c r="M978" t="s">
        <v>584</v>
      </c>
      <c r="N978" s="40">
        <v>38771</v>
      </c>
      <c r="O978" t="s">
        <v>581</v>
      </c>
      <c r="P978" s="45">
        <v>65</v>
      </c>
      <c r="Q978" s="321">
        <v>197.18663086835969</v>
      </c>
      <c r="R978" t="s">
        <v>582</v>
      </c>
    </row>
    <row r="979" spans="12:18" x14ac:dyDescent="0.2">
      <c r="L979">
        <v>984</v>
      </c>
      <c r="M979" t="s">
        <v>608</v>
      </c>
      <c r="N979" s="40">
        <v>39079</v>
      </c>
      <c r="O979" t="s">
        <v>585</v>
      </c>
      <c r="P979" s="45">
        <v>39</v>
      </c>
      <c r="Q979" s="321">
        <v>119.05118285965317</v>
      </c>
      <c r="R979" t="s">
        <v>603</v>
      </c>
    </row>
    <row r="980" spans="12:18" x14ac:dyDescent="0.2">
      <c r="L980">
        <v>985</v>
      </c>
      <c r="M980" t="s">
        <v>584</v>
      </c>
      <c r="N980" s="40">
        <v>38958</v>
      </c>
      <c r="O980" t="s">
        <v>585</v>
      </c>
      <c r="P980" s="45">
        <v>72</v>
      </c>
      <c r="Q980" s="321">
        <v>218.19229267045282</v>
      </c>
      <c r="R980" t="s">
        <v>592</v>
      </c>
    </row>
    <row r="981" spans="12:18" x14ac:dyDescent="0.2">
      <c r="L981">
        <v>986</v>
      </c>
      <c r="M981" t="s">
        <v>580</v>
      </c>
      <c r="N981" s="40">
        <v>38474</v>
      </c>
      <c r="O981" t="s">
        <v>589</v>
      </c>
      <c r="P981" s="45">
        <v>47</v>
      </c>
      <c r="Q981" s="321">
        <v>142.53694145811323</v>
      </c>
      <c r="R981" t="s">
        <v>592</v>
      </c>
    </row>
    <row r="982" spans="12:18" x14ac:dyDescent="0.2">
      <c r="L982">
        <v>987</v>
      </c>
      <c r="M982" t="s">
        <v>608</v>
      </c>
      <c r="N982" s="40">
        <v>38848</v>
      </c>
      <c r="O982" t="s">
        <v>581</v>
      </c>
      <c r="P982" s="45">
        <v>94</v>
      </c>
      <c r="Q982" s="321">
        <v>283.57943523104291</v>
      </c>
      <c r="R982" t="s">
        <v>603</v>
      </c>
    </row>
    <row r="983" spans="12:18" x14ac:dyDescent="0.2">
      <c r="L983">
        <v>988</v>
      </c>
      <c r="M983" t="s">
        <v>580</v>
      </c>
      <c r="N983" s="40">
        <v>38485</v>
      </c>
      <c r="O983" t="s">
        <v>581</v>
      </c>
      <c r="P983" s="45">
        <v>58</v>
      </c>
      <c r="Q983" s="321">
        <v>175.8230061159172</v>
      </c>
      <c r="R983" t="s">
        <v>592</v>
      </c>
    </row>
    <row r="984" spans="12:18" x14ac:dyDescent="0.2">
      <c r="L984">
        <v>989</v>
      </c>
      <c r="M984" t="s">
        <v>611</v>
      </c>
      <c r="N984" s="40">
        <v>38122</v>
      </c>
      <c r="O984" t="s">
        <v>597</v>
      </c>
      <c r="P984" s="45">
        <v>-6</v>
      </c>
      <c r="Q984" s="321">
        <v>-17.288821571122082</v>
      </c>
      <c r="R984" t="s">
        <v>603</v>
      </c>
    </row>
    <row r="985" spans="12:18" x14ac:dyDescent="0.2">
      <c r="L985">
        <v>990</v>
      </c>
      <c r="M985" t="s">
        <v>596</v>
      </c>
      <c r="N985" s="40">
        <v>38034</v>
      </c>
      <c r="O985" t="s">
        <v>597</v>
      </c>
      <c r="P985" s="45">
        <v>38</v>
      </c>
      <c r="Q985" s="321">
        <v>115.96163338782357</v>
      </c>
      <c r="R985" t="s">
        <v>582</v>
      </c>
    </row>
    <row r="986" spans="12:18" x14ac:dyDescent="0.2">
      <c r="L986">
        <v>991</v>
      </c>
      <c r="M986" t="s">
        <v>599</v>
      </c>
      <c r="N986" s="40">
        <v>38001</v>
      </c>
      <c r="O986" t="s">
        <v>597</v>
      </c>
      <c r="P986" s="45">
        <v>-1</v>
      </c>
      <c r="Q986" s="321">
        <v>-1.0160108133922805</v>
      </c>
      <c r="R986" t="s">
        <v>586</v>
      </c>
    </row>
    <row r="987" spans="12:18" x14ac:dyDescent="0.2">
      <c r="L987">
        <v>992</v>
      </c>
      <c r="M987" t="s">
        <v>611</v>
      </c>
      <c r="N987" s="40">
        <v>38672</v>
      </c>
      <c r="O987" t="s">
        <v>597</v>
      </c>
      <c r="P987" s="45">
        <v>34</v>
      </c>
      <c r="Q987" s="321">
        <v>104.57917159926555</v>
      </c>
      <c r="R987" t="s">
        <v>592</v>
      </c>
    </row>
    <row r="988" spans="12:18" x14ac:dyDescent="0.2">
      <c r="L988">
        <v>993</v>
      </c>
      <c r="M988" t="s">
        <v>594</v>
      </c>
      <c r="N988" s="40">
        <v>38078</v>
      </c>
      <c r="O988" t="s">
        <v>581</v>
      </c>
      <c r="P988" s="45">
        <v>30</v>
      </c>
      <c r="Q988" s="321">
        <v>91.71732531853138</v>
      </c>
      <c r="R988" t="s">
        <v>592</v>
      </c>
    </row>
    <row r="989" spans="12:18" x14ac:dyDescent="0.2">
      <c r="L989">
        <v>994</v>
      </c>
      <c r="M989" t="s">
        <v>596</v>
      </c>
      <c r="N989" s="40">
        <v>38133</v>
      </c>
      <c r="O989" t="s">
        <v>585</v>
      </c>
      <c r="P989" s="45">
        <v>62</v>
      </c>
      <c r="Q989" s="321">
        <v>187.43238539805822</v>
      </c>
      <c r="R989" t="s">
        <v>582</v>
      </c>
    </row>
    <row r="990" spans="12:18" x14ac:dyDescent="0.2">
      <c r="L990">
        <v>995</v>
      </c>
      <c r="M990" t="s">
        <v>580</v>
      </c>
      <c r="N990" s="40">
        <v>38760</v>
      </c>
      <c r="O990" t="s">
        <v>581</v>
      </c>
      <c r="P990" s="45">
        <v>24</v>
      </c>
      <c r="Q990" s="321">
        <v>74.211669903196139</v>
      </c>
      <c r="R990" t="s">
        <v>603</v>
      </c>
    </row>
    <row r="991" spans="12:18" x14ac:dyDescent="0.2">
      <c r="L991">
        <v>996</v>
      </c>
      <c r="M991" t="s">
        <v>596</v>
      </c>
      <c r="N991" s="40">
        <v>38243</v>
      </c>
      <c r="O991" t="s">
        <v>597</v>
      </c>
      <c r="P991" s="45">
        <v>4</v>
      </c>
      <c r="Q991" s="321">
        <v>13.654188955553082</v>
      </c>
      <c r="R991" t="s">
        <v>592</v>
      </c>
    </row>
    <row r="992" spans="12:18" x14ac:dyDescent="0.2">
      <c r="L992">
        <v>997</v>
      </c>
      <c r="M992" t="s">
        <v>608</v>
      </c>
      <c r="N992" s="40">
        <v>38144</v>
      </c>
      <c r="O992" t="s">
        <v>581</v>
      </c>
      <c r="P992" s="45">
        <v>88</v>
      </c>
      <c r="Q992" s="321">
        <v>265.2916292071763</v>
      </c>
      <c r="R992" t="s">
        <v>592</v>
      </c>
    </row>
    <row r="993" spans="12:18" x14ac:dyDescent="0.2">
      <c r="L993">
        <v>998</v>
      </c>
      <c r="M993" t="s">
        <v>608</v>
      </c>
      <c r="N993" s="40">
        <v>38628</v>
      </c>
      <c r="O993" t="s">
        <v>597</v>
      </c>
      <c r="P993" s="45">
        <v>78</v>
      </c>
      <c r="Q993" s="321">
        <v>235.69356375172592</v>
      </c>
      <c r="R993" t="s">
        <v>603</v>
      </c>
    </row>
    <row r="994" spans="12:18" x14ac:dyDescent="0.2">
      <c r="L994">
        <v>999</v>
      </c>
      <c r="M994" t="s">
        <v>588</v>
      </c>
      <c r="N994" s="40">
        <v>38639</v>
      </c>
      <c r="O994" t="s">
        <v>597</v>
      </c>
      <c r="P994" s="45">
        <v>82</v>
      </c>
      <c r="Q994" s="321">
        <v>248.12045570070282</v>
      </c>
      <c r="R994" t="s">
        <v>592</v>
      </c>
    </row>
    <row r="995" spans="12:18" x14ac:dyDescent="0.2">
      <c r="L995">
        <v>1000</v>
      </c>
      <c r="M995" t="s">
        <v>599</v>
      </c>
      <c r="N995" s="40">
        <v>38485</v>
      </c>
      <c r="O995" t="s">
        <v>581</v>
      </c>
      <c r="P995" s="45">
        <v>68</v>
      </c>
      <c r="Q995" s="321">
        <v>206.8704837754205</v>
      </c>
      <c r="R995" t="s">
        <v>603</v>
      </c>
    </row>
    <row r="996" spans="12:18" x14ac:dyDescent="0.2">
      <c r="L996">
        <v>1001</v>
      </c>
      <c r="M996" t="s">
        <v>599</v>
      </c>
      <c r="N996" s="40">
        <v>38034</v>
      </c>
      <c r="O996" t="s">
        <v>585</v>
      </c>
      <c r="P996" s="45">
        <v>20</v>
      </c>
      <c r="Q996" s="321">
        <v>61.598286646601295</v>
      </c>
      <c r="R996" t="s">
        <v>586</v>
      </c>
    </row>
    <row r="997" spans="12:18" x14ac:dyDescent="0.2">
      <c r="L997">
        <v>1002</v>
      </c>
      <c r="M997" t="s">
        <v>596</v>
      </c>
      <c r="N997" s="40">
        <v>38265</v>
      </c>
      <c r="O997" t="s">
        <v>581</v>
      </c>
      <c r="P997" s="45">
        <v>-10</v>
      </c>
      <c r="Q997" s="321">
        <v>-28.326133240637468</v>
      </c>
      <c r="R997" t="s">
        <v>582</v>
      </c>
    </row>
    <row r="998" spans="12:18" x14ac:dyDescent="0.2">
      <c r="L998">
        <v>1003</v>
      </c>
      <c r="M998" t="s">
        <v>594</v>
      </c>
      <c r="N998" s="40">
        <v>38254</v>
      </c>
      <c r="O998" t="s">
        <v>597</v>
      </c>
      <c r="P998" s="45">
        <v>94</v>
      </c>
      <c r="Q998" s="321">
        <v>283.987112843305</v>
      </c>
      <c r="R998" t="s">
        <v>582</v>
      </c>
    </row>
    <row r="999" spans="12:18" x14ac:dyDescent="0.2">
      <c r="L999">
        <v>1004</v>
      </c>
      <c r="M999" t="s">
        <v>594</v>
      </c>
      <c r="N999" s="40">
        <v>38815</v>
      </c>
      <c r="O999" t="s">
        <v>585</v>
      </c>
      <c r="P999" s="45">
        <v>62</v>
      </c>
      <c r="Q999" s="321">
        <v>188.00253303300292</v>
      </c>
      <c r="R999" t="s">
        <v>603</v>
      </c>
    </row>
    <row r="1000" spans="12:18" x14ac:dyDescent="0.2">
      <c r="L1000">
        <v>1005</v>
      </c>
      <c r="M1000" t="s">
        <v>608</v>
      </c>
      <c r="N1000" s="40">
        <v>38177</v>
      </c>
      <c r="O1000" t="s">
        <v>605</v>
      </c>
      <c r="P1000" s="45">
        <v>71</v>
      </c>
      <c r="Q1000" s="321">
        <v>215.02251352159234</v>
      </c>
      <c r="R1000" t="s">
        <v>592</v>
      </c>
    </row>
    <row r="1001" spans="12:18" x14ac:dyDescent="0.2">
      <c r="L1001">
        <v>1006</v>
      </c>
      <c r="M1001" t="s">
        <v>588</v>
      </c>
      <c r="N1001" s="40">
        <v>38067</v>
      </c>
      <c r="O1001" t="s">
        <v>589</v>
      </c>
      <c r="P1001" s="45">
        <v>70</v>
      </c>
      <c r="Q1001" s="321">
        <v>211.5224440500217</v>
      </c>
      <c r="R1001" t="s">
        <v>592</v>
      </c>
    </row>
    <row r="1002" spans="12:18" x14ac:dyDescent="0.2">
      <c r="L1002">
        <v>1007</v>
      </c>
      <c r="M1002" t="s">
        <v>612</v>
      </c>
      <c r="N1002" s="40">
        <v>38089</v>
      </c>
      <c r="O1002" t="s">
        <v>585</v>
      </c>
      <c r="P1002" s="45">
        <v>17</v>
      </c>
      <c r="Q1002" s="321">
        <v>52.007206372460615</v>
      </c>
      <c r="R1002" t="s">
        <v>603</v>
      </c>
    </row>
    <row r="1003" spans="12:18" x14ac:dyDescent="0.2">
      <c r="L1003">
        <v>1008</v>
      </c>
      <c r="M1003" t="s">
        <v>588</v>
      </c>
      <c r="N1003" s="40">
        <v>38694</v>
      </c>
      <c r="O1003" t="s">
        <v>597</v>
      </c>
      <c r="P1003" s="45">
        <v>51</v>
      </c>
      <c r="Q1003" s="321">
        <v>154.86582287521293</v>
      </c>
      <c r="R1003" t="s">
        <v>603</v>
      </c>
    </row>
    <row r="1004" spans="12:18" x14ac:dyDescent="0.2">
      <c r="L1004">
        <v>1009</v>
      </c>
      <c r="M1004" t="s">
        <v>580</v>
      </c>
      <c r="N1004" s="40">
        <v>38837</v>
      </c>
      <c r="O1004" t="s">
        <v>605</v>
      </c>
      <c r="P1004" s="45">
        <v>70</v>
      </c>
      <c r="Q1004" s="321">
        <v>212.18684363818184</v>
      </c>
      <c r="R1004" t="s">
        <v>586</v>
      </c>
    </row>
    <row r="1005" spans="12:18" x14ac:dyDescent="0.2">
      <c r="L1005">
        <v>1010</v>
      </c>
      <c r="M1005" t="s">
        <v>594</v>
      </c>
      <c r="N1005" s="40">
        <v>38892</v>
      </c>
      <c r="O1005" t="s">
        <v>597</v>
      </c>
      <c r="P1005" s="45">
        <v>94</v>
      </c>
      <c r="Q1005" s="321">
        <v>283.91906780587465</v>
      </c>
      <c r="R1005" t="s">
        <v>592</v>
      </c>
    </row>
    <row r="1006" spans="12:18" x14ac:dyDescent="0.2">
      <c r="L1006">
        <v>1011</v>
      </c>
      <c r="M1006" t="s">
        <v>596</v>
      </c>
      <c r="N1006" s="40">
        <v>38331</v>
      </c>
      <c r="O1006" t="s">
        <v>605</v>
      </c>
      <c r="P1006" s="45">
        <v>70</v>
      </c>
      <c r="Q1006" s="321">
        <v>211.85016457637715</v>
      </c>
      <c r="R1006" t="s">
        <v>586</v>
      </c>
    </row>
    <row r="1007" spans="12:18" x14ac:dyDescent="0.2">
      <c r="L1007">
        <v>1012</v>
      </c>
      <c r="M1007" t="s">
        <v>588</v>
      </c>
      <c r="N1007" s="40">
        <v>38485</v>
      </c>
      <c r="O1007" t="s">
        <v>581</v>
      </c>
      <c r="P1007" s="45">
        <v>89</v>
      </c>
      <c r="Q1007" s="321">
        <v>269.18851021987467</v>
      </c>
      <c r="R1007" t="s">
        <v>592</v>
      </c>
    </row>
    <row r="1008" spans="12:18" x14ac:dyDescent="0.2">
      <c r="L1008">
        <v>1013</v>
      </c>
      <c r="M1008" t="s">
        <v>596</v>
      </c>
      <c r="N1008" s="40">
        <v>38639</v>
      </c>
      <c r="O1008" t="s">
        <v>581</v>
      </c>
      <c r="P1008" s="45">
        <v>26</v>
      </c>
      <c r="Q1008" s="321">
        <v>79.311492307621293</v>
      </c>
      <c r="R1008" t="s">
        <v>586</v>
      </c>
    </row>
    <row r="1009" spans="12:18" x14ac:dyDescent="0.2">
      <c r="L1009">
        <v>1014</v>
      </c>
      <c r="M1009" t="s">
        <v>612</v>
      </c>
      <c r="N1009" s="40">
        <v>38694</v>
      </c>
      <c r="O1009" t="s">
        <v>597</v>
      </c>
      <c r="P1009" s="45">
        <v>8</v>
      </c>
      <c r="Q1009" s="321">
        <v>26.096472599703908</v>
      </c>
      <c r="R1009" t="s">
        <v>586</v>
      </c>
    </row>
    <row r="1010" spans="12:18" x14ac:dyDescent="0.2">
      <c r="L1010">
        <v>1015</v>
      </c>
      <c r="M1010" t="s">
        <v>588</v>
      </c>
      <c r="N1010" s="40">
        <v>38749</v>
      </c>
      <c r="O1010" t="s">
        <v>585</v>
      </c>
      <c r="P1010" s="45">
        <v>8</v>
      </c>
      <c r="Q1010" s="321">
        <v>26.08199028619465</v>
      </c>
      <c r="R1010" t="s">
        <v>586</v>
      </c>
    </row>
    <row r="1011" spans="12:18" x14ac:dyDescent="0.2">
      <c r="L1011">
        <v>1016</v>
      </c>
      <c r="M1011" t="s">
        <v>612</v>
      </c>
      <c r="N1011" s="40">
        <v>39002</v>
      </c>
      <c r="O1011" t="s">
        <v>597</v>
      </c>
      <c r="P1011" s="45">
        <v>62</v>
      </c>
      <c r="Q1011" s="321">
        <v>187.69110116385426</v>
      </c>
      <c r="R1011" t="s">
        <v>603</v>
      </c>
    </row>
    <row r="1012" spans="12:18" x14ac:dyDescent="0.2">
      <c r="L1012">
        <v>1017</v>
      </c>
      <c r="M1012" t="s">
        <v>611</v>
      </c>
      <c r="N1012" s="40">
        <v>38947</v>
      </c>
      <c r="O1012" t="s">
        <v>597</v>
      </c>
      <c r="P1012" s="45">
        <v>-9</v>
      </c>
      <c r="Q1012" s="321">
        <v>-24.819632815121537</v>
      </c>
      <c r="R1012" t="s">
        <v>582</v>
      </c>
    </row>
    <row r="1013" spans="12:18" x14ac:dyDescent="0.2">
      <c r="L1013">
        <v>1018</v>
      </c>
      <c r="M1013" t="s">
        <v>594</v>
      </c>
      <c r="N1013" s="40">
        <v>38221</v>
      </c>
      <c r="O1013" t="s">
        <v>585</v>
      </c>
      <c r="P1013" s="45">
        <v>55</v>
      </c>
      <c r="Q1013" s="321">
        <v>166.81971361139639</v>
      </c>
      <c r="R1013" t="s">
        <v>603</v>
      </c>
    </row>
    <row r="1014" spans="12:18" x14ac:dyDescent="0.2">
      <c r="L1014">
        <v>1019</v>
      </c>
      <c r="M1014" t="s">
        <v>584</v>
      </c>
      <c r="N1014" s="40">
        <v>38232</v>
      </c>
      <c r="O1014" t="s">
        <v>589</v>
      </c>
      <c r="P1014" s="45">
        <v>71</v>
      </c>
      <c r="Q1014" s="321">
        <v>215.35336056441088</v>
      </c>
      <c r="R1014" t="s">
        <v>586</v>
      </c>
    </row>
    <row r="1015" spans="12:18" x14ac:dyDescent="0.2">
      <c r="L1015">
        <v>1020</v>
      </c>
      <c r="M1015" t="s">
        <v>608</v>
      </c>
      <c r="N1015" s="40">
        <v>38793</v>
      </c>
      <c r="O1015" t="s">
        <v>605</v>
      </c>
      <c r="P1015" s="45">
        <v>5</v>
      </c>
      <c r="Q1015" s="321">
        <v>17.428217544434208</v>
      </c>
      <c r="R1015" t="s">
        <v>582</v>
      </c>
    </row>
    <row r="1016" spans="12:18" x14ac:dyDescent="0.2">
      <c r="L1016">
        <v>1021</v>
      </c>
      <c r="M1016" t="s">
        <v>596</v>
      </c>
      <c r="N1016" s="40">
        <v>38595</v>
      </c>
      <c r="O1016" t="s">
        <v>585</v>
      </c>
      <c r="P1016" s="45">
        <v>28</v>
      </c>
      <c r="Q1016" s="321">
        <v>86.322091823923344</v>
      </c>
      <c r="R1016" t="s">
        <v>603</v>
      </c>
    </row>
    <row r="1017" spans="12:18" x14ac:dyDescent="0.2">
      <c r="L1017">
        <v>1022</v>
      </c>
      <c r="M1017" t="s">
        <v>608</v>
      </c>
      <c r="N1017" s="40">
        <v>38848</v>
      </c>
      <c r="O1017" t="s">
        <v>589</v>
      </c>
      <c r="P1017" s="45">
        <v>95</v>
      </c>
      <c r="Q1017" s="321">
        <v>286.92674877229024</v>
      </c>
      <c r="R1017" t="s">
        <v>582</v>
      </c>
    </row>
    <row r="1018" spans="12:18" x14ac:dyDescent="0.2">
      <c r="L1018">
        <v>1023</v>
      </c>
      <c r="M1018" t="s">
        <v>580</v>
      </c>
      <c r="N1018" s="40">
        <v>38617</v>
      </c>
      <c r="O1018" t="s">
        <v>597</v>
      </c>
      <c r="P1018" s="45">
        <v>56</v>
      </c>
      <c r="Q1018" s="321">
        <v>169.66853559743345</v>
      </c>
      <c r="R1018" t="s">
        <v>582</v>
      </c>
    </row>
    <row r="1019" spans="12:18" x14ac:dyDescent="0.2">
      <c r="L1019">
        <v>1024</v>
      </c>
      <c r="M1019" t="s">
        <v>612</v>
      </c>
      <c r="N1019" s="40">
        <v>38650</v>
      </c>
      <c r="O1019" t="s">
        <v>585</v>
      </c>
      <c r="P1019" s="45">
        <v>79</v>
      </c>
      <c r="Q1019" s="321">
        <v>238.71622982310416</v>
      </c>
      <c r="R1019" t="s">
        <v>582</v>
      </c>
    </row>
    <row r="1020" spans="12:18" x14ac:dyDescent="0.2">
      <c r="L1020">
        <v>1025</v>
      </c>
      <c r="M1020" t="s">
        <v>612</v>
      </c>
      <c r="N1020" s="40">
        <v>38562</v>
      </c>
      <c r="O1020" t="s">
        <v>597</v>
      </c>
      <c r="P1020" s="45">
        <v>10</v>
      </c>
      <c r="Q1020" s="321">
        <v>32.241149527753471</v>
      </c>
      <c r="R1020" t="s">
        <v>582</v>
      </c>
    </row>
    <row r="1021" spans="12:18" x14ac:dyDescent="0.2">
      <c r="L1021">
        <v>1026</v>
      </c>
      <c r="M1021" t="s">
        <v>584</v>
      </c>
      <c r="N1021" s="40">
        <v>38254</v>
      </c>
      <c r="O1021" t="s">
        <v>589</v>
      </c>
      <c r="P1021" s="45">
        <v>69</v>
      </c>
      <c r="Q1021" s="321">
        <v>208.61631773052886</v>
      </c>
      <c r="R1021" t="s">
        <v>592</v>
      </c>
    </row>
    <row r="1022" spans="12:18" x14ac:dyDescent="0.2">
      <c r="L1022">
        <v>1027</v>
      </c>
      <c r="M1022" t="s">
        <v>596</v>
      </c>
      <c r="N1022" s="40">
        <v>38793</v>
      </c>
      <c r="O1022" t="s">
        <v>581</v>
      </c>
      <c r="P1022" s="45">
        <v>15</v>
      </c>
      <c r="Q1022" s="321">
        <v>46.772430431730463</v>
      </c>
      <c r="R1022" t="s">
        <v>586</v>
      </c>
    </row>
    <row r="1023" spans="12:18" x14ac:dyDescent="0.2">
      <c r="L1023">
        <v>1028</v>
      </c>
      <c r="M1023" t="s">
        <v>612</v>
      </c>
      <c r="N1023" s="40">
        <v>38749</v>
      </c>
      <c r="O1023" t="s">
        <v>597</v>
      </c>
      <c r="P1023" s="45">
        <v>0</v>
      </c>
      <c r="Q1023" s="321">
        <v>1.7760594332285693</v>
      </c>
      <c r="R1023" t="s">
        <v>592</v>
      </c>
    </row>
    <row r="1024" spans="12:18" x14ac:dyDescent="0.2">
      <c r="L1024">
        <v>1029</v>
      </c>
      <c r="M1024" t="s">
        <v>612</v>
      </c>
      <c r="N1024" s="40">
        <v>38540</v>
      </c>
      <c r="O1024" t="s">
        <v>589</v>
      </c>
      <c r="P1024" s="45">
        <v>78</v>
      </c>
      <c r="Q1024" s="321">
        <v>236.10178950758817</v>
      </c>
      <c r="R1024" t="s">
        <v>603</v>
      </c>
    </row>
    <row r="1025" spans="12:18" x14ac:dyDescent="0.2">
      <c r="L1025">
        <v>1030</v>
      </c>
      <c r="M1025" t="s">
        <v>584</v>
      </c>
      <c r="N1025" s="40">
        <v>38496</v>
      </c>
      <c r="O1025" t="s">
        <v>605</v>
      </c>
      <c r="P1025" s="45">
        <v>89</v>
      </c>
      <c r="Q1025" s="321">
        <v>268.45127891867156</v>
      </c>
      <c r="R1025" t="s">
        <v>582</v>
      </c>
    </row>
    <row r="1026" spans="12:18" x14ac:dyDescent="0.2">
      <c r="L1026">
        <v>1031</v>
      </c>
      <c r="M1026" t="s">
        <v>612</v>
      </c>
      <c r="N1026" s="40">
        <v>38397</v>
      </c>
      <c r="O1026" t="s">
        <v>605</v>
      </c>
      <c r="P1026" s="45">
        <v>94</v>
      </c>
      <c r="Q1026" s="321">
        <v>284.11176896611153</v>
      </c>
      <c r="R1026" t="s">
        <v>603</v>
      </c>
    </row>
    <row r="1027" spans="12:18" x14ac:dyDescent="0.2">
      <c r="L1027">
        <v>1032</v>
      </c>
      <c r="M1027" t="s">
        <v>580</v>
      </c>
      <c r="N1027" s="40">
        <v>38034</v>
      </c>
      <c r="O1027" t="s">
        <v>605</v>
      </c>
      <c r="P1027" s="45">
        <v>-5</v>
      </c>
      <c r="Q1027" s="321">
        <v>-13.090742445919402</v>
      </c>
      <c r="R1027" t="s">
        <v>592</v>
      </c>
    </row>
    <row r="1028" spans="12:18" x14ac:dyDescent="0.2">
      <c r="L1028">
        <v>1033</v>
      </c>
      <c r="M1028" t="s">
        <v>584</v>
      </c>
      <c r="N1028" s="40">
        <v>39057</v>
      </c>
      <c r="O1028" t="s">
        <v>581</v>
      </c>
      <c r="P1028" s="45">
        <v>42</v>
      </c>
      <c r="Q1028" s="321">
        <v>127.95167625422781</v>
      </c>
      <c r="R1028" t="s">
        <v>586</v>
      </c>
    </row>
    <row r="1029" spans="12:18" x14ac:dyDescent="0.2">
      <c r="L1029">
        <v>1034</v>
      </c>
      <c r="M1029" t="s">
        <v>608</v>
      </c>
      <c r="N1029" s="40">
        <v>38980</v>
      </c>
      <c r="O1029" t="s">
        <v>597</v>
      </c>
      <c r="P1029" s="45">
        <v>9</v>
      </c>
      <c r="Q1029" s="321">
        <v>29.027293052396654</v>
      </c>
      <c r="R1029" t="s">
        <v>592</v>
      </c>
    </row>
    <row r="1030" spans="12:18" x14ac:dyDescent="0.2">
      <c r="L1030">
        <v>1035</v>
      </c>
      <c r="M1030" t="s">
        <v>608</v>
      </c>
      <c r="N1030" s="40">
        <v>38452</v>
      </c>
      <c r="O1030" t="s">
        <v>585</v>
      </c>
      <c r="P1030" s="45">
        <v>8</v>
      </c>
      <c r="Q1030" s="321">
        <v>26.399425452966565</v>
      </c>
      <c r="R1030" t="s">
        <v>603</v>
      </c>
    </row>
    <row r="1031" spans="12:18" x14ac:dyDescent="0.2">
      <c r="L1031">
        <v>1036</v>
      </c>
      <c r="M1031" t="s">
        <v>580</v>
      </c>
      <c r="N1031" s="40">
        <v>38210</v>
      </c>
      <c r="O1031" t="s">
        <v>585</v>
      </c>
      <c r="P1031" s="45">
        <v>69</v>
      </c>
      <c r="Q1031" s="321">
        <v>209.14573718458519</v>
      </c>
      <c r="R1031" t="s">
        <v>582</v>
      </c>
    </row>
    <row r="1032" spans="12:18" x14ac:dyDescent="0.2">
      <c r="L1032">
        <v>1037</v>
      </c>
      <c r="M1032" t="s">
        <v>599</v>
      </c>
      <c r="N1032" s="40">
        <v>39002</v>
      </c>
      <c r="O1032" t="s">
        <v>605</v>
      </c>
      <c r="P1032" s="45">
        <v>2</v>
      </c>
      <c r="Q1032" s="321">
        <v>7.7270735524440131</v>
      </c>
      <c r="R1032" t="s">
        <v>582</v>
      </c>
    </row>
    <row r="1033" spans="12:18" x14ac:dyDescent="0.2">
      <c r="L1033">
        <v>1038</v>
      </c>
      <c r="M1033" t="s">
        <v>612</v>
      </c>
      <c r="N1033" s="40">
        <v>38254</v>
      </c>
      <c r="O1033" t="s">
        <v>597</v>
      </c>
      <c r="P1033" s="45">
        <v>3</v>
      </c>
      <c r="Q1033" s="321">
        <v>10.487455049777733</v>
      </c>
      <c r="R1033" t="s">
        <v>586</v>
      </c>
    </row>
    <row r="1034" spans="12:18" x14ac:dyDescent="0.2">
      <c r="L1034">
        <v>1039</v>
      </c>
      <c r="M1034" t="s">
        <v>608</v>
      </c>
      <c r="N1034" s="40">
        <v>38518</v>
      </c>
      <c r="O1034" t="s">
        <v>589</v>
      </c>
      <c r="P1034" s="45">
        <v>76</v>
      </c>
      <c r="Q1034" s="321">
        <v>230.14134634452847</v>
      </c>
      <c r="R1034" t="s">
        <v>586</v>
      </c>
    </row>
    <row r="1035" spans="12:18" x14ac:dyDescent="0.2">
      <c r="L1035">
        <v>1040</v>
      </c>
      <c r="M1035" t="s">
        <v>599</v>
      </c>
      <c r="N1035" s="40">
        <v>38166</v>
      </c>
      <c r="O1035" t="s">
        <v>597</v>
      </c>
      <c r="P1035" s="45">
        <v>-7</v>
      </c>
      <c r="Q1035" s="321">
        <v>-18.434662066971001</v>
      </c>
      <c r="R1035" t="s">
        <v>592</v>
      </c>
    </row>
    <row r="1036" spans="12:18" x14ac:dyDescent="0.2">
      <c r="L1036">
        <v>1041</v>
      </c>
      <c r="M1036" t="s">
        <v>596</v>
      </c>
      <c r="N1036" s="40">
        <v>38903</v>
      </c>
      <c r="O1036" t="s">
        <v>605</v>
      </c>
      <c r="P1036" s="45">
        <v>24</v>
      </c>
      <c r="Q1036" s="321">
        <v>74.040343042743388</v>
      </c>
      <c r="R1036" t="s">
        <v>592</v>
      </c>
    </row>
    <row r="1037" spans="12:18" x14ac:dyDescent="0.2">
      <c r="L1037">
        <v>1042</v>
      </c>
      <c r="M1037" t="s">
        <v>611</v>
      </c>
      <c r="N1037" s="40">
        <v>38969</v>
      </c>
      <c r="O1037" t="s">
        <v>585</v>
      </c>
      <c r="P1037" s="45">
        <v>35</v>
      </c>
      <c r="Q1037" s="321">
        <v>106.66944991477989</v>
      </c>
      <c r="R1037" t="s">
        <v>592</v>
      </c>
    </row>
    <row r="1038" spans="12:18" x14ac:dyDescent="0.2">
      <c r="L1038">
        <v>1043</v>
      </c>
      <c r="M1038" t="s">
        <v>612</v>
      </c>
      <c r="N1038" s="40">
        <v>38067</v>
      </c>
      <c r="O1038" t="s">
        <v>585</v>
      </c>
      <c r="P1038" s="45">
        <v>23</v>
      </c>
      <c r="Q1038" s="321">
        <v>71.099513118305453</v>
      </c>
      <c r="R1038" t="s">
        <v>592</v>
      </c>
    </row>
    <row r="1039" spans="12:18" x14ac:dyDescent="0.2">
      <c r="L1039">
        <v>1044</v>
      </c>
      <c r="M1039" t="s">
        <v>594</v>
      </c>
      <c r="N1039" s="40">
        <v>38837</v>
      </c>
      <c r="O1039" t="s">
        <v>597</v>
      </c>
      <c r="P1039" s="45">
        <v>32</v>
      </c>
      <c r="Q1039" s="321">
        <v>97.982599723305</v>
      </c>
      <c r="R1039" t="s">
        <v>603</v>
      </c>
    </row>
    <row r="1040" spans="12:18" x14ac:dyDescent="0.2">
      <c r="L1040">
        <v>1045</v>
      </c>
      <c r="M1040" t="s">
        <v>599</v>
      </c>
      <c r="N1040" s="40">
        <v>38232</v>
      </c>
      <c r="O1040" t="s">
        <v>605</v>
      </c>
      <c r="P1040" s="45">
        <v>46</v>
      </c>
      <c r="Q1040" s="321">
        <v>139.82203886104327</v>
      </c>
      <c r="R1040" t="s">
        <v>586</v>
      </c>
    </row>
    <row r="1041" spans="12:18" x14ac:dyDescent="0.2">
      <c r="L1041">
        <v>1046</v>
      </c>
      <c r="M1041" t="s">
        <v>612</v>
      </c>
      <c r="N1041" s="40">
        <v>38023</v>
      </c>
      <c r="O1041" t="s">
        <v>581</v>
      </c>
      <c r="P1041" s="45">
        <v>28</v>
      </c>
      <c r="Q1041" s="321">
        <v>85.913586896960894</v>
      </c>
      <c r="R1041" t="s">
        <v>586</v>
      </c>
    </row>
    <row r="1042" spans="12:18" x14ac:dyDescent="0.2">
      <c r="L1042">
        <v>1047</v>
      </c>
      <c r="M1042" t="s">
        <v>612</v>
      </c>
      <c r="N1042" s="40">
        <v>38386</v>
      </c>
      <c r="O1042" t="s">
        <v>589</v>
      </c>
      <c r="P1042" s="45">
        <v>58</v>
      </c>
      <c r="Q1042" s="321">
        <v>176.38262351251041</v>
      </c>
      <c r="R1042" t="s">
        <v>582</v>
      </c>
    </row>
    <row r="1043" spans="12:18" x14ac:dyDescent="0.2">
      <c r="L1043">
        <v>1048</v>
      </c>
      <c r="M1043" t="s">
        <v>608</v>
      </c>
      <c r="N1043" s="40">
        <v>38672</v>
      </c>
      <c r="O1043" t="s">
        <v>581</v>
      </c>
      <c r="P1043" s="45">
        <v>19</v>
      </c>
      <c r="Q1043" s="321">
        <v>59.083968230358913</v>
      </c>
      <c r="R1043" t="s">
        <v>582</v>
      </c>
    </row>
    <row r="1044" spans="12:18" x14ac:dyDescent="0.2">
      <c r="L1044">
        <v>1049</v>
      </c>
      <c r="M1044" t="s">
        <v>596</v>
      </c>
      <c r="N1044" s="40">
        <v>38210</v>
      </c>
      <c r="O1044" t="s">
        <v>581</v>
      </c>
      <c r="P1044" s="45">
        <v>79</v>
      </c>
      <c r="Q1044" s="321">
        <v>238.63617965265877</v>
      </c>
      <c r="R1044" t="s">
        <v>603</v>
      </c>
    </row>
    <row r="1045" spans="12:18" x14ac:dyDescent="0.2">
      <c r="L1045">
        <v>1050</v>
      </c>
      <c r="M1045" t="s">
        <v>580</v>
      </c>
      <c r="N1045" s="40">
        <v>38331</v>
      </c>
      <c r="O1045" t="s">
        <v>605</v>
      </c>
      <c r="P1045" s="45">
        <v>31</v>
      </c>
      <c r="Q1045" s="321">
        <v>94.124548214467538</v>
      </c>
      <c r="R1045" t="s">
        <v>586</v>
      </c>
    </row>
    <row r="1046" spans="12:18" x14ac:dyDescent="0.2">
      <c r="L1046">
        <v>1051</v>
      </c>
      <c r="M1046" t="s">
        <v>612</v>
      </c>
      <c r="N1046" s="40">
        <v>38672</v>
      </c>
      <c r="O1046" t="s">
        <v>597</v>
      </c>
      <c r="P1046" s="45">
        <v>4</v>
      </c>
      <c r="Q1046" s="321">
        <v>14.292798170188892</v>
      </c>
      <c r="R1046" t="s">
        <v>582</v>
      </c>
    </row>
    <row r="1047" spans="12:18" x14ac:dyDescent="0.2">
      <c r="L1047">
        <v>1052</v>
      </c>
      <c r="M1047" t="s">
        <v>596</v>
      </c>
      <c r="N1047" s="40">
        <v>38804</v>
      </c>
      <c r="O1047" t="s">
        <v>585</v>
      </c>
      <c r="P1047" s="45">
        <v>91</v>
      </c>
      <c r="Q1047" s="321">
        <v>275.5094232943423</v>
      </c>
      <c r="R1047" t="s">
        <v>586</v>
      </c>
    </row>
    <row r="1048" spans="12:18" x14ac:dyDescent="0.2">
      <c r="L1048">
        <v>1053</v>
      </c>
      <c r="M1048" t="s">
        <v>584</v>
      </c>
      <c r="N1048" s="40">
        <v>38518</v>
      </c>
      <c r="O1048" t="s">
        <v>581</v>
      </c>
      <c r="P1048" s="45">
        <v>51</v>
      </c>
      <c r="Q1048" s="321">
        <v>154.74630946716462</v>
      </c>
      <c r="R1048" t="s">
        <v>582</v>
      </c>
    </row>
    <row r="1049" spans="12:18" x14ac:dyDescent="0.2">
      <c r="L1049">
        <v>1054</v>
      </c>
      <c r="M1049" t="s">
        <v>608</v>
      </c>
      <c r="N1049" s="40">
        <v>38001</v>
      </c>
      <c r="O1049" t="s">
        <v>597</v>
      </c>
      <c r="P1049" s="45">
        <v>2</v>
      </c>
      <c r="Q1049" s="321">
        <v>8.3443048208269879</v>
      </c>
      <c r="R1049" t="s">
        <v>582</v>
      </c>
    </row>
    <row r="1050" spans="12:18" x14ac:dyDescent="0.2">
      <c r="L1050">
        <v>1055</v>
      </c>
      <c r="M1050" t="s">
        <v>611</v>
      </c>
      <c r="N1050" s="40">
        <v>38540</v>
      </c>
      <c r="O1050" t="s">
        <v>589</v>
      </c>
      <c r="P1050" s="45">
        <v>42</v>
      </c>
      <c r="Q1050" s="321">
        <v>127.68402675435583</v>
      </c>
      <c r="R1050" t="s">
        <v>592</v>
      </c>
    </row>
    <row r="1051" spans="12:18" x14ac:dyDescent="0.2">
      <c r="L1051">
        <v>1056</v>
      </c>
      <c r="M1051" t="s">
        <v>580</v>
      </c>
      <c r="N1051" s="40">
        <v>38309</v>
      </c>
      <c r="O1051" t="s">
        <v>581</v>
      </c>
      <c r="P1051" s="45">
        <v>57</v>
      </c>
      <c r="Q1051" s="321">
        <v>173.09988607692904</v>
      </c>
      <c r="R1051" t="s">
        <v>603</v>
      </c>
    </row>
    <row r="1052" spans="12:18" x14ac:dyDescent="0.2">
      <c r="L1052">
        <v>1057</v>
      </c>
      <c r="M1052" t="s">
        <v>596</v>
      </c>
      <c r="N1052" s="40">
        <v>38254</v>
      </c>
      <c r="O1052" t="s">
        <v>585</v>
      </c>
      <c r="P1052" s="45">
        <v>63</v>
      </c>
      <c r="Q1052" s="321">
        <v>190.20945346469671</v>
      </c>
      <c r="R1052" t="s">
        <v>603</v>
      </c>
    </row>
    <row r="1053" spans="12:18" x14ac:dyDescent="0.2">
      <c r="L1053">
        <v>1058</v>
      </c>
      <c r="M1053" t="s">
        <v>580</v>
      </c>
      <c r="N1053" s="40">
        <v>38111</v>
      </c>
      <c r="O1053" t="s">
        <v>605</v>
      </c>
      <c r="P1053" s="45">
        <v>37</v>
      </c>
      <c r="Q1053" s="321">
        <v>112.97090107811077</v>
      </c>
      <c r="R1053" t="s">
        <v>586</v>
      </c>
    </row>
    <row r="1054" spans="12:18" x14ac:dyDescent="0.2">
      <c r="L1054">
        <v>1059</v>
      </c>
      <c r="M1054" t="s">
        <v>580</v>
      </c>
      <c r="N1054" s="40">
        <v>38056</v>
      </c>
      <c r="O1054" t="s">
        <v>581</v>
      </c>
      <c r="P1054" s="45">
        <v>30</v>
      </c>
      <c r="Q1054" s="321">
        <v>92.612099918838155</v>
      </c>
      <c r="R1054" t="s">
        <v>582</v>
      </c>
    </row>
    <row r="1055" spans="12:18" x14ac:dyDescent="0.2">
      <c r="L1055">
        <v>1060</v>
      </c>
      <c r="M1055" t="s">
        <v>584</v>
      </c>
      <c r="N1055" s="40">
        <v>38804</v>
      </c>
      <c r="O1055" t="s">
        <v>585</v>
      </c>
      <c r="P1055" s="45">
        <v>31</v>
      </c>
      <c r="Q1055" s="321">
        <v>95.22083891239123</v>
      </c>
      <c r="R1055" t="s">
        <v>603</v>
      </c>
    </row>
    <row r="1056" spans="12:18" x14ac:dyDescent="0.2">
      <c r="L1056">
        <v>1061</v>
      </c>
      <c r="M1056" t="s">
        <v>599</v>
      </c>
      <c r="N1056" s="40">
        <v>38056</v>
      </c>
      <c r="O1056" t="s">
        <v>597</v>
      </c>
      <c r="P1056" s="45">
        <v>55</v>
      </c>
      <c r="Q1056" s="321">
        <v>167.32540465961139</v>
      </c>
      <c r="R1056" t="s">
        <v>603</v>
      </c>
    </row>
    <row r="1057" spans="12:18" x14ac:dyDescent="0.2">
      <c r="L1057">
        <v>1062</v>
      </c>
      <c r="M1057" t="s">
        <v>611</v>
      </c>
      <c r="N1057" s="40">
        <v>38705</v>
      </c>
      <c r="O1057" t="s">
        <v>597</v>
      </c>
      <c r="P1057" s="45">
        <v>-5</v>
      </c>
      <c r="Q1057" s="321">
        <v>-12.643881441117404</v>
      </c>
      <c r="R1057" t="s">
        <v>582</v>
      </c>
    </row>
    <row r="1058" spans="12:18" x14ac:dyDescent="0.2">
      <c r="L1058">
        <v>1063</v>
      </c>
      <c r="M1058" t="s">
        <v>594</v>
      </c>
      <c r="N1058" s="40">
        <v>38100</v>
      </c>
      <c r="O1058" t="s">
        <v>581</v>
      </c>
      <c r="P1058" s="45">
        <v>28</v>
      </c>
      <c r="Q1058" s="321">
        <v>85.460904685258157</v>
      </c>
      <c r="R1058" t="s">
        <v>603</v>
      </c>
    </row>
    <row r="1059" spans="12:18" x14ac:dyDescent="0.2">
      <c r="L1059">
        <v>1064</v>
      </c>
      <c r="M1059" t="s">
        <v>608</v>
      </c>
      <c r="N1059" s="40">
        <v>38584</v>
      </c>
      <c r="O1059" t="s">
        <v>597</v>
      </c>
      <c r="P1059" s="45">
        <v>93</v>
      </c>
      <c r="Q1059" s="321">
        <v>280.15032356040319</v>
      </c>
      <c r="R1059" t="s">
        <v>586</v>
      </c>
    </row>
    <row r="1060" spans="12:18" x14ac:dyDescent="0.2">
      <c r="L1060">
        <v>1065</v>
      </c>
      <c r="M1060" t="s">
        <v>611</v>
      </c>
      <c r="N1060" s="40">
        <v>38639</v>
      </c>
      <c r="O1060" t="s">
        <v>589</v>
      </c>
      <c r="P1060" s="45">
        <v>13</v>
      </c>
      <c r="Q1060" s="321">
        <v>40.969412971677201</v>
      </c>
      <c r="R1060" t="s">
        <v>586</v>
      </c>
    </row>
    <row r="1061" spans="12:18" x14ac:dyDescent="0.2">
      <c r="L1061">
        <v>1066</v>
      </c>
      <c r="M1061" t="s">
        <v>580</v>
      </c>
      <c r="N1061" s="40">
        <v>38782</v>
      </c>
      <c r="O1061" t="s">
        <v>585</v>
      </c>
      <c r="P1061" s="45">
        <v>94</v>
      </c>
      <c r="Q1061" s="321">
        <v>283.90021520553751</v>
      </c>
      <c r="R1061" t="s">
        <v>603</v>
      </c>
    </row>
    <row r="1062" spans="12:18" x14ac:dyDescent="0.2">
      <c r="L1062">
        <v>1067</v>
      </c>
      <c r="M1062" t="s">
        <v>611</v>
      </c>
      <c r="N1062" s="40">
        <v>38430</v>
      </c>
      <c r="O1062" t="s">
        <v>585</v>
      </c>
      <c r="P1062" s="45">
        <v>1</v>
      </c>
      <c r="Q1062" s="321">
        <v>4.8568701800652914</v>
      </c>
      <c r="R1062" t="s">
        <v>603</v>
      </c>
    </row>
    <row r="1063" spans="12:18" x14ac:dyDescent="0.2">
      <c r="L1063">
        <v>1068</v>
      </c>
      <c r="M1063" t="s">
        <v>612</v>
      </c>
      <c r="N1063" s="40">
        <v>38628</v>
      </c>
      <c r="O1063" t="s">
        <v>585</v>
      </c>
      <c r="P1063" s="45">
        <v>5</v>
      </c>
      <c r="Q1063" s="321">
        <v>16.493067805841463</v>
      </c>
      <c r="R1063" t="s">
        <v>592</v>
      </c>
    </row>
    <row r="1064" spans="12:18" x14ac:dyDescent="0.2">
      <c r="L1064">
        <v>1069</v>
      </c>
      <c r="M1064" t="s">
        <v>596</v>
      </c>
      <c r="N1064" s="40">
        <v>38870</v>
      </c>
      <c r="O1064" t="s">
        <v>605</v>
      </c>
      <c r="P1064" s="45">
        <v>60</v>
      </c>
      <c r="Q1064" s="321">
        <v>181.32960345577825</v>
      </c>
      <c r="R1064" t="s">
        <v>582</v>
      </c>
    </row>
    <row r="1065" spans="12:18" x14ac:dyDescent="0.2">
      <c r="L1065">
        <v>1070</v>
      </c>
      <c r="M1065" t="s">
        <v>584</v>
      </c>
      <c r="N1065" s="40">
        <v>38188</v>
      </c>
      <c r="O1065" t="s">
        <v>581</v>
      </c>
      <c r="P1065" s="45">
        <v>67</v>
      </c>
      <c r="Q1065" s="321">
        <v>203.02085582320817</v>
      </c>
      <c r="R1065" t="s">
        <v>582</v>
      </c>
    </row>
    <row r="1066" spans="12:18" x14ac:dyDescent="0.2">
      <c r="L1066">
        <v>1071</v>
      </c>
      <c r="M1066" t="s">
        <v>584</v>
      </c>
      <c r="N1066" s="40">
        <v>38331</v>
      </c>
      <c r="O1066" t="s">
        <v>585</v>
      </c>
      <c r="P1066" s="45">
        <v>87</v>
      </c>
      <c r="Q1066" s="321">
        <v>263.51929625786306</v>
      </c>
      <c r="R1066" t="s">
        <v>582</v>
      </c>
    </row>
    <row r="1067" spans="12:18" x14ac:dyDescent="0.2">
      <c r="L1067">
        <v>1072</v>
      </c>
      <c r="M1067" t="s">
        <v>584</v>
      </c>
      <c r="N1067" s="40">
        <v>38309</v>
      </c>
      <c r="O1067" t="s">
        <v>605</v>
      </c>
      <c r="P1067" s="45">
        <v>53</v>
      </c>
      <c r="Q1067" s="321">
        <v>161.06925467832338</v>
      </c>
      <c r="R1067" t="s">
        <v>592</v>
      </c>
    </row>
    <row r="1068" spans="12:18" x14ac:dyDescent="0.2">
      <c r="L1068">
        <v>1073</v>
      </c>
      <c r="M1068" t="s">
        <v>611</v>
      </c>
      <c r="N1068" s="40">
        <v>38573</v>
      </c>
      <c r="O1068" t="s">
        <v>581</v>
      </c>
      <c r="P1068" s="45">
        <v>74</v>
      </c>
      <c r="Q1068" s="321">
        <v>224.19731799549618</v>
      </c>
      <c r="R1068" t="s">
        <v>582</v>
      </c>
    </row>
    <row r="1069" spans="12:18" x14ac:dyDescent="0.2">
      <c r="L1069">
        <v>1074</v>
      </c>
      <c r="M1069" t="s">
        <v>580</v>
      </c>
      <c r="N1069" s="40">
        <v>39035</v>
      </c>
      <c r="O1069" t="s">
        <v>581</v>
      </c>
      <c r="P1069" s="45">
        <v>83</v>
      </c>
      <c r="Q1069" s="321">
        <v>251.40105252927455</v>
      </c>
      <c r="R1069" t="s">
        <v>603</v>
      </c>
    </row>
    <row r="1070" spans="12:18" x14ac:dyDescent="0.2">
      <c r="L1070">
        <v>1075</v>
      </c>
      <c r="M1070" t="s">
        <v>612</v>
      </c>
      <c r="N1070" s="40">
        <v>38639</v>
      </c>
      <c r="O1070" t="s">
        <v>605</v>
      </c>
      <c r="P1070" s="45">
        <v>45</v>
      </c>
      <c r="Q1070" s="321">
        <v>136.79350682205418</v>
      </c>
      <c r="R1070" t="s">
        <v>586</v>
      </c>
    </row>
    <row r="1071" spans="12:18" x14ac:dyDescent="0.2">
      <c r="L1071">
        <v>1076</v>
      </c>
      <c r="M1071" t="s">
        <v>611</v>
      </c>
      <c r="N1071" s="40">
        <v>38166</v>
      </c>
      <c r="O1071" t="s">
        <v>581</v>
      </c>
      <c r="P1071" s="45">
        <v>36</v>
      </c>
      <c r="Q1071" s="321">
        <v>109.96021821591992</v>
      </c>
      <c r="R1071" t="s">
        <v>603</v>
      </c>
    </row>
    <row r="1072" spans="12:18" x14ac:dyDescent="0.2">
      <c r="L1072">
        <v>1077</v>
      </c>
      <c r="M1072" t="s">
        <v>584</v>
      </c>
      <c r="N1072" s="40">
        <v>38705</v>
      </c>
      <c r="O1072" t="s">
        <v>585</v>
      </c>
      <c r="P1072" s="45">
        <v>82</v>
      </c>
      <c r="Q1072" s="321">
        <v>248.19651758376037</v>
      </c>
      <c r="R1072" t="s">
        <v>586</v>
      </c>
    </row>
    <row r="1073" spans="12:18" x14ac:dyDescent="0.2">
      <c r="L1073">
        <v>1078</v>
      </c>
      <c r="M1073" t="s">
        <v>588</v>
      </c>
      <c r="N1073" s="40">
        <v>38958</v>
      </c>
      <c r="O1073" t="s">
        <v>585</v>
      </c>
      <c r="P1073" s="45">
        <v>18</v>
      </c>
      <c r="Q1073" s="321">
        <v>56.505060708421091</v>
      </c>
      <c r="R1073" t="s">
        <v>603</v>
      </c>
    </row>
    <row r="1074" spans="12:18" x14ac:dyDescent="0.2">
      <c r="L1074">
        <v>1079</v>
      </c>
      <c r="M1074" t="s">
        <v>608</v>
      </c>
      <c r="N1074" s="40">
        <v>38089</v>
      </c>
      <c r="O1074" t="s">
        <v>585</v>
      </c>
      <c r="P1074" s="45">
        <v>21</v>
      </c>
      <c r="Q1074" s="321">
        <v>64.56759924886002</v>
      </c>
      <c r="R1074" t="s">
        <v>582</v>
      </c>
    </row>
    <row r="1075" spans="12:18" x14ac:dyDescent="0.2">
      <c r="L1075">
        <v>1080</v>
      </c>
      <c r="M1075" t="s">
        <v>596</v>
      </c>
      <c r="N1075" s="40">
        <v>38529</v>
      </c>
      <c r="O1075" t="s">
        <v>585</v>
      </c>
      <c r="P1075" s="45">
        <v>56</v>
      </c>
      <c r="Q1075" s="321">
        <v>170.16525129894848</v>
      </c>
      <c r="R1075" t="s">
        <v>582</v>
      </c>
    </row>
    <row r="1076" spans="12:18" x14ac:dyDescent="0.2">
      <c r="L1076">
        <v>1081</v>
      </c>
      <c r="M1076" t="s">
        <v>612</v>
      </c>
      <c r="N1076" s="40">
        <v>38837</v>
      </c>
      <c r="O1076" t="s">
        <v>597</v>
      </c>
      <c r="P1076" s="45">
        <v>51</v>
      </c>
      <c r="Q1076" s="321">
        <v>154.96390627719521</v>
      </c>
      <c r="R1076" t="s">
        <v>603</v>
      </c>
    </row>
    <row r="1077" spans="12:18" x14ac:dyDescent="0.2">
      <c r="L1077">
        <v>1082</v>
      </c>
      <c r="M1077" t="s">
        <v>599</v>
      </c>
      <c r="N1077" s="40">
        <v>38782</v>
      </c>
      <c r="O1077" t="s">
        <v>585</v>
      </c>
      <c r="P1077" s="45">
        <v>88</v>
      </c>
      <c r="Q1077" s="321">
        <v>266.15496391241169</v>
      </c>
      <c r="R1077" t="s">
        <v>592</v>
      </c>
    </row>
    <row r="1078" spans="12:18" x14ac:dyDescent="0.2">
      <c r="L1078">
        <v>1083</v>
      </c>
      <c r="M1078" t="s">
        <v>608</v>
      </c>
      <c r="N1078" s="40">
        <v>38463</v>
      </c>
      <c r="O1078" t="s">
        <v>597</v>
      </c>
      <c r="P1078" s="45">
        <v>93</v>
      </c>
      <c r="Q1078" s="321">
        <v>280.95785849203958</v>
      </c>
      <c r="R1078" t="s">
        <v>603</v>
      </c>
    </row>
    <row r="1079" spans="12:18" x14ac:dyDescent="0.2">
      <c r="L1079">
        <v>1084</v>
      </c>
      <c r="M1079" t="s">
        <v>588</v>
      </c>
      <c r="N1079" s="40">
        <v>38254</v>
      </c>
      <c r="O1079" t="s">
        <v>581</v>
      </c>
      <c r="P1079" s="45">
        <v>-4</v>
      </c>
      <c r="Q1079" s="321">
        <v>-9.79509378079055</v>
      </c>
      <c r="R1079" t="s">
        <v>592</v>
      </c>
    </row>
    <row r="1080" spans="12:18" x14ac:dyDescent="0.2">
      <c r="L1080">
        <v>1085</v>
      </c>
      <c r="M1080" t="s">
        <v>596</v>
      </c>
      <c r="N1080" s="40">
        <v>38463</v>
      </c>
      <c r="O1080" t="s">
        <v>597</v>
      </c>
      <c r="P1080" s="45">
        <v>30</v>
      </c>
      <c r="Q1080" s="321">
        <v>91.838519584417725</v>
      </c>
      <c r="R1080" t="s">
        <v>582</v>
      </c>
    </row>
    <row r="1081" spans="12:18" x14ac:dyDescent="0.2">
      <c r="L1081">
        <v>1086</v>
      </c>
      <c r="M1081" t="s">
        <v>611</v>
      </c>
      <c r="N1081" s="40">
        <v>38705</v>
      </c>
      <c r="O1081" t="s">
        <v>585</v>
      </c>
      <c r="P1081" s="45">
        <v>81</v>
      </c>
      <c r="Q1081" s="321">
        <v>245.61829415980108</v>
      </c>
      <c r="R1081" t="s">
        <v>582</v>
      </c>
    </row>
    <row r="1082" spans="12:18" x14ac:dyDescent="0.2">
      <c r="L1082">
        <v>1087</v>
      </c>
      <c r="M1082" t="s">
        <v>596</v>
      </c>
      <c r="N1082" s="40">
        <v>38463</v>
      </c>
      <c r="O1082" t="s">
        <v>585</v>
      </c>
      <c r="P1082" s="45">
        <v>58</v>
      </c>
      <c r="Q1082" s="321">
        <v>175.7935070061545</v>
      </c>
      <c r="R1082" t="s">
        <v>586</v>
      </c>
    </row>
    <row r="1083" spans="12:18" x14ac:dyDescent="0.2">
      <c r="L1083">
        <v>1088</v>
      </c>
      <c r="M1083" t="s">
        <v>588</v>
      </c>
      <c r="N1083" s="40">
        <v>37990</v>
      </c>
      <c r="O1083" t="s">
        <v>605</v>
      </c>
      <c r="P1083" s="45">
        <v>50</v>
      </c>
      <c r="Q1083" s="321">
        <v>151.96180824733827</v>
      </c>
      <c r="R1083" t="s">
        <v>586</v>
      </c>
    </row>
    <row r="1084" spans="12:18" x14ac:dyDescent="0.2">
      <c r="L1084">
        <v>1089</v>
      </c>
      <c r="M1084" t="s">
        <v>594</v>
      </c>
      <c r="N1084" s="40">
        <v>38166</v>
      </c>
      <c r="O1084" t="s">
        <v>581</v>
      </c>
      <c r="P1084" s="45">
        <v>92</v>
      </c>
      <c r="Q1084" s="321">
        <v>277.64731000872155</v>
      </c>
      <c r="R1084" t="s">
        <v>582</v>
      </c>
    </row>
    <row r="1085" spans="12:18" x14ac:dyDescent="0.2">
      <c r="L1085">
        <v>1090</v>
      </c>
      <c r="M1085" t="s">
        <v>588</v>
      </c>
      <c r="N1085" s="40">
        <v>39035</v>
      </c>
      <c r="O1085" t="s">
        <v>585</v>
      </c>
      <c r="P1085" s="45">
        <v>27</v>
      </c>
      <c r="Q1085" s="321">
        <v>82.124904169698794</v>
      </c>
      <c r="R1085" t="s">
        <v>582</v>
      </c>
    </row>
    <row r="1086" spans="12:18" x14ac:dyDescent="0.2">
      <c r="L1086">
        <v>1091</v>
      </c>
      <c r="M1086" t="s">
        <v>594</v>
      </c>
      <c r="N1086" s="40">
        <v>38221</v>
      </c>
      <c r="O1086" t="s">
        <v>585</v>
      </c>
      <c r="P1086" s="45">
        <v>61</v>
      </c>
      <c r="Q1086" s="321">
        <v>184.45390394551416</v>
      </c>
      <c r="R1086" t="s">
        <v>582</v>
      </c>
    </row>
    <row r="1087" spans="12:18" x14ac:dyDescent="0.2">
      <c r="L1087">
        <v>1092</v>
      </c>
      <c r="M1087" t="s">
        <v>596</v>
      </c>
      <c r="N1087" s="40">
        <v>38925</v>
      </c>
      <c r="O1087" t="s">
        <v>605</v>
      </c>
      <c r="P1087" s="45">
        <v>7</v>
      </c>
      <c r="Q1087" s="321">
        <v>23.198272342782062</v>
      </c>
      <c r="R1087" t="s">
        <v>582</v>
      </c>
    </row>
    <row r="1088" spans="12:18" x14ac:dyDescent="0.2">
      <c r="L1088">
        <v>1093</v>
      </c>
      <c r="M1088" t="s">
        <v>580</v>
      </c>
      <c r="N1088" s="40">
        <v>38331</v>
      </c>
      <c r="O1088" t="s">
        <v>581</v>
      </c>
      <c r="P1088" s="45">
        <v>25</v>
      </c>
      <c r="Q1088" s="321">
        <v>76.517978614258837</v>
      </c>
      <c r="R1088" t="s">
        <v>586</v>
      </c>
    </row>
    <row r="1089" spans="12:18" x14ac:dyDescent="0.2">
      <c r="L1089">
        <v>1094</v>
      </c>
      <c r="M1089" t="s">
        <v>588</v>
      </c>
      <c r="N1089" s="40">
        <v>38221</v>
      </c>
      <c r="O1089" t="s">
        <v>581</v>
      </c>
      <c r="P1089" s="45">
        <v>84</v>
      </c>
      <c r="Q1089" s="321">
        <v>254.21310769001889</v>
      </c>
      <c r="R1089" t="s">
        <v>582</v>
      </c>
    </row>
    <row r="1090" spans="12:18" x14ac:dyDescent="0.2">
      <c r="L1090">
        <v>1095</v>
      </c>
      <c r="M1090" t="s">
        <v>580</v>
      </c>
      <c r="N1090" s="40">
        <v>38078</v>
      </c>
      <c r="O1090" t="s">
        <v>597</v>
      </c>
      <c r="P1090" s="45">
        <v>66</v>
      </c>
      <c r="Q1090" s="321">
        <v>199.92451734594025</v>
      </c>
      <c r="R1090" t="s">
        <v>592</v>
      </c>
    </row>
    <row r="1091" spans="12:18" x14ac:dyDescent="0.2">
      <c r="L1091">
        <v>1096</v>
      </c>
      <c r="M1091" t="s">
        <v>608</v>
      </c>
      <c r="N1091" s="40">
        <v>38111</v>
      </c>
      <c r="O1091" t="s">
        <v>597</v>
      </c>
      <c r="P1091" s="45">
        <v>89</v>
      </c>
      <c r="Q1091" s="321">
        <v>269.23471780277339</v>
      </c>
      <c r="R1091" t="s">
        <v>603</v>
      </c>
    </row>
    <row r="1092" spans="12:18" x14ac:dyDescent="0.2">
      <c r="L1092">
        <v>1097</v>
      </c>
      <c r="M1092" t="s">
        <v>599</v>
      </c>
      <c r="N1092" s="40">
        <v>38485</v>
      </c>
      <c r="O1092" t="s">
        <v>585</v>
      </c>
      <c r="P1092" s="45">
        <v>32</v>
      </c>
      <c r="Q1092" s="321">
        <v>97.883310582745409</v>
      </c>
      <c r="R1092" t="s">
        <v>586</v>
      </c>
    </row>
    <row r="1093" spans="12:18" x14ac:dyDescent="0.2">
      <c r="L1093">
        <v>1098</v>
      </c>
      <c r="M1093" t="s">
        <v>599</v>
      </c>
      <c r="N1093" s="40">
        <v>38903</v>
      </c>
      <c r="O1093" t="s">
        <v>581</v>
      </c>
      <c r="P1093" s="45">
        <v>78</v>
      </c>
      <c r="Q1093" s="321">
        <v>236.26032561473036</v>
      </c>
      <c r="R1093" t="s">
        <v>586</v>
      </c>
    </row>
    <row r="1094" spans="12:18" x14ac:dyDescent="0.2">
      <c r="L1094">
        <v>1099</v>
      </c>
      <c r="M1094" t="s">
        <v>608</v>
      </c>
      <c r="N1094" s="40">
        <v>38793</v>
      </c>
      <c r="O1094" t="s">
        <v>589</v>
      </c>
      <c r="P1094" s="45">
        <v>56</v>
      </c>
      <c r="Q1094" s="321">
        <v>169.98666558680949</v>
      </c>
      <c r="R1094" t="s">
        <v>592</v>
      </c>
    </row>
    <row r="1095" spans="12:18" x14ac:dyDescent="0.2">
      <c r="L1095">
        <v>1100</v>
      </c>
      <c r="M1095" t="s">
        <v>596</v>
      </c>
      <c r="N1095" s="40">
        <v>39079</v>
      </c>
      <c r="O1095" t="s">
        <v>585</v>
      </c>
      <c r="P1095" s="45">
        <v>80</v>
      </c>
      <c r="Q1095" s="321">
        <v>241.53786763068013</v>
      </c>
      <c r="R1095" t="s">
        <v>586</v>
      </c>
    </row>
    <row r="1096" spans="12:18" x14ac:dyDescent="0.2">
      <c r="L1096">
        <v>1101</v>
      </c>
      <c r="M1096" t="s">
        <v>612</v>
      </c>
      <c r="N1096" s="40">
        <v>38386</v>
      </c>
      <c r="O1096" t="s">
        <v>605</v>
      </c>
      <c r="P1096" s="45">
        <v>72</v>
      </c>
      <c r="Q1096" s="321">
        <v>218.32896513434619</v>
      </c>
      <c r="R1096" t="s">
        <v>586</v>
      </c>
    </row>
    <row r="1097" spans="12:18" x14ac:dyDescent="0.2">
      <c r="L1097">
        <v>1102</v>
      </c>
      <c r="M1097" t="s">
        <v>594</v>
      </c>
      <c r="N1097" s="40">
        <v>38672</v>
      </c>
      <c r="O1097" t="s">
        <v>581</v>
      </c>
      <c r="P1097" s="45">
        <v>23</v>
      </c>
      <c r="Q1097" s="321">
        <v>71.298686579104526</v>
      </c>
      <c r="R1097" t="s">
        <v>603</v>
      </c>
    </row>
    <row r="1098" spans="12:18" x14ac:dyDescent="0.2">
      <c r="L1098">
        <v>1103</v>
      </c>
      <c r="M1098" t="s">
        <v>612</v>
      </c>
      <c r="N1098" s="40">
        <v>38782</v>
      </c>
      <c r="O1098" t="s">
        <v>605</v>
      </c>
      <c r="P1098" s="45">
        <v>-2</v>
      </c>
      <c r="Q1098" s="321">
        <v>-3.6886090441469834</v>
      </c>
      <c r="R1098" t="s">
        <v>592</v>
      </c>
    </row>
    <row r="1099" spans="12:18" x14ac:dyDescent="0.2">
      <c r="L1099">
        <v>1104</v>
      </c>
      <c r="M1099" t="s">
        <v>596</v>
      </c>
      <c r="N1099" s="40">
        <v>38265</v>
      </c>
      <c r="O1099" t="s">
        <v>581</v>
      </c>
      <c r="P1099" s="45">
        <v>81</v>
      </c>
      <c r="Q1099" s="321">
        <v>245.36857839567088</v>
      </c>
      <c r="R1099" t="s">
        <v>582</v>
      </c>
    </row>
    <row r="1100" spans="12:18" x14ac:dyDescent="0.2">
      <c r="L1100">
        <v>1105</v>
      </c>
      <c r="M1100" t="s">
        <v>608</v>
      </c>
      <c r="N1100" s="40">
        <v>38661</v>
      </c>
      <c r="O1100" t="s">
        <v>589</v>
      </c>
      <c r="P1100" s="45">
        <v>-4</v>
      </c>
      <c r="Q1100" s="321">
        <v>-10.626598892969428</v>
      </c>
      <c r="R1100" t="s">
        <v>592</v>
      </c>
    </row>
    <row r="1101" spans="12:18" x14ac:dyDescent="0.2">
      <c r="L1101">
        <v>1106</v>
      </c>
      <c r="M1101" t="s">
        <v>580</v>
      </c>
      <c r="N1101" s="40">
        <v>38353</v>
      </c>
      <c r="O1101" t="s">
        <v>605</v>
      </c>
      <c r="P1101" s="45">
        <v>81</v>
      </c>
      <c r="Q1101" s="321">
        <v>245.47079100584946</v>
      </c>
      <c r="R1101" t="s">
        <v>582</v>
      </c>
    </row>
    <row r="1102" spans="12:18" x14ac:dyDescent="0.2">
      <c r="L1102">
        <v>1107</v>
      </c>
      <c r="M1102" t="s">
        <v>596</v>
      </c>
      <c r="N1102" s="40">
        <v>38056</v>
      </c>
      <c r="O1102" t="s">
        <v>589</v>
      </c>
      <c r="P1102" s="45">
        <v>-9</v>
      </c>
      <c r="Q1102" s="321">
        <v>-24.901607770449246</v>
      </c>
      <c r="R1102" t="s">
        <v>586</v>
      </c>
    </row>
    <row r="1103" spans="12:18" x14ac:dyDescent="0.2">
      <c r="L1103">
        <v>1108</v>
      </c>
      <c r="M1103" t="s">
        <v>584</v>
      </c>
      <c r="N1103" s="40">
        <v>38419</v>
      </c>
      <c r="O1103" t="s">
        <v>597</v>
      </c>
      <c r="P1103" s="45">
        <v>67</v>
      </c>
      <c r="Q1103" s="321">
        <v>203.3886615347389</v>
      </c>
      <c r="R1103" t="s">
        <v>592</v>
      </c>
    </row>
    <row r="1104" spans="12:18" x14ac:dyDescent="0.2">
      <c r="L1104">
        <v>1109</v>
      </c>
      <c r="M1104" t="s">
        <v>580</v>
      </c>
      <c r="N1104" s="40">
        <v>38386</v>
      </c>
      <c r="O1104" t="s">
        <v>605</v>
      </c>
      <c r="P1104" s="45">
        <v>27</v>
      </c>
      <c r="Q1104" s="321">
        <v>83.259650238493791</v>
      </c>
      <c r="R1104" t="s">
        <v>592</v>
      </c>
    </row>
    <row r="1105" spans="12:18" x14ac:dyDescent="0.2">
      <c r="L1105">
        <v>1110</v>
      </c>
      <c r="M1105" t="s">
        <v>596</v>
      </c>
      <c r="N1105" s="40">
        <v>38782</v>
      </c>
      <c r="O1105" t="s">
        <v>605</v>
      </c>
      <c r="P1105" s="45">
        <v>-1</v>
      </c>
      <c r="Q1105" s="321">
        <v>-1.4486502930593175</v>
      </c>
      <c r="R1105" t="s">
        <v>603</v>
      </c>
    </row>
    <row r="1106" spans="12:18" x14ac:dyDescent="0.2">
      <c r="L1106">
        <v>1111</v>
      </c>
      <c r="M1106" t="s">
        <v>588</v>
      </c>
      <c r="N1106" s="40">
        <v>38595</v>
      </c>
      <c r="O1106" t="s">
        <v>605</v>
      </c>
      <c r="P1106" s="45">
        <v>24</v>
      </c>
      <c r="Q1106" s="321">
        <v>74.448442468444156</v>
      </c>
      <c r="R1106" t="s">
        <v>603</v>
      </c>
    </row>
    <row r="1107" spans="12:18" x14ac:dyDescent="0.2">
      <c r="L1107">
        <v>1112</v>
      </c>
      <c r="M1107" t="s">
        <v>584</v>
      </c>
      <c r="N1107" s="40">
        <v>38749</v>
      </c>
      <c r="O1107" t="s">
        <v>597</v>
      </c>
      <c r="P1107" s="45">
        <v>80</v>
      </c>
      <c r="Q1107" s="321">
        <v>241.96811222876255</v>
      </c>
      <c r="R1107" t="s">
        <v>603</v>
      </c>
    </row>
    <row r="1108" spans="12:18" x14ac:dyDescent="0.2">
      <c r="L1108">
        <v>1113</v>
      </c>
      <c r="M1108" t="s">
        <v>594</v>
      </c>
      <c r="N1108" s="40">
        <v>38265</v>
      </c>
      <c r="O1108" t="s">
        <v>581</v>
      </c>
      <c r="P1108" s="45">
        <v>82</v>
      </c>
      <c r="Q1108" s="321">
        <v>248.20917526875209</v>
      </c>
      <c r="R1108" t="s">
        <v>582</v>
      </c>
    </row>
    <row r="1109" spans="12:18" x14ac:dyDescent="0.2">
      <c r="L1109">
        <v>1114</v>
      </c>
      <c r="M1109" t="s">
        <v>611</v>
      </c>
      <c r="N1109" s="40">
        <v>38716</v>
      </c>
      <c r="O1109" t="s">
        <v>585</v>
      </c>
      <c r="P1109" s="45">
        <v>1</v>
      </c>
      <c r="Q1109" s="321">
        <v>5.5518623429739176</v>
      </c>
      <c r="R1109" t="s">
        <v>603</v>
      </c>
    </row>
    <row r="1110" spans="12:18" x14ac:dyDescent="0.2">
      <c r="L1110">
        <v>1115</v>
      </c>
      <c r="M1110" t="s">
        <v>599</v>
      </c>
      <c r="N1110" s="40">
        <v>38089</v>
      </c>
      <c r="O1110" t="s">
        <v>585</v>
      </c>
      <c r="P1110" s="45">
        <v>11</v>
      </c>
      <c r="Q1110" s="321">
        <v>35.277547883231819</v>
      </c>
      <c r="R1110" t="s">
        <v>592</v>
      </c>
    </row>
    <row r="1111" spans="12:18" x14ac:dyDescent="0.2">
      <c r="L1111">
        <v>1116</v>
      </c>
      <c r="M1111" t="s">
        <v>580</v>
      </c>
      <c r="N1111" s="40">
        <v>38914</v>
      </c>
      <c r="O1111" t="s">
        <v>605</v>
      </c>
      <c r="P1111" s="45">
        <v>12</v>
      </c>
      <c r="Q1111" s="321">
        <v>37.331388811713445</v>
      </c>
      <c r="R1111" t="s">
        <v>603</v>
      </c>
    </row>
    <row r="1112" spans="12:18" x14ac:dyDescent="0.2">
      <c r="L1112">
        <v>1117</v>
      </c>
      <c r="M1112" t="s">
        <v>612</v>
      </c>
      <c r="N1112" s="40">
        <v>38331</v>
      </c>
      <c r="O1112" t="s">
        <v>597</v>
      </c>
      <c r="P1112" s="45">
        <v>54</v>
      </c>
      <c r="Q1112" s="321">
        <v>164.38171569287022</v>
      </c>
      <c r="R1112" t="s">
        <v>603</v>
      </c>
    </row>
    <row r="1113" spans="12:18" x14ac:dyDescent="0.2">
      <c r="L1113">
        <v>1118</v>
      </c>
      <c r="M1113" t="s">
        <v>611</v>
      </c>
      <c r="N1113" s="40">
        <v>39024</v>
      </c>
      <c r="O1113" t="s">
        <v>605</v>
      </c>
      <c r="P1113" s="45">
        <v>78</v>
      </c>
      <c r="Q1113" s="321">
        <v>236.65619273355256</v>
      </c>
      <c r="R1113" t="s">
        <v>592</v>
      </c>
    </row>
    <row r="1114" spans="12:18" x14ac:dyDescent="0.2">
      <c r="L1114">
        <v>1119</v>
      </c>
      <c r="M1114" t="s">
        <v>612</v>
      </c>
      <c r="N1114" s="40">
        <v>38023</v>
      </c>
      <c r="O1114" t="s">
        <v>605</v>
      </c>
      <c r="P1114" s="45">
        <v>-8</v>
      </c>
      <c r="Q1114" s="321">
        <v>-21.770000035096253</v>
      </c>
      <c r="R1114" t="s">
        <v>592</v>
      </c>
    </row>
    <row r="1115" spans="12:18" x14ac:dyDescent="0.2">
      <c r="L1115">
        <v>1120</v>
      </c>
      <c r="M1115" t="s">
        <v>580</v>
      </c>
      <c r="N1115" s="40">
        <v>38034</v>
      </c>
      <c r="O1115" t="s">
        <v>597</v>
      </c>
      <c r="P1115" s="45">
        <v>6</v>
      </c>
      <c r="Q1115" s="321">
        <v>19.844298491399009</v>
      </c>
      <c r="R1115" t="s">
        <v>582</v>
      </c>
    </row>
    <row r="1116" spans="12:18" x14ac:dyDescent="0.2">
      <c r="L1116">
        <v>1121</v>
      </c>
      <c r="M1116" t="s">
        <v>594</v>
      </c>
      <c r="N1116" s="40">
        <v>38265</v>
      </c>
      <c r="O1116" t="s">
        <v>585</v>
      </c>
      <c r="P1116" s="45">
        <v>30</v>
      </c>
      <c r="Q1116" s="321">
        <v>91.748243472806891</v>
      </c>
      <c r="R1116" t="s">
        <v>592</v>
      </c>
    </row>
    <row r="1117" spans="12:18" x14ac:dyDescent="0.2">
      <c r="L1117">
        <v>1122</v>
      </c>
      <c r="M1117" t="s">
        <v>596</v>
      </c>
      <c r="N1117" s="40">
        <v>38749</v>
      </c>
      <c r="O1117" t="s">
        <v>581</v>
      </c>
      <c r="P1117" s="45">
        <v>55</v>
      </c>
      <c r="Q1117" s="321">
        <v>166.81449022634519</v>
      </c>
      <c r="R1117" t="s">
        <v>582</v>
      </c>
    </row>
    <row r="1118" spans="12:18" x14ac:dyDescent="0.2">
      <c r="L1118">
        <v>1123</v>
      </c>
      <c r="M1118" t="s">
        <v>612</v>
      </c>
      <c r="N1118" s="40">
        <v>38804</v>
      </c>
      <c r="O1118" t="s">
        <v>597</v>
      </c>
      <c r="P1118" s="45">
        <v>53</v>
      </c>
      <c r="Q1118" s="321">
        <v>161.24130416457103</v>
      </c>
      <c r="R1118" t="s">
        <v>603</v>
      </c>
    </row>
    <row r="1119" spans="12:18" x14ac:dyDescent="0.2">
      <c r="L1119">
        <v>1124</v>
      </c>
      <c r="M1119" t="s">
        <v>588</v>
      </c>
      <c r="N1119" s="40">
        <v>38397</v>
      </c>
      <c r="O1119" t="s">
        <v>605</v>
      </c>
      <c r="P1119" s="45">
        <v>29</v>
      </c>
      <c r="Q1119" s="321">
        <v>88.931035912155679</v>
      </c>
      <c r="R1119" t="s">
        <v>603</v>
      </c>
    </row>
    <row r="1120" spans="12:18" x14ac:dyDescent="0.2">
      <c r="L1120">
        <v>1125</v>
      </c>
      <c r="M1120" t="s">
        <v>580</v>
      </c>
      <c r="N1120" s="40">
        <v>38089</v>
      </c>
      <c r="O1120" t="s">
        <v>581</v>
      </c>
      <c r="P1120" s="45">
        <v>75</v>
      </c>
      <c r="Q1120" s="321">
        <v>227.03788190973427</v>
      </c>
      <c r="R1120" t="s">
        <v>586</v>
      </c>
    </row>
    <row r="1121" spans="12:18" x14ac:dyDescent="0.2">
      <c r="L1121">
        <v>1126</v>
      </c>
      <c r="M1121" t="s">
        <v>588</v>
      </c>
      <c r="N1121" s="40">
        <v>38320</v>
      </c>
      <c r="O1121" t="s">
        <v>585</v>
      </c>
      <c r="P1121" s="45">
        <v>78</v>
      </c>
      <c r="Q1121" s="321">
        <v>235.68084148847547</v>
      </c>
      <c r="R1121" t="s">
        <v>582</v>
      </c>
    </row>
    <row r="1122" spans="12:18" x14ac:dyDescent="0.2">
      <c r="L1122">
        <v>1127</v>
      </c>
      <c r="M1122" t="s">
        <v>594</v>
      </c>
      <c r="N1122" s="40">
        <v>38980</v>
      </c>
      <c r="O1122" t="s">
        <v>585</v>
      </c>
      <c r="P1122" s="45">
        <v>6</v>
      </c>
      <c r="Q1122" s="321">
        <v>20.386126115237083</v>
      </c>
      <c r="R1122" t="s">
        <v>582</v>
      </c>
    </row>
    <row r="1123" spans="12:18" x14ac:dyDescent="0.2">
      <c r="L1123">
        <v>1128</v>
      </c>
      <c r="M1123" t="s">
        <v>596</v>
      </c>
      <c r="N1123" s="40">
        <v>38562</v>
      </c>
      <c r="O1123" t="s">
        <v>581</v>
      </c>
      <c r="P1123" s="45">
        <v>57</v>
      </c>
      <c r="Q1123" s="321">
        <v>172.66966829976792</v>
      </c>
      <c r="R1123" t="s">
        <v>592</v>
      </c>
    </row>
    <row r="1124" spans="12:18" x14ac:dyDescent="0.2">
      <c r="L1124">
        <v>1129</v>
      </c>
      <c r="M1124" t="s">
        <v>584</v>
      </c>
      <c r="N1124" s="40">
        <v>38452</v>
      </c>
      <c r="O1124" t="s">
        <v>597</v>
      </c>
      <c r="P1124" s="45">
        <v>35</v>
      </c>
      <c r="Q1124" s="321">
        <v>106.52782470569326</v>
      </c>
      <c r="R1124" t="s">
        <v>582</v>
      </c>
    </row>
    <row r="1125" spans="12:18" x14ac:dyDescent="0.2">
      <c r="L1125">
        <v>1130</v>
      </c>
      <c r="M1125" t="s">
        <v>612</v>
      </c>
      <c r="N1125" s="40">
        <v>39035</v>
      </c>
      <c r="O1125" t="s">
        <v>597</v>
      </c>
      <c r="P1125" s="45">
        <v>72</v>
      </c>
      <c r="Q1125" s="321">
        <v>217.3653218325137</v>
      </c>
      <c r="R1125" t="s">
        <v>586</v>
      </c>
    </row>
    <row r="1126" spans="12:18" x14ac:dyDescent="0.2">
      <c r="L1126">
        <v>1131</v>
      </c>
      <c r="M1126" t="s">
        <v>611</v>
      </c>
      <c r="N1126" s="40">
        <v>38155</v>
      </c>
      <c r="O1126" t="s">
        <v>605</v>
      </c>
      <c r="P1126" s="45">
        <v>79</v>
      </c>
      <c r="Q1126" s="321">
        <v>238.31546571286182</v>
      </c>
      <c r="R1126" t="s">
        <v>582</v>
      </c>
    </row>
    <row r="1127" spans="12:18" x14ac:dyDescent="0.2">
      <c r="L1127">
        <v>1132</v>
      </c>
      <c r="M1127" t="s">
        <v>612</v>
      </c>
      <c r="N1127" s="40">
        <v>38463</v>
      </c>
      <c r="O1127" t="s">
        <v>581</v>
      </c>
      <c r="P1127" s="45">
        <v>89</v>
      </c>
      <c r="Q1127" s="321">
        <v>269.0186169961018</v>
      </c>
      <c r="R1127" t="s">
        <v>592</v>
      </c>
    </row>
    <row r="1128" spans="12:18" x14ac:dyDescent="0.2">
      <c r="L1128">
        <v>1133</v>
      </c>
      <c r="M1128" t="s">
        <v>611</v>
      </c>
      <c r="N1128" s="40">
        <v>38474</v>
      </c>
      <c r="O1128" t="s">
        <v>597</v>
      </c>
      <c r="P1128" s="45">
        <v>84</v>
      </c>
      <c r="Q1128" s="321">
        <v>252.58494974261927</v>
      </c>
      <c r="R1128" t="s">
        <v>603</v>
      </c>
    </row>
    <row r="1129" spans="12:18" x14ac:dyDescent="0.2">
      <c r="L1129">
        <v>1134</v>
      </c>
      <c r="M1129" t="s">
        <v>599</v>
      </c>
      <c r="N1129" s="40">
        <v>38969</v>
      </c>
      <c r="O1129" t="s">
        <v>605</v>
      </c>
      <c r="P1129" s="45">
        <v>43</v>
      </c>
      <c r="Q1129" s="321">
        <v>130.65515170314279</v>
      </c>
      <c r="R1129" t="s">
        <v>592</v>
      </c>
    </row>
    <row r="1130" spans="12:18" x14ac:dyDescent="0.2">
      <c r="L1130">
        <v>1135</v>
      </c>
      <c r="M1130" t="s">
        <v>608</v>
      </c>
      <c r="N1130" s="40">
        <v>38738</v>
      </c>
      <c r="O1130" t="s">
        <v>581</v>
      </c>
      <c r="P1130" s="45">
        <v>-4</v>
      </c>
      <c r="Q1130" s="321">
        <v>-9.965195042789297</v>
      </c>
      <c r="R1130" t="s">
        <v>586</v>
      </c>
    </row>
    <row r="1131" spans="12:18" x14ac:dyDescent="0.2">
      <c r="L1131">
        <v>1136</v>
      </c>
      <c r="M1131" t="s">
        <v>608</v>
      </c>
      <c r="N1131" s="40">
        <v>38364</v>
      </c>
      <c r="O1131" t="s">
        <v>585</v>
      </c>
      <c r="P1131" s="45">
        <v>51</v>
      </c>
      <c r="Q1131" s="321">
        <v>154.66031011925435</v>
      </c>
      <c r="R1131" t="s">
        <v>592</v>
      </c>
    </row>
    <row r="1132" spans="12:18" x14ac:dyDescent="0.2">
      <c r="L1132">
        <v>1137</v>
      </c>
      <c r="M1132" t="s">
        <v>580</v>
      </c>
      <c r="N1132" s="40">
        <v>38859</v>
      </c>
      <c r="O1132" t="s">
        <v>581</v>
      </c>
      <c r="P1132" s="45">
        <v>17</v>
      </c>
      <c r="Q1132" s="321">
        <v>53.072576846761372</v>
      </c>
      <c r="R1132" t="s">
        <v>592</v>
      </c>
    </row>
    <row r="1133" spans="12:18" x14ac:dyDescent="0.2">
      <c r="L1133">
        <v>1138</v>
      </c>
      <c r="M1133" t="s">
        <v>584</v>
      </c>
      <c r="N1133" s="40">
        <v>39035</v>
      </c>
      <c r="O1133" t="s">
        <v>605</v>
      </c>
      <c r="P1133" s="45">
        <v>51</v>
      </c>
      <c r="Q1133" s="321">
        <v>155.23584686430669</v>
      </c>
      <c r="R1133" t="s">
        <v>592</v>
      </c>
    </row>
    <row r="1134" spans="12:18" x14ac:dyDescent="0.2">
      <c r="L1134">
        <v>1139</v>
      </c>
      <c r="M1134" t="s">
        <v>611</v>
      </c>
      <c r="N1134" s="40">
        <v>38782</v>
      </c>
      <c r="O1134" t="s">
        <v>597</v>
      </c>
      <c r="P1134" s="45">
        <v>14</v>
      </c>
      <c r="Q1134" s="321">
        <v>44.195651647644979</v>
      </c>
      <c r="R1134" t="s">
        <v>592</v>
      </c>
    </row>
    <row r="1135" spans="12:18" x14ac:dyDescent="0.2">
      <c r="L1135">
        <v>1140</v>
      </c>
      <c r="M1135" t="s">
        <v>588</v>
      </c>
      <c r="N1135" s="40">
        <v>39068</v>
      </c>
      <c r="O1135" t="s">
        <v>581</v>
      </c>
      <c r="P1135" s="45">
        <v>60</v>
      </c>
      <c r="Q1135" s="321">
        <v>181.87259058007896</v>
      </c>
      <c r="R1135" t="s">
        <v>603</v>
      </c>
    </row>
    <row r="1136" spans="12:18" x14ac:dyDescent="0.2">
      <c r="L1136">
        <v>1141</v>
      </c>
      <c r="M1136" t="s">
        <v>612</v>
      </c>
      <c r="N1136" s="40">
        <v>38309</v>
      </c>
      <c r="O1136" t="s">
        <v>605</v>
      </c>
      <c r="P1136" s="45">
        <v>-8</v>
      </c>
      <c r="Q1136" s="321">
        <v>-21.981669305596434</v>
      </c>
      <c r="R1136" t="s">
        <v>592</v>
      </c>
    </row>
    <row r="1137" spans="12:18" x14ac:dyDescent="0.2">
      <c r="L1137">
        <v>1142</v>
      </c>
      <c r="M1137" t="s">
        <v>596</v>
      </c>
      <c r="N1137" s="40">
        <v>38529</v>
      </c>
      <c r="O1137" t="s">
        <v>585</v>
      </c>
      <c r="P1137" s="45">
        <v>95</v>
      </c>
      <c r="Q1137" s="321">
        <v>286.66171116702549</v>
      </c>
      <c r="R1137" t="s">
        <v>582</v>
      </c>
    </row>
    <row r="1138" spans="12:18" x14ac:dyDescent="0.2">
      <c r="L1138">
        <v>1143</v>
      </c>
      <c r="M1138" t="s">
        <v>594</v>
      </c>
      <c r="N1138" s="40">
        <v>38749</v>
      </c>
      <c r="O1138" t="s">
        <v>585</v>
      </c>
      <c r="P1138" s="45">
        <v>66</v>
      </c>
      <c r="Q1138" s="321">
        <v>199.59386136754239</v>
      </c>
      <c r="R1138" t="s">
        <v>603</v>
      </c>
    </row>
    <row r="1139" spans="12:18" x14ac:dyDescent="0.2">
      <c r="L1139">
        <v>1144</v>
      </c>
      <c r="M1139" t="s">
        <v>594</v>
      </c>
      <c r="N1139" s="40">
        <v>38342</v>
      </c>
      <c r="O1139" t="s">
        <v>581</v>
      </c>
      <c r="P1139" s="45">
        <v>77</v>
      </c>
      <c r="Q1139" s="321">
        <v>232.62615004199816</v>
      </c>
      <c r="R1139" t="s">
        <v>586</v>
      </c>
    </row>
    <row r="1140" spans="12:18" x14ac:dyDescent="0.2">
      <c r="L1140">
        <v>1145</v>
      </c>
      <c r="M1140" t="s">
        <v>584</v>
      </c>
      <c r="N1140" s="40">
        <v>38331</v>
      </c>
      <c r="O1140" t="s">
        <v>597</v>
      </c>
      <c r="P1140" s="45">
        <v>65</v>
      </c>
      <c r="Q1140" s="321">
        <v>197.3309600781289</v>
      </c>
      <c r="R1140" t="s">
        <v>603</v>
      </c>
    </row>
    <row r="1141" spans="12:18" x14ac:dyDescent="0.2">
      <c r="L1141">
        <v>1146</v>
      </c>
      <c r="M1141" t="s">
        <v>584</v>
      </c>
      <c r="N1141" s="40">
        <v>38463</v>
      </c>
      <c r="O1141" t="s">
        <v>605</v>
      </c>
      <c r="P1141" s="45">
        <v>29</v>
      </c>
      <c r="Q1141" s="321">
        <v>89.184247826635968</v>
      </c>
      <c r="R1141" t="s">
        <v>586</v>
      </c>
    </row>
    <row r="1142" spans="12:18" x14ac:dyDescent="0.2">
      <c r="L1142">
        <v>1147</v>
      </c>
      <c r="M1142" t="s">
        <v>594</v>
      </c>
      <c r="N1142" s="40">
        <v>38177</v>
      </c>
      <c r="O1142" t="s">
        <v>589</v>
      </c>
      <c r="P1142" s="45">
        <v>8</v>
      </c>
      <c r="Q1142" s="321">
        <v>26.088167418036129</v>
      </c>
      <c r="R1142" t="s">
        <v>603</v>
      </c>
    </row>
    <row r="1143" spans="12:18" x14ac:dyDescent="0.2">
      <c r="L1143">
        <v>1148</v>
      </c>
      <c r="M1143" t="s">
        <v>588</v>
      </c>
      <c r="N1143" s="40">
        <v>38727</v>
      </c>
      <c r="O1143" t="s">
        <v>589</v>
      </c>
      <c r="P1143" s="45">
        <v>42</v>
      </c>
      <c r="Q1143" s="321">
        <v>127.86858054734927</v>
      </c>
      <c r="R1143" t="s">
        <v>603</v>
      </c>
    </row>
    <row r="1144" spans="12:18" x14ac:dyDescent="0.2">
      <c r="L1144">
        <v>1149</v>
      </c>
      <c r="M1144" t="s">
        <v>580</v>
      </c>
      <c r="N1144" s="40">
        <v>38045</v>
      </c>
      <c r="O1144" t="s">
        <v>585</v>
      </c>
      <c r="P1144" s="45">
        <v>93</v>
      </c>
      <c r="Q1144" s="321">
        <v>280.72118754503384</v>
      </c>
      <c r="R1144" t="s">
        <v>586</v>
      </c>
    </row>
    <row r="1145" spans="12:18" x14ac:dyDescent="0.2">
      <c r="L1145">
        <v>1150</v>
      </c>
      <c r="M1145" t="s">
        <v>594</v>
      </c>
      <c r="N1145" s="40">
        <v>38144</v>
      </c>
      <c r="O1145" t="s">
        <v>585</v>
      </c>
      <c r="P1145" s="45">
        <v>69</v>
      </c>
      <c r="Q1145" s="321">
        <v>209.153628171767</v>
      </c>
      <c r="R1145" t="s">
        <v>582</v>
      </c>
    </row>
    <row r="1146" spans="12:18" x14ac:dyDescent="0.2">
      <c r="L1146">
        <v>1151</v>
      </c>
      <c r="M1146" t="s">
        <v>596</v>
      </c>
      <c r="N1146" s="40">
        <v>38903</v>
      </c>
      <c r="O1146" t="s">
        <v>605</v>
      </c>
      <c r="P1146" s="45">
        <v>91</v>
      </c>
      <c r="Q1146" s="321">
        <v>274.80447122686729</v>
      </c>
      <c r="R1146" t="s">
        <v>582</v>
      </c>
    </row>
    <row r="1147" spans="12:18" x14ac:dyDescent="0.2">
      <c r="L1147">
        <v>1152</v>
      </c>
      <c r="M1147" t="s">
        <v>584</v>
      </c>
      <c r="N1147" s="40">
        <v>38386</v>
      </c>
      <c r="O1147" t="s">
        <v>597</v>
      </c>
      <c r="P1147" s="45">
        <v>11</v>
      </c>
      <c r="Q1147" s="321">
        <v>34.520998663564384</v>
      </c>
      <c r="R1147" t="s">
        <v>582</v>
      </c>
    </row>
    <row r="1148" spans="12:18" x14ac:dyDescent="0.2">
      <c r="L1148">
        <v>1153</v>
      </c>
      <c r="M1148" t="s">
        <v>584</v>
      </c>
      <c r="N1148" s="40">
        <v>38353</v>
      </c>
      <c r="O1148" t="s">
        <v>581</v>
      </c>
      <c r="P1148" s="45">
        <v>-1</v>
      </c>
      <c r="Q1148" s="321">
        <v>-1.5629041843202898</v>
      </c>
      <c r="R1148" t="s">
        <v>586</v>
      </c>
    </row>
    <row r="1149" spans="12:18" x14ac:dyDescent="0.2">
      <c r="L1149">
        <v>1154</v>
      </c>
      <c r="M1149" t="s">
        <v>611</v>
      </c>
      <c r="N1149" s="40">
        <v>38342</v>
      </c>
      <c r="O1149" t="s">
        <v>605</v>
      </c>
      <c r="P1149" s="45">
        <v>52</v>
      </c>
      <c r="Q1149" s="321">
        <v>158.21071487768182</v>
      </c>
      <c r="R1149" t="s">
        <v>582</v>
      </c>
    </row>
    <row r="1150" spans="12:18" x14ac:dyDescent="0.2">
      <c r="L1150">
        <v>1155</v>
      </c>
      <c r="M1150" t="s">
        <v>580</v>
      </c>
      <c r="N1150" s="40">
        <v>38782</v>
      </c>
      <c r="O1150" t="s">
        <v>589</v>
      </c>
      <c r="P1150" s="45">
        <v>-10</v>
      </c>
      <c r="Q1150" s="321">
        <v>-28.635014383965792</v>
      </c>
      <c r="R1150" t="s">
        <v>582</v>
      </c>
    </row>
    <row r="1151" spans="12:18" x14ac:dyDescent="0.2">
      <c r="L1151">
        <v>1156</v>
      </c>
      <c r="M1151" t="s">
        <v>594</v>
      </c>
      <c r="N1151" s="40">
        <v>39046</v>
      </c>
      <c r="O1151" t="s">
        <v>605</v>
      </c>
      <c r="P1151" s="45">
        <v>33</v>
      </c>
      <c r="Q1151" s="321">
        <v>100.50696775814504</v>
      </c>
      <c r="R1151" t="s">
        <v>582</v>
      </c>
    </row>
    <row r="1152" spans="12:18" x14ac:dyDescent="0.2">
      <c r="L1152">
        <v>1157</v>
      </c>
      <c r="M1152" t="s">
        <v>580</v>
      </c>
      <c r="N1152" s="40">
        <v>38265</v>
      </c>
      <c r="O1152" t="s">
        <v>589</v>
      </c>
      <c r="P1152" s="45">
        <v>-1</v>
      </c>
      <c r="Q1152" s="321">
        <v>-1.1155837084126869</v>
      </c>
      <c r="R1152" t="s">
        <v>592</v>
      </c>
    </row>
    <row r="1153" spans="12:18" x14ac:dyDescent="0.2">
      <c r="L1153">
        <v>1158</v>
      </c>
      <c r="M1153" t="s">
        <v>596</v>
      </c>
      <c r="N1153" s="40">
        <v>38958</v>
      </c>
      <c r="O1153" t="s">
        <v>605</v>
      </c>
      <c r="P1153" s="45">
        <v>24</v>
      </c>
      <c r="Q1153" s="321">
        <v>73.541516730294589</v>
      </c>
      <c r="R1153" t="s">
        <v>592</v>
      </c>
    </row>
    <row r="1154" spans="12:18" x14ac:dyDescent="0.2">
      <c r="L1154">
        <v>1159</v>
      </c>
      <c r="M1154" t="s">
        <v>611</v>
      </c>
      <c r="N1154" s="40">
        <v>38122</v>
      </c>
      <c r="O1154" t="s">
        <v>585</v>
      </c>
      <c r="P1154" s="45">
        <v>71</v>
      </c>
      <c r="Q1154" s="321">
        <v>214.70316225183416</v>
      </c>
      <c r="R1154" t="s">
        <v>586</v>
      </c>
    </row>
    <row r="1155" spans="12:18" x14ac:dyDescent="0.2">
      <c r="L1155">
        <v>1160</v>
      </c>
      <c r="M1155" t="s">
        <v>584</v>
      </c>
      <c r="N1155" s="40">
        <v>38309</v>
      </c>
      <c r="O1155" t="s">
        <v>581</v>
      </c>
      <c r="P1155" s="45">
        <v>88</v>
      </c>
      <c r="Q1155" s="321">
        <v>265.86483001134803</v>
      </c>
      <c r="R1155" t="s">
        <v>582</v>
      </c>
    </row>
    <row r="1156" spans="12:18" x14ac:dyDescent="0.2">
      <c r="L1156">
        <v>1161</v>
      </c>
      <c r="M1156" t="s">
        <v>580</v>
      </c>
      <c r="N1156" s="40">
        <v>38562</v>
      </c>
      <c r="O1156" t="s">
        <v>581</v>
      </c>
      <c r="P1156" s="45">
        <v>16</v>
      </c>
      <c r="Q1156" s="321">
        <v>49.990501805612737</v>
      </c>
      <c r="R1156" t="s">
        <v>592</v>
      </c>
    </row>
    <row r="1157" spans="12:18" x14ac:dyDescent="0.2">
      <c r="L1157">
        <v>1162</v>
      </c>
      <c r="M1157" t="s">
        <v>612</v>
      </c>
      <c r="N1157" s="40">
        <v>38518</v>
      </c>
      <c r="O1157" t="s">
        <v>585</v>
      </c>
      <c r="P1157" s="45">
        <v>7</v>
      </c>
      <c r="Q1157" s="321">
        <v>23.192150694784473</v>
      </c>
      <c r="R1157" t="s">
        <v>603</v>
      </c>
    </row>
    <row r="1158" spans="12:18" x14ac:dyDescent="0.2">
      <c r="L1158">
        <v>1163</v>
      </c>
      <c r="M1158" t="s">
        <v>608</v>
      </c>
      <c r="N1158" s="40">
        <v>38254</v>
      </c>
      <c r="O1158" t="s">
        <v>605</v>
      </c>
      <c r="P1158" s="45">
        <v>46</v>
      </c>
      <c r="Q1158" s="321">
        <v>140.4791075192903</v>
      </c>
      <c r="R1158" t="s">
        <v>582</v>
      </c>
    </row>
    <row r="1159" spans="12:18" x14ac:dyDescent="0.2">
      <c r="L1159">
        <v>1164</v>
      </c>
      <c r="M1159" t="s">
        <v>588</v>
      </c>
      <c r="N1159" s="40">
        <v>38320</v>
      </c>
      <c r="O1159" t="s">
        <v>585</v>
      </c>
      <c r="P1159" s="45">
        <v>-10</v>
      </c>
      <c r="Q1159" s="321">
        <v>-27.584277375696701</v>
      </c>
      <c r="R1159" t="s">
        <v>586</v>
      </c>
    </row>
    <row r="1160" spans="12:18" x14ac:dyDescent="0.2">
      <c r="L1160">
        <v>1165</v>
      </c>
      <c r="M1160" t="s">
        <v>584</v>
      </c>
      <c r="N1160" s="40">
        <v>38892</v>
      </c>
      <c r="O1160" t="s">
        <v>581</v>
      </c>
      <c r="P1160" s="45">
        <v>83</v>
      </c>
      <c r="Q1160" s="321">
        <v>251.13323611062162</v>
      </c>
      <c r="R1160" t="s">
        <v>592</v>
      </c>
    </row>
    <row r="1161" spans="12:18" x14ac:dyDescent="0.2">
      <c r="L1161">
        <v>1166</v>
      </c>
      <c r="M1161" t="s">
        <v>611</v>
      </c>
      <c r="N1161" s="40">
        <v>38793</v>
      </c>
      <c r="O1161" t="s">
        <v>581</v>
      </c>
      <c r="P1161" s="45">
        <v>85</v>
      </c>
      <c r="Q1161" s="321">
        <v>256.22552874700915</v>
      </c>
      <c r="R1161" t="s">
        <v>582</v>
      </c>
    </row>
    <row r="1162" spans="12:18" x14ac:dyDescent="0.2">
      <c r="L1162">
        <v>1167</v>
      </c>
      <c r="M1162" t="s">
        <v>594</v>
      </c>
      <c r="N1162" s="40">
        <v>38606</v>
      </c>
      <c r="O1162" t="s">
        <v>597</v>
      </c>
      <c r="P1162" s="45">
        <v>18</v>
      </c>
      <c r="Q1162" s="321">
        <v>56.221796879126835</v>
      </c>
      <c r="R1162" t="s">
        <v>586</v>
      </c>
    </row>
    <row r="1163" spans="12:18" x14ac:dyDescent="0.2">
      <c r="L1163">
        <v>1168</v>
      </c>
      <c r="M1163" t="s">
        <v>599</v>
      </c>
      <c r="N1163" s="40">
        <v>38254</v>
      </c>
      <c r="O1163" t="s">
        <v>589</v>
      </c>
      <c r="P1163" s="45">
        <v>83</v>
      </c>
      <c r="Q1163" s="321">
        <v>251.40375169999851</v>
      </c>
      <c r="R1163" t="s">
        <v>586</v>
      </c>
    </row>
    <row r="1164" spans="12:18" x14ac:dyDescent="0.2">
      <c r="L1164">
        <v>1169</v>
      </c>
      <c r="M1164" t="s">
        <v>612</v>
      </c>
      <c r="N1164" s="40">
        <v>39046</v>
      </c>
      <c r="O1164" t="s">
        <v>581</v>
      </c>
      <c r="P1164" s="45">
        <v>71</v>
      </c>
      <c r="Q1164" s="321">
        <v>214.72037779298833</v>
      </c>
      <c r="R1164" t="s">
        <v>582</v>
      </c>
    </row>
    <row r="1165" spans="12:18" x14ac:dyDescent="0.2">
      <c r="L1165">
        <v>1170</v>
      </c>
      <c r="M1165" t="s">
        <v>608</v>
      </c>
      <c r="N1165" s="40">
        <v>38232</v>
      </c>
      <c r="O1165" t="s">
        <v>597</v>
      </c>
      <c r="P1165" s="45">
        <v>2</v>
      </c>
      <c r="Q1165" s="321">
        <v>7.9324854406454115</v>
      </c>
      <c r="R1165" t="s">
        <v>603</v>
      </c>
    </row>
    <row r="1166" spans="12:18" x14ac:dyDescent="0.2">
      <c r="L1166">
        <v>1171</v>
      </c>
      <c r="M1166" t="s">
        <v>580</v>
      </c>
      <c r="N1166" s="40">
        <v>39035</v>
      </c>
      <c r="O1166" t="s">
        <v>585</v>
      </c>
      <c r="P1166" s="45">
        <v>71</v>
      </c>
      <c r="Q1166" s="321">
        <v>215.03086098171244</v>
      </c>
      <c r="R1166" t="s">
        <v>592</v>
      </c>
    </row>
    <row r="1167" spans="12:18" x14ac:dyDescent="0.2">
      <c r="L1167">
        <v>1172</v>
      </c>
      <c r="M1167" t="s">
        <v>594</v>
      </c>
      <c r="N1167" s="40">
        <v>38617</v>
      </c>
      <c r="O1167" t="s">
        <v>589</v>
      </c>
      <c r="P1167" s="45">
        <v>68</v>
      </c>
      <c r="Q1167" s="321">
        <v>206.20589088795145</v>
      </c>
      <c r="R1167" t="s">
        <v>582</v>
      </c>
    </row>
    <row r="1168" spans="12:18" x14ac:dyDescent="0.2">
      <c r="L1168">
        <v>1173</v>
      </c>
      <c r="M1168" t="s">
        <v>608</v>
      </c>
      <c r="N1168" s="40">
        <v>38298</v>
      </c>
      <c r="O1168" t="s">
        <v>597</v>
      </c>
      <c r="P1168" s="45">
        <v>30</v>
      </c>
      <c r="Q1168" s="321">
        <v>92.33205932019861</v>
      </c>
      <c r="R1168" t="s">
        <v>603</v>
      </c>
    </row>
    <row r="1169" spans="12:18" x14ac:dyDescent="0.2">
      <c r="L1169">
        <v>1174</v>
      </c>
      <c r="M1169" t="s">
        <v>584</v>
      </c>
      <c r="N1169" s="40">
        <v>38749</v>
      </c>
      <c r="O1169" t="s">
        <v>589</v>
      </c>
      <c r="P1169" s="45">
        <v>72</v>
      </c>
      <c r="Q1169" s="321">
        <v>217.8071938981364</v>
      </c>
      <c r="R1169" t="s">
        <v>592</v>
      </c>
    </row>
    <row r="1170" spans="12:18" x14ac:dyDescent="0.2">
      <c r="L1170">
        <v>1175</v>
      </c>
      <c r="M1170" t="s">
        <v>611</v>
      </c>
      <c r="N1170" s="40">
        <v>38221</v>
      </c>
      <c r="O1170" t="s">
        <v>597</v>
      </c>
      <c r="P1170" s="45">
        <v>73</v>
      </c>
      <c r="Q1170" s="321">
        <v>221.36652611293488</v>
      </c>
      <c r="R1170" t="s">
        <v>603</v>
      </c>
    </row>
    <row r="1171" spans="12:18" x14ac:dyDescent="0.2">
      <c r="L1171">
        <v>1176</v>
      </c>
      <c r="M1171" t="s">
        <v>580</v>
      </c>
      <c r="N1171" s="40">
        <v>38738</v>
      </c>
      <c r="O1171" t="s">
        <v>581</v>
      </c>
      <c r="P1171" s="45">
        <v>28</v>
      </c>
      <c r="Q1171" s="321">
        <v>86.468421123864729</v>
      </c>
      <c r="R1171" t="s">
        <v>603</v>
      </c>
    </row>
    <row r="1172" spans="12:18" x14ac:dyDescent="0.2">
      <c r="L1172">
        <v>1177</v>
      </c>
      <c r="M1172" t="s">
        <v>612</v>
      </c>
      <c r="N1172" s="40">
        <v>38793</v>
      </c>
      <c r="O1172" t="s">
        <v>605</v>
      </c>
      <c r="P1172" s="45">
        <v>40</v>
      </c>
      <c r="Q1172" s="321">
        <v>122.63642805944112</v>
      </c>
      <c r="R1172" t="s">
        <v>586</v>
      </c>
    </row>
    <row r="1173" spans="12:18" x14ac:dyDescent="0.2">
      <c r="L1173">
        <v>1178</v>
      </c>
      <c r="M1173" t="s">
        <v>608</v>
      </c>
      <c r="N1173" s="40">
        <v>39057</v>
      </c>
      <c r="O1173" t="s">
        <v>585</v>
      </c>
      <c r="P1173" s="45">
        <v>-8</v>
      </c>
      <c r="Q1173" s="321">
        <v>-22.295514644563095</v>
      </c>
      <c r="R1173" t="s">
        <v>592</v>
      </c>
    </row>
    <row r="1174" spans="12:18" x14ac:dyDescent="0.2">
      <c r="L1174">
        <v>1179</v>
      </c>
      <c r="M1174" t="s">
        <v>588</v>
      </c>
      <c r="N1174" s="40">
        <v>38452</v>
      </c>
      <c r="O1174" t="s">
        <v>589</v>
      </c>
      <c r="P1174" s="45">
        <v>70</v>
      </c>
      <c r="Q1174" s="321">
        <v>211.69145448851842</v>
      </c>
      <c r="R1174" t="s">
        <v>603</v>
      </c>
    </row>
    <row r="1175" spans="12:18" x14ac:dyDescent="0.2">
      <c r="L1175">
        <v>1180</v>
      </c>
      <c r="M1175" t="s">
        <v>580</v>
      </c>
      <c r="N1175" s="40">
        <v>38705</v>
      </c>
      <c r="O1175" t="s">
        <v>597</v>
      </c>
      <c r="P1175" s="45">
        <v>3</v>
      </c>
      <c r="Q1175" s="321">
        <v>10.721781338210716</v>
      </c>
      <c r="R1175" t="s">
        <v>586</v>
      </c>
    </row>
    <row r="1176" spans="12:18" x14ac:dyDescent="0.2">
      <c r="L1176">
        <v>1181</v>
      </c>
      <c r="M1176" t="s">
        <v>580</v>
      </c>
      <c r="N1176" s="40">
        <v>38331</v>
      </c>
      <c r="O1176" t="s">
        <v>597</v>
      </c>
      <c r="P1176" s="45">
        <v>33</v>
      </c>
      <c r="Q1176" s="321">
        <v>100.68258329871269</v>
      </c>
      <c r="R1176" t="s">
        <v>586</v>
      </c>
    </row>
    <row r="1177" spans="12:18" x14ac:dyDescent="0.2">
      <c r="L1177">
        <v>1182</v>
      </c>
      <c r="M1177" t="s">
        <v>596</v>
      </c>
      <c r="N1177" s="40">
        <v>38221</v>
      </c>
      <c r="O1177" t="s">
        <v>581</v>
      </c>
      <c r="P1177" s="45">
        <v>88</v>
      </c>
      <c r="Q1177" s="321">
        <v>265.74766319973446</v>
      </c>
      <c r="R1177" t="s">
        <v>603</v>
      </c>
    </row>
    <row r="1178" spans="12:18" x14ac:dyDescent="0.2">
      <c r="L1178">
        <v>1183</v>
      </c>
      <c r="M1178" t="s">
        <v>608</v>
      </c>
      <c r="N1178" s="40">
        <v>38353</v>
      </c>
      <c r="O1178" t="s">
        <v>605</v>
      </c>
      <c r="P1178" s="45">
        <v>39</v>
      </c>
      <c r="Q1178" s="321">
        <v>119.1661098521913</v>
      </c>
      <c r="R1178" t="s">
        <v>603</v>
      </c>
    </row>
    <row r="1179" spans="12:18" x14ac:dyDescent="0.2">
      <c r="L1179">
        <v>1184</v>
      </c>
      <c r="M1179" t="s">
        <v>612</v>
      </c>
      <c r="N1179" s="40">
        <v>38529</v>
      </c>
      <c r="O1179" t="s">
        <v>589</v>
      </c>
      <c r="P1179" s="45">
        <v>64</v>
      </c>
      <c r="Q1179" s="321">
        <v>193.63735378454803</v>
      </c>
      <c r="R1179" t="s">
        <v>586</v>
      </c>
    </row>
    <row r="1180" spans="12:18" x14ac:dyDescent="0.2">
      <c r="L1180">
        <v>1185</v>
      </c>
      <c r="M1180" t="s">
        <v>611</v>
      </c>
      <c r="N1180" s="40">
        <v>38892</v>
      </c>
      <c r="O1180" t="s">
        <v>581</v>
      </c>
      <c r="P1180" s="45">
        <v>0</v>
      </c>
      <c r="Q1180" s="321">
        <v>2.1318123006760317</v>
      </c>
      <c r="R1180" t="s">
        <v>603</v>
      </c>
    </row>
    <row r="1181" spans="12:18" x14ac:dyDescent="0.2">
      <c r="L1181">
        <v>1186</v>
      </c>
      <c r="M1181" t="s">
        <v>599</v>
      </c>
      <c r="N1181" s="40">
        <v>38067</v>
      </c>
      <c r="O1181" t="s">
        <v>589</v>
      </c>
      <c r="P1181" s="45">
        <v>26</v>
      </c>
      <c r="Q1181" s="321">
        <v>80.373766797749937</v>
      </c>
      <c r="R1181" t="s">
        <v>582</v>
      </c>
    </row>
    <row r="1182" spans="12:18" x14ac:dyDescent="0.2">
      <c r="L1182">
        <v>1187</v>
      </c>
      <c r="M1182" t="s">
        <v>588</v>
      </c>
      <c r="N1182" s="40">
        <v>38056</v>
      </c>
      <c r="O1182" t="s">
        <v>581</v>
      </c>
      <c r="P1182" s="45">
        <v>0</v>
      </c>
      <c r="Q1182" s="321">
        <v>1.4880685060494558</v>
      </c>
      <c r="R1182" t="s">
        <v>592</v>
      </c>
    </row>
    <row r="1183" spans="12:18" x14ac:dyDescent="0.2">
      <c r="L1183">
        <v>1188</v>
      </c>
      <c r="M1183" t="s">
        <v>580</v>
      </c>
      <c r="N1183" s="40">
        <v>38881</v>
      </c>
      <c r="O1183" t="s">
        <v>585</v>
      </c>
      <c r="P1183" s="45">
        <v>76</v>
      </c>
      <c r="Q1183" s="321">
        <v>229.77238860248113</v>
      </c>
      <c r="R1183" t="s">
        <v>603</v>
      </c>
    </row>
    <row r="1184" spans="12:18" x14ac:dyDescent="0.2">
      <c r="L1184">
        <v>1189</v>
      </c>
      <c r="M1184" t="s">
        <v>608</v>
      </c>
      <c r="N1184" s="40">
        <v>38287</v>
      </c>
      <c r="O1184" t="s">
        <v>597</v>
      </c>
      <c r="P1184" s="45">
        <v>75</v>
      </c>
      <c r="Q1184" s="321">
        <v>227.61957571703351</v>
      </c>
      <c r="R1184" t="s">
        <v>586</v>
      </c>
    </row>
    <row r="1185" spans="12:18" x14ac:dyDescent="0.2">
      <c r="L1185">
        <v>1190</v>
      </c>
      <c r="M1185" t="s">
        <v>608</v>
      </c>
      <c r="N1185" s="40">
        <v>38155</v>
      </c>
      <c r="O1185" t="s">
        <v>581</v>
      </c>
      <c r="P1185" s="45">
        <v>61</v>
      </c>
      <c r="Q1185" s="321">
        <v>184.47481128177199</v>
      </c>
      <c r="R1185" t="s">
        <v>582</v>
      </c>
    </row>
    <row r="1186" spans="12:18" x14ac:dyDescent="0.2">
      <c r="L1186">
        <v>1191</v>
      </c>
      <c r="M1186" t="s">
        <v>612</v>
      </c>
      <c r="N1186" s="40">
        <v>38551</v>
      </c>
      <c r="O1186" t="s">
        <v>597</v>
      </c>
      <c r="P1186" s="45">
        <v>-2</v>
      </c>
      <c r="Q1186" s="321">
        <v>-4.2806028749734537</v>
      </c>
      <c r="R1186" t="s">
        <v>586</v>
      </c>
    </row>
    <row r="1187" spans="12:18" x14ac:dyDescent="0.2">
      <c r="L1187">
        <v>1192</v>
      </c>
      <c r="M1187" t="s">
        <v>584</v>
      </c>
      <c r="N1187" s="40">
        <v>38023</v>
      </c>
      <c r="O1187" t="s">
        <v>589</v>
      </c>
      <c r="P1187" s="45">
        <v>40</v>
      </c>
      <c r="Q1187" s="321">
        <v>122.55161793559111</v>
      </c>
      <c r="R1187" t="s">
        <v>603</v>
      </c>
    </row>
    <row r="1188" spans="12:18" x14ac:dyDescent="0.2">
      <c r="L1188">
        <v>1193</v>
      </c>
      <c r="M1188" t="s">
        <v>596</v>
      </c>
      <c r="N1188" s="40">
        <v>38397</v>
      </c>
      <c r="O1188" t="s">
        <v>597</v>
      </c>
      <c r="P1188" s="45">
        <v>5</v>
      </c>
      <c r="Q1188" s="321">
        <v>17.384002396298932</v>
      </c>
      <c r="R1188" t="s">
        <v>592</v>
      </c>
    </row>
    <row r="1189" spans="12:18" x14ac:dyDescent="0.2">
      <c r="L1189">
        <v>1194</v>
      </c>
      <c r="M1189" t="s">
        <v>596</v>
      </c>
      <c r="N1189" s="40">
        <v>38980</v>
      </c>
      <c r="O1189" t="s">
        <v>597</v>
      </c>
      <c r="P1189" s="45">
        <v>57</v>
      </c>
      <c r="Q1189" s="321">
        <v>172.52313391180516</v>
      </c>
      <c r="R1189" t="s">
        <v>582</v>
      </c>
    </row>
    <row r="1190" spans="12:18" x14ac:dyDescent="0.2">
      <c r="L1190">
        <v>1195</v>
      </c>
      <c r="M1190" t="s">
        <v>611</v>
      </c>
      <c r="N1190" s="40">
        <v>38804</v>
      </c>
      <c r="O1190" t="s">
        <v>597</v>
      </c>
      <c r="P1190" s="45">
        <v>86</v>
      </c>
      <c r="Q1190" s="321">
        <v>259.81646524411644</v>
      </c>
      <c r="R1190" t="s">
        <v>586</v>
      </c>
    </row>
    <row r="1191" spans="12:18" x14ac:dyDescent="0.2">
      <c r="L1191">
        <v>1196</v>
      </c>
      <c r="M1191" t="s">
        <v>580</v>
      </c>
      <c r="N1191" s="40">
        <v>38155</v>
      </c>
      <c r="O1191" t="s">
        <v>589</v>
      </c>
      <c r="P1191" s="45">
        <v>15</v>
      </c>
      <c r="Q1191" s="321">
        <v>46.529110883082438</v>
      </c>
      <c r="R1191" t="s">
        <v>603</v>
      </c>
    </row>
    <row r="1192" spans="12:18" x14ac:dyDescent="0.2">
      <c r="L1192">
        <v>1197</v>
      </c>
      <c r="M1192" t="s">
        <v>612</v>
      </c>
      <c r="N1192" s="40">
        <v>38969</v>
      </c>
      <c r="O1192" t="s">
        <v>597</v>
      </c>
      <c r="P1192" s="45">
        <v>39</v>
      </c>
      <c r="Q1192" s="321">
        <v>118.84027043467471</v>
      </c>
      <c r="R1192" t="s">
        <v>603</v>
      </c>
    </row>
    <row r="1193" spans="12:18" x14ac:dyDescent="0.2">
      <c r="L1193">
        <v>1198</v>
      </c>
      <c r="M1193" t="s">
        <v>580</v>
      </c>
      <c r="N1193" s="40">
        <v>38111</v>
      </c>
      <c r="O1193" t="s">
        <v>585</v>
      </c>
      <c r="P1193" s="45">
        <v>94</v>
      </c>
      <c r="Q1193" s="321">
        <v>284.28308169489765</v>
      </c>
      <c r="R1193" t="s">
        <v>586</v>
      </c>
    </row>
    <row r="1194" spans="12:18" x14ac:dyDescent="0.2">
      <c r="L1194">
        <v>1199</v>
      </c>
      <c r="M1194" t="s">
        <v>580</v>
      </c>
      <c r="N1194" s="40">
        <v>38804</v>
      </c>
      <c r="O1194" t="s">
        <v>581</v>
      </c>
      <c r="P1194" s="45">
        <v>78</v>
      </c>
      <c r="Q1194" s="321">
        <v>235.94909602444432</v>
      </c>
      <c r="R1194" t="s">
        <v>582</v>
      </c>
    </row>
    <row r="1195" spans="12:18" x14ac:dyDescent="0.2">
      <c r="L1195">
        <v>1200</v>
      </c>
      <c r="M1195" t="s">
        <v>612</v>
      </c>
      <c r="N1195" s="40">
        <v>38738</v>
      </c>
      <c r="O1195" t="s">
        <v>597</v>
      </c>
      <c r="P1195" s="45">
        <v>65</v>
      </c>
      <c r="Q1195" s="321">
        <v>196.94723752480948</v>
      </c>
      <c r="R1195" t="s">
        <v>603</v>
      </c>
    </row>
    <row r="1196" spans="12:18" x14ac:dyDescent="0.2">
      <c r="L1196">
        <v>1201</v>
      </c>
      <c r="M1196" t="s">
        <v>588</v>
      </c>
      <c r="N1196" s="40">
        <v>39068</v>
      </c>
      <c r="O1196" t="s">
        <v>597</v>
      </c>
      <c r="P1196" s="45">
        <v>66</v>
      </c>
      <c r="Q1196" s="321">
        <v>199.89422548511391</v>
      </c>
      <c r="R1196" t="s">
        <v>582</v>
      </c>
    </row>
    <row r="1197" spans="12:18" x14ac:dyDescent="0.2">
      <c r="L1197">
        <v>1202</v>
      </c>
      <c r="M1197" t="s">
        <v>608</v>
      </c>
      <c r="N1197" s="40">
        <v>38485</v>
      </c>
      <c r="O1197" t="s">
        <v>605</v>
      </c>
      <c r="P1197" s="45">
        <v>84</v>
      </c>
      <c r="Q1197" s="321">
        <v>254.09765790734036</v>
      </c>
      <c r="R1197" t="s">
        <v>603</v>
      </c>
    </row>
    <row r="1198" spans="12:18" x14ac:dyDescent="0.2">
      <c r="L1198">
        <v>1203</v>
      </c>
      <c r="M1198" t="s">
        <v>580</v>
      </c>
      <c r="N1198" s="40">
        <v>38793</v>
      </c>
      <c r="O1198" t="s">
        <v>605</v>
      </c>
      <c r="P1198" s="45">
        <v>35</v>
      </c>
      <c r="Q1198" s="321">
        <v>107.42230334811192</v>
      </c>
      <c r="R1198" t="s">
        <v>582</v>
      </c>
    </row>
    <row r="1199" spans="12:18" x14ac:dyDescent="0.2">
      <c r="L1199">
        <v>1204</v>
      </c>
      <c r="M1199" t="s">
        <v>599</v>
      </c>
      <c r="N1199" s="40">
        <v>38144</v>
      </c>
      <c r="O1199" t="s">
        <v>605</v>
      </c>
      <c r="P1199" s="45">
        <v>94</v>
      </c>
      <c r="Q1199" s="321">
        <v>284.44960047674812</v>
      </c>
      <c r="R1199" t="s">
        <v>592</v>
      </c>
    </row>
    <row r="1200" spans="12:18" x14ac:dyDescent="0.2">
      <c r="L1200">
        <v>1205</v>
      </c>
      <c r="M1200" t="s">
        <v>596</v>
      </c>
      <c r="N1200" s="40">
        <v>38452</v>
      </c>
      <c r="O1200" t="s">
        <v>581</v>
      </c>
      <c r="P1200" s="45">
        <v>26</v>
      </c>
      <c r="Q1200" s="321">
        <v>80.008907895331433</v>
      </c>
      <c r="R1200" t="s">
        <v>586</v>
      </c>
    </row>
    <row r="1201" spans="12:18" x14ac:dyDescent="0.2">
      <c r="L1201">
        <v>1206</v>
      </c>
      <c r="M1201" t="s">
        <v>611</v>
      </c>
      <c r="N1201" s="40">
        <v>38925</v>
      </c>
      <c r="O1201" t="s">
        <v>597</v>
      </c>
      <c r="P1201" s="45">
        <v>80</v>
      </c>
      <c r="Q1201" s="321">
        <v>242.68960514739433</v>
      </c>
      <c r="R1201" t="s">
        <v>603</v>
      </c>
    </row>
    <row r="1202" spans="12:18" x14ac:dyDescent="0.2">
      <c r="L1202">
        <v>1207</v>
      </c>
      <c r="M1202" t="s">
        <v>599</v>
      </c>
      <c r="N1202" s="40">
        <v>38133</v>
      </c>
      <c r="O1202" t="s">
        <v>581</v>
      </c>
      <c r="P1202" s="45">
        <v>7</v>
      </c>
      <c r="Q1202" s="321">
        <v>22.749084769262449</v>
      </c>
      <c r="R1202" t="s">
        <v>592</v>
      </c>
    </row>
    <row r="1203" spans="12:18" x14ac:dyDescent="0.2">
      <c r="L1203">
        <v>1208</v>
      </c>
      <c r="M1203" t="s">
        <v>584</v>
      </c>
      <c r="N1203" s="40">
        <v>38925</v>
      </c>
      <c r="O1203" t="s">
        <v>605</v>
      </c>
      <c r="P1203" s="45">
        <v>47</v>
      </c>
      <c r="Q1203" s="321">
        <v>142.45293344391169</v>
      </c>
      <c r="R1203" t="s">
        <v>586</v>
      </c>
    </row>
    <row r="1204" spans="12:18" x14ac:dyDescent="0.2">
      <c r="L1204">
        <v>1209</v>
      </c>
      <c r="M1204" t="s">
        <v>596</v>
      </c>
      <c r="N1204" s="40">
        <v>38243</v>
      </c>
      <c r="O1204" t="s">
        <v>581</v>
      </c>
      <c r="P1204" s="45">
        <v>32</v>
      </c>
      <c r="Q1204" s="321">
        <v>98.66880662051085</v>
      </c>
      <c r="R1204" t="s">
        <v>592</v>
      </c>
    </row>
    <row r="1205" spans="12:18" x14ac:dyDescent="0.2">
      <c r="L1205">
        <v>1210</v>
      </c>
      <c r="M1205" t="s">
        <v>584</v>
      </c>
      <c r="N1205" s="40">
        <v>38683</v>
      </c>
      <c r="O1205" t="s">
        <v>581</v>
      </c>
      <c r="P1205" s="45">
        <v>8</v>
      </c>
      <c r="Q1205" s="321">
        <v>25.397181435002494</v>
      </c>
      <c r="R1205" t="s">
        <v>592</v>
      </c>
    </row>
    <row r="1206" spans="12:18" x14ac:dyDescent="0.2">
      <c r="L1206">
        <v>1211</v>
      </c>
      <c r="M1206" t="s">
        <v>588</v>
      </c>
      <c r="N1206" s="40">
        <v>38199</v>
      </c>
      <c r="O1206" t="s">
        <v>605</v>
      </c>
      <c r="P1206" s="45">
        <v>33</v>
      </c>
      <c r="Q1206" s="321">
        <v>100.90835792644413</v>
      </c>
      <c r="R1206" t="s">
        <v>586</v>
      </c>
    </row>
    <row r="1207" spans="12:18" x14ac:dyDescent="0.2">
      <c r="L1207">
        <v>1212</v>
      </c>
      <c r="M1207" t="s">
        <v>611</v>
      </c>
      <c r="N1207" s="40">
        <v>38232</v>
      </c>
      <c r="O1207" t="s">
        <v>597</v>
      </c>
      <c r="P1207" s="45">
        <v>22</v>
      </c>
      <c r="Q1207" s="321">
        <v>68.443266596535878</v>
      </c>
      <c r="R1207" t="s">
        <v>603</v>
      </c>
    </row>
    <row r="1208" spans="12:18" x14ac:dyDescent="0.2">
      <c r="L1208">
        <v>1213</v>
      </c>
      <c r="M1208" t="s">
        <v>612</v>
      </c>
      <c r="N1208" s="40">
        <v>38650</v>
      </c>
      <c r="O1208" t="s">
        <v>581</v>
      </c>
      <c r="P1208" s="45">
        <v>81</v>
      </c>
      <c r="Q1208" s="321">
        <v>244.7024907032648</v>
      </c>
      <c r="R1208" t="s">
        <v>582</v>
      </c>
    </row>
    <row r="1209" spans="12:18" x14ac:dyDescent="0.2">
      <c r="L1209">
        <v>1214</v>
      </c>
      <c r="M1209" t="s">
        <v>612</v>
      </c>
      <c r="N1209" s="40">
        <v>38881</v>
      </c>
      <c r="O1209" t="s">
        <v>589</v>
      </c>
      <c r="P1209" s="45">
        <v>81</v>
      </c>
      <c r="Q1209" s="321">
        <v>244.87385074051761</v>
      </c>
      <c r="R1209" t="s">
        <v>586</v>
      </c>
    </row>
    <row r="1210" spans="12:18" x14ac:dyDescent="0.2">
      <c r="L1210">
        <v>1215</v>
      </c>
      <c r="M1210" t="s">
        <v>588</v>
      </c>
      <c r="N1210" s="40">
        <v>38199</v>
      </c>
      <c r="O1210" t="s">
        <v>585</v>
      </c>
      <c r="P1210" s="45">
        <v>30</v>
      </c>
      <c r="Q1210" s="321">
        <v>91.738843901415805</v>
      </c>
      <c r="R1210" t="s">
        <v>582</v>
      </c>
    </row>
    <row r="1211" spans="12:18" x14ac:dyDescent="0.2">
      <c r="L1211">
        <v>1216</v>
      </c>
      <c r="M1211" t="s">
        <v>594</v>
      </c>
      <c r="N1211" s="40">
        <v>38243</v>
      </c>
      <c r="O1211" t="s">
        <v>581</v>
      </c>
      <c r="P1211" s="45">
        <v>-1</v>
      </c>
      <c r="Q1211" s="321">
        <v>-1.145171893891844</v>
      </c>
      <c r="R1211" t="s">
        <v>592</v>
      </c>
    </row>
    <row r="1212" spans="12:18" x14ac:dyDescent="0.2">
      <c r="L1212">
        <v>1217</v>
      </c>
      <c r="M1212" t="s">
        <v>584</v>
      </c>
      <c r="N1212" s="40">
        <v>38859</v>
      </c>
      <c r="O1212" t="s">
        <v>605</v>
      </c>
      <c r="P1212" s="45">
        <v>35</v>
      </c>
      <c r="Q1212" s="321">
        <v>106.85440305953027</v>
      </c>
      <c r="R1212" t="s">
        <v>586</v>
      </c>
    </row>
    <row r="1213" spans="12:18" x14ac:dyDescent="0.2">
      <c r="L1213">
        <v>1218</v>
      </c>
      <c r="M1213" t="s">
        <v>612</v>
      </c>
      <c r="N1213" s="40">
        <v>38793</v>
      </c>
      <c r="O1213" t="s">
        <v>605</v>
      </c>
      <c r="P1213" s="45">
        <v>78</v>
      </c>
      <c r="Q1213" s="321">
        <v>235.96052865922752</v>
      </c>
      <c r="R1213" t="s">
        <v>592</v>
      </c>
    </row>
    <row r="1214" spans="12:18" x14ac:dyDescent="0.2">
      <c r="L1214">
        <v>1219</v>
      </c>
      <c r="M1214" t="s">
        <v>580</v>
      </c>
      <c r="N1214" s="40">
        <v>38936</v>
      </c>
      <c r="O1214" t="s">
        <v>581</v>
      </c>
      <c r="P1214" s="45">
        <v>15</v>
      </c>
      <c r="Q1214" s="321">
        <v>47.22639965086119</v>
      </c>
      <c r="R1214" t="s">
        <v>582</v>
      </c>
    </row>
    <row r="1215" spans="12:18" x14ac:dyDescent="0.2">
      <c r="L1215">
        <v>1220</v>
      </c>
      <c r="M1215" t="s">
        <v>611</v>
      </c>
      <c r="N1215" s="40">
        <v>38375</v>
      </c>
      <c r="O1215" t="s">
        <v>605</v>
      </c>
      <c r="P1215" s="45">
        <v>75</v>
      </c>
      <c r="Q1215" s="321">
        <v>226.87742764461669</v>
      </c>
      <c r="R1215" t="s">
        <v>603</v>
      </c>
    </row>
    <row r="1216" spans="12:18" x14ac:dyDescent="0.2">
      <c r="L1216">
        <v>1221</v>
      </c>
      <c r="M1216" t="s">
        <v>608</v>
      </c>
      <c r="N1216" s="40">
        <v>39002</v>
      </c>
      <c r="O1216" t="s">
        <v>597</v>
      </c>
      <c r="P1216" s="45">
        <v>12</v>
      </c>
      <c r="Q1216" s="321">
        <v>38.143038750044731</v>
      </c>
      <c r="R1216" t="s">
        <v>582</v>
      </c>
    </row>
    <row r="1217" spans="12:18" x14ac:dyDescent="0.2">
      <c r="L1217">
        <v>1222</v>
      </c>
      <c r="M1217" t="s">
        <v>599</v>
      </c>
      <c r="N1217" s="40">
        <v>38672</v>
      </c>
      <c r="O1217" t="s">
        <v>605</v>
      </c>
      <c r="P1217" s="45">
        <v>30</v>
      </c>
      <c r="Q1217" s="321">
        <v>91.983337200833716</v>
      </c>
      <c r="R1217" t="s">
        <v>586</v>
      </c>
    </row>
    <row r="1218" spans="12:18" x14ac:dyDescent="0.2">
      <c r="L1218">
        <v>1223</v>
      </c>
      <c r="M1218" t="s">
        <v>599</v>
      </c>
      <c r="N1218" s="40">
        <v>38485</v>
      </c>
      <c r="O1218" t="s">
        <v>597</v>
      </c>
      <c r="P1218" s="45">
        <v>42</v>
      </c>
      <c r="Q1218" s="321">
        <v>128.0454928316145</v>
      </c>
      <c r="R1218" t="s">
        <v>592</v>
      </c>
    </row>
    <row r="1219" spans="12:18" x14ac:dyDescent="0.2">
      <c r="L1219">
        <v>1224</v>
      </c>
      <c r="M1219" t="s">
        <v>608</v>
      </c>
      <c r="N1219" s="40">
        <v>37990</v>
      </c>
      <c r="O1219" t="s">
        <v>597</v>
      </c>
      <c r="P1219" s="45">
        <v>-8</v>
      </c>
      <c r="Q1219" s="321">
        <v>-22.146929145267091</v>
      </c>
      <c r="R1219" t="s">
        <v>603</v>
      </c>
    </row>
    <row r="1220" spans="12:18" x14ac:dyDescent="0.2">
      <c r="L1220">
        <v>1225</v>
      </c>
      <c r="M1220" t="s">
        <v>611</v>
      </c>
      <c r="N1220" s="40">
        <v>38089</v>
      </c>
      <c r="O1220" t="s">
        <v>589</v>
      </c>
      <c r="P1220" s="45">
        <v>93</v>
      </c>
      <c r="Q1220" s="321">
        <v>280.73714428830147</v>
      </c>
      <c r="R1220" t="s">
        <v>592</v>
      </c>
    </row>
    <row r="1221" spans="12:18" x14ac:dyDescent="0.2">
      <c r="L1221">
        <v>1226</v>
      </c>
      <c r="M1221" t="s">
        <v>584</v>
      </c>
      <c r="N1221" s="40">
        <v>38958</v>
      </c>
      <c r="O1221" t="s">
        <v>597</v>
      </c>
      <c r="P1221" s="45">
        <v>55</v>
      </c>
      <c r="Q1221" s="321">
        <v>167.57524533229733</v>
      </c>
      <c r="R1221" t="s">
        <v>603</v>
      </c>
    </row>
    <row r="1222" spans="12:18" x14ac:dyDescent="0.2">
      <c r="L1222">
        <v>1227</v>
      </c>
      <c r="M1222" t="s">
        <v>588</v>
      </c>
      <c r="N1222" s="40">
        <v>38408</v>
      </c>
      <c r="O1222" t="s">
        <v>581</v>
      </c>
      <c r="P1222" s="45">
        <v>53</v>
      </c>
      <c r="Q1222" s="321">
        <v>161.16756896250922</v>
      </c>
      <c r="R1222" t="s">
        <v>582</v>
      </c>
    </row>
    <row r="1223" spans="12:18" x14ac:dyDescent="0.2">
      <c r="L1223">
        <v>1228</v>
      </c>
      <c r="M1223" t="s">
        <v>608</v>
      </c>
      <c r="N1223" s="40">
        <v>38903</v>
      </c>
      <c r="O1223" t="s">
        <v>597</v>
      </c>
      <c r="P1223" s="45">
        <v>20</v>
      </c>
      <c r="Q1223" s="321">
        <v>61.771223708788817</v>
      </c>
      <c r="R1223" t="s">
        <v>592</v>
      </c>
    </row>
    <row r="1224" spans="12:18" x14ac:dyDescent="0.2">
      <c r="L1224">
        <v>1229</v>
      </c>
      <c r="M1224" t="s">
        <v>594</v>
      </c>
      <c r="N1224" s="40">
        <v>38463</v>
      </c>
      <c r="O1224" t="s">
        <v>589</v>
      </c>
      <c r="P1224" s="45">
        <v>19</v>
      </c>
      <c r="Q1224" s="321">
        <v>58.720890783599678</v>
      </c>
      <c r="R1224" t="s">
        <v>586</v>
      </c>
    </row>
    <row r="1225" spans="12:18" x14ac:dyDescent="0.2">
      <c r="L1225">
        <v>1230</v>
      </c>
      <c r="M1225" t="s">
        <v>612</v>
      </c>
      <c r="N1225" s="40">
        <v>38375</v>
      </c>
      <c r="O1225" t="s">
        <v>605</v>
      </c>
      <c r="P1225" s="45">
        <v>23</v>
      </c>
      <c r="Q1225" s="321">
        <v>70.867520556192943</v>
      </c>
      <c r="R1225" t="s">
        <v>582</v>
      </c>
    </row>
    <row r="1226" spans="12:18" x14ac:dyDescent="0.2">
      <c r="L1226">
        <v>1231</v>
      </c>
      <c r="M1226" t="s">
        <v>580</v>
      </c>
      <c r="N1226" s="40">
        <v>38782</v>
      </c>
      <c r="O1226" t="s">
        <v>585</v>
      </c>
      <c r="P1226" s="45">
        <v>68</v>
      </c>
      <c r="Q1226" s="321">
        <v>205.90903893366013</v>
      </c>
      <c r="R1226" t="s">
        <v>582</v>
      </c>
    </row>
    <row r="1227" spans="12:18" x14ac:dyDescent="0.2">
      <c r="L1227">
        <v>1232</v>
      </c>
      <c r="M1227" t="s">
        <v>596</v>
      </c>
      <c r="N1227" s="40">
        <v>38738</v>
      </c>
      <c r="O1227" t="s">
        <v>589</v>
      </c>
      <c r="P1227" s="45">
        <v>52</v>
      </c>
      <c r="Q1227" s="321">
        <v>157.86201256059277</v>
      </c>
      <c r="R1227" t="s">
        <v>603</v>
      </c>
    </row>
    <row r="1228" spans="12:18" x14ac:dyDescent="0.2">
      <c r="L1228">
        <v>1233</v>
      </c>
      <c r="M1228" t="s">
        <v>588</v>
      </c>
      <c r="N1228" s="40">
        <v>38551</v>
      </c>
      <c r="O1228" t="s">
        <v>597</v>
      </c>
      <c r="P1228" s="45">
        <v>40</v>
      </c>
      <c r="Q1228" s="321">
        <v>121.95606531866419</v>
      </c>
      <c r="R1228" t="s">
        <v>582</v>
      </c>
    </row>
    <row r="1229" spans="12:18" x14ac:dyDescent="0.2">
      <c r="L1229">
        <v>1234</v>
      </c>
      <c r="M1229" t="s">
        <v>596</v>
      </c>
      <c r="N1229" s="40">
        <v>38771</v>
      </c>
      <c r="O1229" t="s">
        <v>605</v>
      </c>
      <c r="P1229" s="45">
        <v>22</v>
      </c>
      <c r="Q1229" s="321">
        <v>67.708397118863431</v>
      </c>
      <c r="R1229" t="s">
        <v>592</v>
      </c>
    </row>
    <row r="1230" spans="12:18" x14ac:dyDescent="0.2">
      <c r="L1230">
        <v>1235</v>
      </c>
      <c r="M1230" t="s">
        <v>596</v>
      </c>
      <c r="N1230" s="40">
        <v>38452</v>
      </c>
      <c r="O1230" t="s">
        <v>589</v>
      </c>
      <c r="P1230" s="45">
        <v>5</v>
      </c>
      <c r="Q1230" s="321">
        <v>16.990101124103898</v>
      </c>
      <c r="R1230" t="s">
        <v>592</v>
      </c>
    </row>
    <row r="1231" spans="12:18" x14ac:dyDescent="0.2">
      <c r="L1231">
        <v>1236</v>
      </c>
      <c r="M1231" t="s">
        <v>596</v>
      </c>
      <c r="N1231" s="40">
        <v>38815</v>
      </c>
      <c r="O1231" t="s">
        <v>605</v>
      </c>
      <c r="P1231" s="45">
        <v>30</v>
      </c>
      <c r="Q1231" s="321">
        <v>92.283774629578076</v>
      </c>
      <c r="R1231" t="s">
        <v>582</v>
      </c>
    </row>
    <row r="1232" spans="12:18" x14ac:dyDescent="0.2">
      <c r="L1232">
        <v>1237</v>
      </c>
      <c r="M1232" t="s">
        <v>596</v>
      </c>
      <c r="N1232" s="40">
        <v>38078</v>
      </c>
      <c r="O1232" t="s">
        <v>597</v>
      </c>
      <c r="P1232" s="45">
        <v>6</v>
      </c>
      <c r="Q1232" s="321">
        <v>20.244957158318631</v>
      </c>
      <c r="R1232" t="s">
        <v>592</v>
      </c>
    </row>
    <row r="1233" spans="12:18" x14ac:dyDescent="0.2">
      <c r="L1233">
        <v>1238</v>
      </c>
      <c r="M1233" t="s">
        <v>611</v>
      </c>
      <c r="N1233" s="40">
        <v>38254</v>
      </c>
      <c r="O1233" t="s">
        <v>589</v>
      </c>
      <c r="P1233" s="45">
        <v>92</v>
      </c>
      <c r="Q1233" s="321">
        <v>277.63010190908926</v>
      </c>
      <c r="R1233" t="s">
        <v>603</v>
      </c>
    </row>
    <row r="1234" spans="12:18" x14ac:dyDescent="0.2">
      <c r="L1234">
        <v>1239</v>
      </c>
      <c r="M1234" t="s">
        <v>594</v>
      </c>
      <c r="N1234" s="40">
        <v>38859</v>
      </c>
      <c r="O1234" t="s">
        <v>605</v>
      </c>
      <c r="P1234" s="45">
        <v>-5</v>
      </c>
      <c r="Q1234" s="321">
        <v>-12.432490366118355</v>
      </c>
      <c r="R1234" t="s">
        <v>586</v>
      </c>
    </row>
    <row r="1235" spans="12:18" x14ac:dyDescent="0.2">
      <c r="L1235">
        <v>1240</v>
      </c>
      <c r="M1235" t="s">
        <v>599</v>
      </c>
      <c r="N1235" s="40">
        <v>38848</v>
      </c>
      <c r="O1235" t="s">
        <v>581</v>
      </c>
      <c r="P1235" s="45">
        <v>20</v>
      </c>
      <c r="Q1235" s="321">
        <v>61.840740307042338</v>
      </c>
      <c r="R1235" t="s">
        <v>592</v>
      </c>
    </row>
    <row r="1236" spans="12:18" x14ac:dyDescent="0.2">
      <c r="L1236">
        <v>1241</v>
      </c>
      <c r="M1236" t="s">
        <v>608</v>
      </c>
      <c r="N1236" s="40">
        <v>39079</v>
      </c>
      <c r="O1236" t="s">
        <v>605</v>
      </c>
      <c r="P1236" s="45">
        <v>54</v>
      </c>
      <c r="Q1236" s="321">
        <v>163.08588736802977</v>
      </c>
      <c r="R1236" t="s">
        <v>586</v>
      </c>
    </row>
    <row r="1237" spans="12:18" x14ac:dyDescent="0.2">
      <c r="L1237">
        <v>1242</v>
      </c>
      <c r="M1237" t="s">
        <v>596</v>
      </c>
      <c r="N1237" s="40">
        <v>38452</v>
      </c>
      <c r="O1237" t="s">
        <v>597</v>
      </c>
      <c r="P1237" s="45">
        <v>9</v>
      </c>
      <c r="Q1237" s="321">
        <v>29.206434361888643</v>
      </c>
      <c r="R1237" t="s">
        <v>603</v>
      </c>
    </row>
    <row r="1238" spans="12:18" x14ac:dyDescent="0.2">
      <c r="L1238">
        <v>1243</v>
      </c>
      <c r="M1238" t="s">
        <v>594</v>
      </c>
      <c r="N1238" s="40">
        <v>38485</v>
      </c>
      <c r="O1238" t="s">
        <v>597</v>
      </c>
      <c r="P1238" s="45">
        <v>6</v>
      </c>
      <c r="Q1238" s="321">
        <v>19.957821441994636</v>
      </c>
      <c r="R1238" t="s">
        <v>582</v>
      </c>
    </row>
    <row r="1239" spans="12:18" x14ac:dyDescent="0.2">
      <c r="L1239">
        <v>1244</v>
      </c>
      <c r="M1239" t="s">
        <v>608</v>
      </c>
      <c r="N1239" s="40">
        <v>38111</v>
      </c>
      <c r="O1239" t="s">
        <v>581</v>
      </c>
      <c r="P1239" s="45">
        <v>47</v>
      </c>
      <c r="Q1239" s="321">
        <v>142.82940012407209</v>
      </c>
      <c r="R1239" t="s">
        <v>603</v>
      </c>
    </row>
    <row r="1240" spans="12:18" x14ac:dyDescent="0.2">
      <c r="L1240">
        <v>1245</v>
      </c>
      <c r="M1240" t="s">
        <v>588</v>
      </c>
      <c r="N1240" s="40">
        <v>38672</v>
      </c>
      <c r="O1240" t="s">
        <v>605</v>
      </c>
      <c r="P1240" s="45">
        <v>-10</v>
      </c>
      <c r="Q1240" s="321">
        <v>-27.091257616513943</v>
      </c>
      <c r="R1240" t="s">
        <v>582</v>
      </c>
    </row>
    <row r="1241" spans="12:18" x14ac:dyDescent="0.2">
      <c r="L1241">
        <v>1246</v>
      </c>
      <c r="M1241" t="s">
        <v>612</v>
      </c>
      <c r="N1241" s="40">
        <v>38122</v>
      </c>
      <c r="O1241" t="s">
        <v>605</v>
      </c>
      <c r="P1241" s="45">
        <v>90</v>
      </c>
      <c r="Q1241" s="321">
        <v>272.34042411677569</v>
      </c>
      <c r="R1241" t="s">
        <v>586</v>
      </c>
    </row>
    <row r="1242" spans="12:18" x14ac:dyDescent="0.2">
      <c r="L1242">
        <v>1247</v>
      </c>
      <c r="M1242" t="s">
        <v>580</v>
      </c>
      <c r="N1242" s="40">
        <v>38023</v>
      </c>
      <c r="O1242" t="s">
        <v>585</v>
      </c>
      <c r="P1242" s="45">
        <v>48</v>
      </c>
      <c r="Q1242" s="321">
        <v>146.4346102431829</v>
      </c>
      <c r="R1242" t="s">
        <v>586</v>
      </c>
    </row>
    <row r="1243" spans="12:18" x14ac:dyDescent="0.2">
      <c r="L1243">
        <v>1248</v>
      </c>
      <c r="M1243" t="s">
        <v>608</v>
      </c>
      <c r="N1243" s="40">
        <v>38452</v>
      </c>
      <c r="O1243" t="s">
        <v>585</v>
      </c>
      <c r="P1243" s="45">
        <v>55</v>
      </c>
      <c r="Q1243" s="321">
        <v>167.32527262577906</v>
      </c>
      <c r="R1243" t="s">
        <v>582</v>
      </c>
    </row>
    <row r="1244" spans="12:18" x14ac:dyDescent="0.2">
      <c r="L1244">
        <v>1249</v>
      </c>
      <c r="M1244" t="s">
        <v>580</v>
      </c>
      <c r="N1244" s="40">
        <v>38892</v>
      </c>
      <c r="O1244" t="s">
        <v>605</v>
      </c>
      <c r="P1244" s="45">
        <v>42</v>
      </c>
      <c r="Q1244" s="321">
        <v>128.47869059837046</v>
      </c>
      <c r="R1244" t="s">
        <v>603</v>
      </c>
    </row>
    <row r="1245" spans="12:18" x14ac:dyDescent="0.2">
      <c r="L1245">
        <v>1250</v>
      </c>
      <c r="M1245" t="s">
        <v>612</v>
      </c>
      <c r="N1245" s="40">
        <v>38749</v>
      </c>
      <c r="O1245" t="s">
        <v>597</v>
      </c>
      <c r="P1245" s="45">
        <v>39</v>
      </c>
      <c r="Q1245" s="321">
        <v>119.42558225930649</v>
      </c>
      <c r="R1245" t="s">
        <v>592</v>
      </c>
    </row>
    <row r="1246" spans="12:18" x14ac:dyDescent="0.2">
      <c r="L1246">
        <v>1251</v>
      </c>
      <c r="M1246" t="s">
        <v>596</v>
      </c>
      <c r="N1246" s="40">
        <v>38672</v>
      </c>
      <c r="O1246" t="s">
        <v>605</v>
      </c>
      <c r="P1246" s="45">
        <v>26</v>
      </c>
      <c r="Q1246" s="321">
        <v>79.641106811056247</v>
      </c>
      <c r="R1246" t="s">
        <v>582</v>
      </c>
    </row>
    <row r="1247" spans="12:18" x14ac:dyDescent="0.2">
      <c r="L1247">
        <v>1252</v>
      </c>
      <c r="M1247" t="s">
        <v>580</v>
      </c>
      <c r="N1247" s="40">
        <v>38760</v>
      </c>
      <c r="O1247" t="s">
        <v>605</v>
      </c>
      <c r="P1247" s="45">
        <v>26</v>
      </c>
      <c r="Q1247" s="321">
        <v>79.499321772308136</v>
      </c>
      <c r="R1247" t="s">
        <v>603</v>
      </c>
    </row>
    <row r="1248" spans="12:18" x14ac:dyDescent="0.2">
      <c r="L1248">
        <v>1253</v>
      </c>
      <c r="M1248" t="s">
        <v>580</v>
      </c>
      <c r="N1248" s="40">
        <v>38705</v>
      </c>
      <c r="O1248" t="s">
        <v>597</v>
      </c>
      <c r="P1248" s="45">
        <v>52</v>
      </c>
      <c r="Q1248" s="321">
        <v>158.28266649648856</v>
      </c>
      <c r="R1248" t="s">
        <v>603</v>
      </c>
    </row>
    <row r="1249" spans="12:18" x14ac:dyDescent="0.2">
      <c r="L1249">
        <v>1254</v>
      </c>
      <c r="M1249" t="s">
        <v>596</v>
      </c>
      <c r="N1249" s="40">
        <v>38309</v>
      </c>
      <c r="O1249" t="s">
        <v>585</v>
      </c>
      <c r="P1249" s="45">
        <v>19</v>
      </c>
      <c r="Q1249" s="321">
        <v>58.769535018680784</v>
      </c>
      <c r="R1249" t="s">
        <v>582</v>
      </c>
    </row>
    <row r="1250" spans="12:18" x14ac:dyDescent="0.2">
      <c r="L1250">
        <v>1255</v>
      </c>
      <c r="M1250" t="s">
        <v>588</v>
      </c>
      <c r="N1250" s="40">
        <v>38210</v>
      </c>
      <c r="O1250" t="s">
        <v>605</v>
      </c>
      <c r="P1250" s="45">
        <v>18</v>
      </c>
      <c r="Q1250" s="321">
        <v>55.683739721262491</v>
      </c>
      <c r="R1250" t="s">
        <v>603</v>
      </c>
    </row>
    <row r="1251" spans="12:18" x14ac:dyDescent="0.2">
      <c r="L1251">
        <v>1256</v>
      </c>
      <c r="M1251" t="s">
        <v>584</v>
      </c>
      <c r="N1251" s="40">
        <v>39046</v>
      </c>
      <c r="O1251" t="s">
        <v>605</v>
      </c>
      <c r="P1251" s="45">
        <v>87</v>
      </c>
      <c r="Q1251" s="321">
        <v>263.04139351081579</v>
      </c>
      <c r="R1251" t="s">
        <v>603</v>
      </c>
    </row>
    <row r="1252" spans="12:18" x14ac:dyDescent="0.2">
      <c r="L1252">
        <v>1257</v>
      </c>
      <c r="M1252" t="s">
        <v>596</v>
      </c>
      <c r="N1252" s="40">
        <v>38276</v>
      </c>
      <c r="O1252" t="s">
        <v>597</v>
      </c>
      <c r="P1252" s="45">
        <v>46</v>
      </c>
      <c r="Q1252" s="321">
        <v>139.93969189998913</v>
      </c>
      <c r="R1252" t="s">
        <v>586</v>
      </c>
    </row>
    <row r="1253" spans="12:18" x14ac:dyDescent="0.2">
      <c r="L1253">
        <v>1258</v>
      </c>
      <c r="M1253" t="s">
        <v>580</v>
      </c>
      <c r="N1253" s="40">
        <v>38914</v>
      </c>
      <c r="O1253" t="s">
        <v>605</v>
      </c>
      <c r="P1253" s="45">
        <v>54</v>
      </c>
      <c r="Q1253" s="321">
        <v>163.69364721145854</v>
      </c>
      <c r="R1253" t="s">
        <v>586</v>
      </c>
    </row>
    <row r="1254" spans="12:18" x14ac:dyDescent="0.2">
      <c r="L1254">
        <v>1259</v>
      </c>
      <c r="M1254" t="s">
        <v>594</v>
      </c>
      <c r="N1254" s="40">
        <v>38045</v>
      </c>
      <c r="O1254" t="s">
        <v>605</v>
      </c>
      <c r="P1254" s="45">
        <v>21</v>
      </c>
      <c r="Q1254" s="321">
        <v>64.701803739735197</v>
      </c>
      <c r="R1254" t="s">
        <v>582</v>
      </c>
    </row>
    <row r="1255" spans="12:18" x14ac:dyDescent="0.2">
      <c r="L1255">
        <v>1260</v>
      </c>
      <c r="M1255" t="s">
        <v>596</v>
      </c>
      <c r="N1255" s="40">
        <v>38023</v>
      </c>
      <c r="O1255" t="s">
        <v>585</v>
      </c>
      <c r="P1255" s="45">
        <v>-6</v>
      </c>
      <c r="Q1255" s="321">
        <v>-16.23714349589131</v>
      </c>
      <c r="R1255" t="s">
        <v>592</v>
      </c>
    </row>
    <row r="1256" spans="12:18" x14ac:dyDescent="0.2">
      <c r="L1256">
        <v>1261</v>
      </c>
      <c r="M1256" t="s">
        <v>599</v>
      </c>
      <c r="N1256" s="40">
        <v>38309</v>
      </c>
      <c r="O1256" t="s">
        <v>585</v>
      </c>
      <c r="P1256" s="45">
        <v>47</v>
      </c>
      <c r="Q1256" s="321">
        <v>142.41301237194139</v>
      </c>
      <c r="R1256" t="s">
        <v>603</v>
      </c>
    </row>
    <row r="1257" spans="12:18" x14ac:dyDescent="0.2">
      <c r="L1257">
        <v>1262</v>
      </c>
      <c r="M1257" t="s">
        <v>611</v>
      </c>
      <c r="N1257" s="40">
        <v>38100</v>
      </c>
      <c r="O1257" t="s">
        <v>585</v>
      </c>
      <c r="P1257" s="45">
        <v>14</v>
      </c>
      <c r="Q1257" s="321">
        <v>44.23662693928393</v>
      </c>
      <c r="R1257" t="s">
        <v>592</v>
      </c>
    </row>
    <row r="1258" spans="12:18" x14ac:dyDescent="0.2">
      <c r="L1258">
        <v>1263</v>
      </c>
      <c r="M1258" t="s">
        <v>611</v>
      </c>
      <c r="N1258" s="40">
        <v>38991</v>
      </c>
      <c r="O1258" t="s">
        <v>585</v>
      </c>
      <c r="P1258" s="45">
        <v>73</v>
      </c>
      <c r="Q1258" s="321">
        <v>220.5000128058029</v>
      </c>
      <c r="R1258" t="s">
        <v>592</v>
      </c>
    </row>
    <row r="1259" spans="12:18" x14ac:dyDescent="0.2">
      <c r="L1259">
        <v>1264</v>
      </c>
      <c r="M1259" t="s">
        <v>611</v>
      </c>
      <c r="N1259" s="40">
        <v>39068</v>
      </c>
      <c r="O1259" t="s">
        <v>581</v>
      </c>
      <c r="P1259" s="45">
        <v>14</v>
      </c>
      <c r="Q1259" s="321">
        <v>44.424699895790788</v>
      </c>
      <c r="R1259" t="s">
        <v>582</v>
      </c>
    </row>
    <row r="1260" spans="12:18" x14ac:dyDescent="0.2">
      <c r="L1260">
        <v>1265</v>
      </c>
      <c r="M1260" t="s">
        <v>584</v>
      </c>
      <c r="N1260" s="40">
        <v>38815</v>
      </c>
      <c r="O1260" t="s">
        <v>581</v>
      </c>
      <c r="P1260" s="45">
        <v>95</v>
      </c>
      <c r="Q1260" s="321">
        <v>286.75698716058628</v>
      </c>
      <c r="R1260" t="s">
        <v>586</v>
      </c>
    </row>
    <row r="1261" spans="12:18" x14ac:dyDescent="0.2">
      <c r="L1261">
        <v>1266</v>
      </c>
      <c r="M1261" t="s">
        <v>599</v>
      </c>
      <c r="N1261" s="40">
        <v>38034</v>
      </c>
      <c r="O1261" t="s">
        <v>597</v>
      </c>
      <c r="P1261" s="45">
        <v>64</v>
      </c>
      <c r="Q1261" s="321">
        <v>193.36768203630285</v>
      </c>
      <c r="R1261" t="s">
        <v>582</v>
      </c>
    </row>
    <row r="1262" spans="12:18" x14ac:dyDescent="0.2">
      <c r="L1262">
        <v>1267</v>
      </c>
      <c r="M1262" t="s">
        <v>612</v>
      </c>
      <c r="N1262" s="40">
        <v>38265</v>
      </c>
      <c r="O1262" t="s">
        <v>597</v>
      </c>
      <c r="P1262" s="45">
        <v>47</v>
      </c>
      <c r="Q1262" s="321">
        <v>143.14314267064674</v>
      </c>
      <c r="R1262" t="s">
        <v>586</v>
      </c>
    </row>
    <row r="1263" spans="12:18" x14ac:dyDescent="0.2">
      <c r="L1263">
        <v>1268</v>
      </c>
      <c r="M1263" t="s">
        <v>599</v>
      </c>
      <c r="N1263" s="40">
        <v>38320</v>
      </c>
      <c r="O1263" t="s">
        <v>585</v>
      </c>
      <c r="P1263" s="45">
        <v>20</v>
      </c>
      <c r="Q1263" s="321">
        <v>61.937788372758583</v>
      </c>
      <c r="R1263" t="s">
        <v>592</v>
      </c>
    </row>
    <row r="1264" spans="12:18" x14ac:dyDescent="0.2">
      <c r="L1264">
        <v>1269</v>
      </c>
      <c r="M1264" t="s">
        <v>594</v>
      </c>
      <c r="N1264" s="40">
        <v>38342</v>
      </c>
      <c r="O1264" t="s">
        <v>581</v>
      </c>
      <c r="P1264" s="45">
        <v>71</v>
      </c>
      <c r="Q1264" s="321">
        <v>215.32844026172367</v>
      </c>
      <c r="R1264" t="s">
        <v>592</v>
      </c>
    </row>
    <row r="1265" spans="12:18" x14ac:dyDescent="0.2">
      <c r="L1265">
        <v>1270</v>
      </c>
      <c r="M1265" t="s">
        <v>599</v>
      </c>
      <c r="N1265" s="40">
        <v>38639</v>
      </c>
      <c r="O1265" t="s">
        <v>597</v>
      </c>
      <c r="P1265" s="45">
        <v>66</v>
      </c>
      <c r="Q1265" s="321">
        <v>199.49732716580834</v>
      </c>
      <c r="R1265" t="s">
        <v>592</v>
      </c>
    </row>
    <row r="1266" spans="12:18" x14ac:dyDescent="0.2">
      <c r="L1266">
        <v>1271</v>
      </c>
      <c r="M1266" t="s">
        <v>584</v>
      </c>
      <c r="N1266" s="40">
        <v>38265</v>
      </c>
      <c r="O1266" t="s">
        <v>585</v>
      </c>
      <c r="P1266" s="45">
        <v>79</v>
      </c>
      <c r="Q1266" s="321">
        <v>239.43592811272299</v>
      </c>
      <c r="R1266" t="s">
        <v>592</v>
      </c>
    </row>
    <row r="1267" spans="12:18" x14ac:dyDescent="0.2">
      <c r="L1267">
        <v>1272</v>
      </c>
      <c r="M1267" t="s">
        <v>584</v>
      </c>
      <c r="N1267" s="40">
        <v>38650</v>
      </c>
      <c r="O1267" t="s">
        <v>605</v>
      </c>
      <c r="P1267" s="45">
        <v>-7</v>
      </c>
      <c r="Q1267" s="321">
        <v>-18.401268878071164</v>
      </c>
      <c r="R1267" t="s">
        <v>603</v>
      </c>
    </row>
    <row r="1268" spans="12:18" x14ac:dyDescent="0.2">
      <c r="L1268">
        <v>1273</v>
      </c>
      <c r="M1268" t="s">
        <v>580</v>
      </c>
      <c r="N1268" s="40">
        <v>38628</v>
      </c>
      <c r="O1268" t="s">
        <v>585</v>
      </c>
      <c r="P1268" s="45">
        <v>72</v>
      </c>
      <c r="Q1268" s="321">
        <v>217.35308480664631</v>
      </c>
      <c r="R1268" t="s">
        <v>592</v>
      </c>
    </row>
    <row r="1269" spans="12:18" x14ac:dyDescent="0.2">
      <c r="L1269">
        <v>1274</v>
      </c>
      <c r="M1269" t="s">
        <v>584</v>
      </c>
      <c r="N1269" s="40">
        <v>38265</v>
      </c>
      <c r="O1269" t="s">
        <v>589</v>
      </c>
      <c r="P1269" s="45">
        <v>91</v>
      </c>
      <c r="Q1269" s="321">
        <v>275.36823907836589</v>
      </c>
      <c r="R1269" t="s">
        <v>586</v>
      </c>
    </row>
    <row r="1270" spans="12:18" x14ac:dyDescent="0.2">
      <c r="L1270">
        <v>1275</v>
      </c>
      <c r="M1270" t="s">
        <v>596</v>
      </c>
      <c r="N1270" s="40">
        <v>38056</v>
      </c>
      <c r="O1270" t="s">
        <v>605</v>
      </c>
      <c r="P1270" s="45">
        <v>57</v>
      </c>
      <c r="Q1270" s="321">
        <v>173.47781647307619</v>
      </c>
      <c r="R1270" t="s">
        <v>582</v>
      </c>
    </row>
    <row r="1271" spans="12:18" x14ac:dyDescent="0.2">
      <c r="L1271">
        <v>1276</v>
      </c>
      <c r="M1271" t="s">
        <v>612</v>
      </c>
      <c r="N1271" s="40">
        <v>38254</v>
      </c>
      <c r="O1271" t="s">
        <v>585</v>
      </c>
      <c r="P1271" s="45">
        <v>-8</v>
      </c>
      <c r="Q1271" s="321">
        <v>-21.82749489869385</v>
      </c>
      <c r="R1271" t="s">
        <v>582</v>
      </c>
    </row>
    <row r="1272" spans="12:18" x14ac:dyDescent="0.2">
      <c r="L1272">
        <v>1277</v>
      </c>
      <c r="M1272" t="s">
        <v>599</v>
      </c>
      <c r="N1272" s="40">
        <v>38606</v>
      </c>
      <c r="O1272" t="s">
        <v>585</v>
      </c>
      <c r="P1272" s="45">
        <v>45</v>
      </c>
      <c r="Q1272" s="321">
        <v>136.95599465560394</v>
      </c>
      <c r="R1272" t="s">
        <v>603</v>
      </c>
    </row>
    <row r="1273" spans="12:18" x14ac:dyDescent="0.2">
      <c r="L1273">
        <v>1278</v>
      </c>
      <c r="M1273" t="s">
        <v>594</v>
      </c>
      <c r="N1273" s="40">
        <v>38287</v>
      </c>
      <c r="O1273" t="s">
        <v>597</v>
      </c>
      <c r="P1273" s="45">
        <v>92</v>
      </c>
      <c r="Q1273" s="321">
        <v>278.04523769732305</v>
      </c>
      <c r="R1273" t="s">
        <v>582</v>
      </c>
    </row>
    <row r="1274" spans="12:18" x14ac:dyDescent="0.2">
      <c r="L1274">
        <v>1279</v>
      </c>
      <c r="M1274" t="s">
        <v>596</v>
      </c>
      <c r="N1274" s="40">
        <v>38232</v>
      </c>
      <c r="O1274" t="s">
        <v>605</v>
      </c>
      <c r="P1274" s="45">
        <v>28</v>
      </c>
      <c r="Q1274" s="321">
        <v>86.457557586126669</v>
      </c>
      <c r="R1274" t="s">
        <v>586</v>
      </c>
    </row>
    <row r="1275" spans="12:18" x14ac:dyDescent="0.2">
      <c r="L1275">
        <v>1280</v>
      </c>
      <c r="M1275" t="s">
        <v>580</v>
      </c>
      <c r="N1275" s="40">
        <v>38375</v>
      </c>
      <c r="O1275" t="s">
        <v>589</v>
      </c>
      <c r="P1275" s="45">
        <v>79</v>
      </c>
      <c r="Q1275" s="321">
        <v>238.98646128992934</v>
      </c>
      <c r="R1275" t="s">
        <v>592</v>
      </c>
    </row>
    <row r="1276" spans="12:18" x14ac:dyDescent="0.2">
      <c r="L1276">
        <v>1281</v>
      </c>
      <c r="M1276" t="s">
        <v>611</v>
      </c>
      <c r="N1276" s="40">
        <v>38375</v>
      </c>
      <c r="O1276" t="s">
        <v>585</v>
      </c>
      <c r="P1276" s="45">
        <v>92</v>
      </c>
      <c r="Q1276" s="321">
        <v>277.53792590877345</v>
      </c>
      <c r="R1276" t="s">
        <v>592</v>
      </c>
    </row>
    <row r="1277" spans="12:18" x14ac:dyDescent="0.2">
      <c r="L1277">
        <v>1282</v>
      </c>
      <c r="M1277" t="s">
        <v>599</v>
      </c>
      <c r="N1277" s="40">
        <v>38100</v>
      </c>
      <c r="O1277" t="s">
        <v>605</v>
      </c>
      <c r="P1277" s="45">
        <v>11</v>
      </c>
      <c r="Q1277" s="321">
        <v>34.457391966440007</v>
      </c>
      <c r="R1277" t="s">
        <v>586</v>
      </c>
    </row>
    <row r="1278" spans="12:18" x14ac:dyDescent="0.2">
      <c r="L1278">
        <v>1283</v>
      </c>
      <c r="M1278" t="s">
        <v>596</v>
      </c>
      <c r="N1278" s="40">
        <v>38375</v>
      </c>
      <c r="O1278" t="s">
        <v>597</v>
      </c>
      <c r="P1278" s="45">
        <v>23</v>
      </c>
      <c r="Q1278" s="321">
        <v>70.69661605650883</v>
      </c>
      <c r="R1278" t="s">
        <v>603</v>
      </c>
    </row>
    <row r="1279" spans="12:18" x14ac:dyDescent="0.2">
      <c r="L1279">
        <v>1284</v>
      </c>
      <c r="M1279" t="s">
        <v>580</v>
      </c>
      <c r="N1279" s="40">
        <v>38826</v>
      </c>
      <c r="O1279" t="s">
        <v>597</v>
      </c>
      <c r="P1279" s="45">
        <v>2</v>
      </c>
      <c r="Q1279" s="321">
        <v>8.8023773142157893</v>
      </c>
      <c r="R1279" t="s">
        <v>586</v>
      </c>
    </row>
    <row r="1280" spans="12:18" x14ac:dyDescent="0.2">
      <c r="L1280">
        <v>1285</v>
      </c>
      <c r="M1280" t="s">
        <v>608</v>
      </c>
      <c r="N1280" s="40">
        <v>38353</v>
      </c>
      <c r="O1280" t="s">
        <v>597</v>
      </c>
      <c r="P1280" s="45">
        <v>-2</v>
      </c>
      <c r="Q1280" s="321">
        <v>-3.4493356628035219</v>
      </c>
      <c r="R1280" t="s">
        <v>603</v>
      </c>
    </row>
    <row r="1281" spans="12:18" x14ac:dyDescent="0.2">
      <c r="L1281">
        <v>1286</v>
      </c>
      <c r="M1281" t="s">
        <v>584</v>
      </c>
      <c r="N1281" s="40">
        <v>38507</v>
      </c>
      <c r="O1281" t="s">
        <v>581</v>
      </c>
      <c r="P1281" s="45">
        <v>33</v>
      </c>
      <c r="Q1281" s="321">
        <v>100.68617590777907</v>
      </c>
      <c r="R1281" t="s">
        <v>592</v>
      </c>
    </row>
    <row r="1282" spans="12:18" x14ac:dyDescent="0.2">
      <c r="L1282">
        <v>1287</v>
      </c>
      <c r="M1282" t="s">
        <v>608</v>
      </c>
      <c r="N1282" s="40">
        <v>38892</v>
      </c>
      <c r="O1282" t="s">
        <v>605</v>
      </c>
      <c r="P1282" s="45">
        <v>10</v>
      </c>
      <c r="Q1282" s="321">
        <v>31.300935347132732</v>
      </c>
      <c r="R1282" t="s">
        <v>586</v>
      </c>
    </row>
    <row r="1283" spans="12:18" x14ac:dyDescent="0.2">
      <c r="L1283">
        <v>1288</v>
      </c>
      <c r="M1283" t="s">
        <v>588</v>
      </c>
      <c r="N1283" s="40">
        <v>38320</v>
      </c>
      <c r="O1283" t="s">
        <v>589</v>
      </c>
      <c r="P1283" s="45">
        <v>84</v>
      </c>
      <c r="Q1283" s="321">
        <v>254.11937205363179</v>
      </c>
      <c r="R1283" t="s">
        <v>603</v>
      </c>
    </row>
    <row r="1284" spans="12:18" x14ac:dyDescent="0.2">
      <c r="L1284">
        <v>1289</v>
      </c>
      <c r="M1284" t="s">
        <v>584</v>
      </c>
      <c r="N1284" s="40">
        <v>38342</v>
      </c>
      <c r="O1284" t="s">
        <v>605</v>
      </c>
      <c r="P1284" s="45">
        <v>88</v>
      </c>
      <c r="Q1284" s="321">
        <v>266.39334034313327</v>
      </c>
      <c r="R1284" t="s">
        <v>586</v>
      </c>
    </row>
    <row r="1285" spans="12:18" x14ac:dyDescent="0.2">
      <c r="L1285">
        <v>1290</v>
      </c>
      <c r="M1285" t="s">
        <v>580</v>
      </c>
      <c r="N1285" s="40">
        <v>38540</v>
      </c>
      <c r="O1285" t="s">
        <v>597</v>
      </c>
      <c r="P1285" s="45">
        <v>95</v>
      </c>
      <c r="Q1285" s="321">
        <v>286.60843219410157</v>
      </c>
      <c r="R1285" t="s">
        <v>603</v>
      </c>
    </row>
    <row r="1286" spans="12:18" x14ac:dyDescent="0.2">
      <c r="L1286">
        <v>1291</v>
      </c>
      <c r="M1286" t="s">
        <v>594</v>
      </c>
      <c r="N1286" s="40">
        <v>38397</v>
      </c>
      <c r="O1286" t="s">
        <v>605</v>
      </c>
      <c r="P1286" s="45">
        <v>3</v>
      </c>
      <c r="Q1286" s="321">
        <v>11.903882144888168</v>
      </c>
      <c r="R1286" t="s">
        <v>586</v>
      </c>
    </row>
    <row r="1287" spans="12:18" x14ac:dyDescent="0.2">
      <c r="L1287">
        <v>1292</v>
      </c>
      <c r="M1287" t="s">
        <v>580</v>
      </c>
      <c r="N1287" s="40">
        <v>38837</v>
      </c>
      <c r="O1287" t="s">
        <v>581</v>
      </c>
      <c r="P1287" s="45">
        <v>72</v>
      </c>
      <c r="Q1287" s="321">
        <v>217.58131494729014</v>
      </c>
      <c r="R1287" t="s">
        <v>592</v>
      </c>
    </row>
    <row r="1288" spans="12:18" x14ac:dyDescent="0.2">
      <c r="L1288">
        <v>1293</v>
      </c>
      <c r="M1288" t="s">
        <v>612</v>
      </c>
      <c r="N1288" s="40">
        <v>38419</v>
      </c>
      <c r="O1288" t="s">
        <v>597</v>
      </c>
      <c r="P1288" s="45">
        <v>58</v>
      </c>
      <c r="Q1288" s="321">
        <v>176.65394036929425</v>
      </c>
      <c r="R1288" t="s">
        <v>586</v>
      </c>
    </row>
    <row r="1289" spans="12:18" x14ac:dyDescent="0.2">
      <c r="L1289">
        <v>1294</v>
      </c>
      <c r="M1289" t="s">
        <v>588</v>
      </c>
      <c r="N1289" s="40">
        <v>38144</v>
      </c>
      <c r="O1289" t="s">
        <v>597</v>
      </c>
      <c r="P1289" s="45">
        <v>19</v>
      </c>
      <c r="Q1289" s="321">
        <v>59.643357077362239</v>
      </c>
      <c r="R1289" t="s">
        <v>592</v>
      </c>
    </row>
    <row r="1290" spans="12:18" x14ac:dyDescent="0.2">
      <c r="L1290">
        <v>1295</v>
      </c>
      <c r="M1290" t="s">
        <v>580</v>
      </c>
      <c r="N1290" s="40">
        <v>38463</v>
      </c>
      <c r="O1290" t="s">
        <v>605</v>
      </c>
      <c r="P1290" s="45">
        <v>35</v>
      </c>
      <c r="Q1290" s="321">
        <v>106.5070892872302</v>
      </c>
      <c r="R1290" t="s">
        <v>582</v>
      </c>
    </row>
    <row r="1291" spans="12:18" x14ac:dyDescent="0.2">
      <c r="L1291">
        <v>1296</v>
      </c>
      <c r="M1291" t="s">
        <v>584</v>
      </c>
      <c r="N1291" s="40">
        <v>38320</v>
      </c>
      <c r="O1291" t="s">
        <v>585</v>
      </c>
      <c r="P1291" s="45">
        <v>80</v>
      </c>
      <c r="Q1291" s="321">
        <v>242.63330478636408</v>
      </c>
      <c r="R1291" t="s">
        <v>592</v>
      </c>
    </row>
    <row r="1292" spans="12:18" x14ac:dyDescent="0.2">
      <c r="L1292">
        <v>1297</v>
      </c>
      <c r="M1292" t="s">
        <v>599</v>
      </c>
      <c r="N1292" s="40">
        <v>38012</v>
      </c>
      <c r="O1292" t="s">
        <v>597</v>
      </c>
      <c r="P1292" s="45">
        <v>26</v>
      </c>
      <c r="Q1292" s="321">
        <v>80.048584690277565</v>
      </c>
      <c r="R1292" t="s">
        <v>582</v>
      </c>
    </row>
    <row r="1293" spans="12:18" x14ac:dyDescent="0.2">
      <c r="L1293">
        <v>1298</v>
      </c>
      <c r="M1293" t="s">
        <v>594</v>
      </c>
      <c r="N1293" s="40">
        <v>38540</v>
      </c>
      <c r="O1293" t="s">
        <v>581</v>
      </c>
      <c r="P1293" s="45">
        <v>93</v>
      </c>
      <c r="Q1293" s="321">
        <v>280.93222292224493</v>
      </c>
      <c r="R1293" t="s">
        <v>592</v>
      </c>
    </row>
    <row r="1294" spans="12:18" x14ac:dyDescent="0.2">
      <c r="L1294">
        <v>1299</v>
      </c>
      <c r="M1294" t="s">
        <v>596</v>
      </c>
      <c r="N1294" s="40">
        <v>38661</v>
      </c>
      <c r="O1294" t="s">
        <v>597</v>
      </c>
      <c r="P1294" s="45">
        <v>29</v>
      </c>
      <c r="Q1294" s="321">
        <v>90.05707639133125</v>
      </c>
      <c r="R1294" t="s">
        <v>586</v>
      </c>
    </row>
    <row r="1295" spans="12:18" x14ac:dyDescent="0.2">
      <c r="L1295">
        <v>1300</v>
      </c>
      <c r="M1295" t="s">
        <v>596</v>
      </c>
      <c r="N1295" s="40">
        <v>38100</v>
      </c>
      <c r="O1295" t="s">
        <v>585</v>
      </c>
      <c r="P1295" s="45">
        <v>88</v>
      </c>
      <c r="Q1295" s="321">
        <v>266.36925289616937</v>
      </c>
      <c r="R1295" t="s">
        <v>586</v>
      </c>
    </row>
    <row r="1296" spans="12:18" x14ac:dyDescent="0.2">
      <c r="L1296">
        <v>1301</v>
      </c>
      <c r="M1296" t="s">
        <v>611</v>
      </c>
      <c r="N1296" s="40">
        <v>38947</v>
      </c>
      <c r="O1296" t="s">
        <v>597</v>
      </c>
      <c r="P1296" s="45">
        <v>5</v>
      </c>
      <c r="Q1296" s="321">
        <v>16.874201572948834</v>
      </c>
      <c r="R1296" t="s">
        <v>603</v>
      </c>
    </row>
    <row r="1297" spans="12:18" x14ac:dyDescent="0.2">
      <c r="L1297">
        <v>1302</v>
      </c>
      <c r="M1297" t="s">
        <v>596</v>
      </c>
      <c r="N1297" s="40">
        <v>38573</v>
      </c>
      <c r="O1297" t="s">
        <v>605</v>
      </c>
      <c r="P1297" s="45">
        <v>64</v>
      </c>
      <c r="Q1297" s="321">
        <v>194.02715866543952</v>
      </c>
      <c r="R1297" t="s">
        <v>592</v>
      </c>
    </row>
    <row r="1298" spans="12:18" x14ac:dyDescent="0.2">
      <c r="L1298">
        <v>1303</v>
      </c>
      <c r="M1298" t="s">
        <v>608</v>
      </c>
      <c r="N1298" s="40">
        <v>38716</v>
      </c>
      <c r="O1298" t="s">
        <v>581</v>
      </c>
      <c r="P1298" s="45">
        <v>38</v>
      </c>
      <c r="Q1298" s="321">
        <v>116.02781429818391</v>
      </c>
      <c r="R1298" t="s">
        <v>603</v>
      </c>
    </row>
    <row r="1299" spans="12:18" x14ac:dyDescent="0.2">
      <c r="L1299">
        <v>1304</v>
      </c>
      <c r="M1299" t="s">
        <v>611</v>
      </c>
      <c r="N1299" s="40">
        <v>38276</v>
      </c>
      <c r="O1299" t="s">
        <v>585</v>
      </c>
      <c r="P1299" s="45">
        <v>21</v>
      </c>
      <c r="Q1299" s="321">
        <v>65.60411466769294</v>
      </c>
      <c r="R1299" t="s">
        <v>592</v>
      </c>
    </row>
    <row r="1300" spans="12:18" x14ac:dyDescent="0.2">
      <c r="L1300">
        <v>1305</v>
      </c>
      <c r="M1300" t="s">
        <v>584</v>
      </c>
      <c r="N1300" s="40">
        <v>38551</v>
      </c>
      <c r="O1300" t="s">
        <v>597</v>
      </c>
      <c r="P1300" s="45">
        <v>61</v>
      </c>
      <c r="Q1300" s="321">
        <v>184.44189289759726</v>
      </c>
      <c r="R1300" t="s">
        <v>592</v>
      </c>
    </row>
    <row r="1301" spans="12:18" x14ac:dyDescent="0.2">
      <c r="L1301">
        <v>1306</v>
      </c>
      <c r="M1301" t="s">
        <v>594</v>
      </c>
      <c r="N1301" s="40">
        <v>38111</v>
      </c>
      <c r="O1301" t="s">
        <v>597</v>
      </c>
      <c r="P1301" s="45">
        <v>53</v>
      </c>
      <c r="Q1301" s="321">
        <v>160.79564195236946</v>
      </c>
      <c r="R1301" t="s">
        <v>592</v>
      </c>
    </row>
    <row r="1302" spans="12:18" x14ac:dyDescent="0.2">
      <c r="L1302">
        <v>1307</v>
      </c>
      <c r="M1302" t="s">
        <v>580</v>
      </c>
      <c r="N1302" s="40">
        <v>38749</v>
      </c>
      <c r="O1302" t="s">
        <v>605</v>
      </c>
      <c r="P1302" s="45">
        <v>28</v>
      </c>
      <c r="Q1302" s="321">
        <v>86.322863736189788</v>
      </c>
      <c r="R1302" t="s">
        <v>603</v>
      </c>
    </row>
    <row r="1303" spans="12:18" x14ac:dyDescent="0.2">
      <c r="L1303">
        <v>1308</v>
      </c>
      <c r="M1303" t="s">
        <v>594</v>
      </c>
      <c r="N1303" s="40">
        <v>38958</v>
      </c>
      <c r="O1303" t="s">
        <v>605</v>
      </c>
      <c r="P1303" s="45">
        <v>39</v>
      </c>
      <c r="Q1303" s="321">
        <v>119.49155300741148</v>
      </c>
      <c r="R1303" t="s">
        <v>603</v>
      </c>
    </row>
    <row r="1304" spans="12:18" x14ac:dyDescent="0.2">
      <c r="L1304">
        <v>1309</v>
      </c>
      <c r="M1304" t="s">
        <v>594</v>
      </c>
      <c r="N1304" s="40">
        <v>39024</v>
      </c>
      <c r="O1304" t="s">
        <v>581</v>
      </c>
      <c r="P1304" s="45">
        <v>89</v>
      </c>
      <c r="Q1304" s="321">
        <v>268.72040652792879</v>
      </c>
      <c r="R1304" t="s">
        <v>592</v>
      </c>
    </row>
    <row r="1305" spans="12:18" x14ac:dyDescent="0.2">
      <c r="L1305">
        <v>1310</v>
      </c>
      <c r="M1305" t="s">
        <v>580</v>
      </c>
      <c r="N1305" s="40">
        <v>38100</v>
      </c>
      <c r="O1305" t="s">
        <v>585</v>
      </c>
      <c r="P1305" s="45">
        <v>72</v>
      </c>
      <c r="Q1305" s="321">
        <v>218.15784251474992</v>
      </c>
      <c r="R1305" t="s">
        <v>582</v>
      </c>
    </row>
    <row r="1306" spans="12:18" x14ac:dyDescent="0.2">
      <c r="L1306">
        <v>1311</v>
      </c>
      <c r="M1306" t="s">
        <v>596</v>
      </c>
      <c r="N1306" s="40">
        <v>38221</v>
      </c>
      <c r="O1306" t="s">
        <v>581</v>
      </c>
      <c r="P1306" s="45">
        <v>63</v>
      </c>
      <c r="Q1306" s="321">
        <v>191.07967670509865</v>
      </c>
      <c r="R1306" t="s">
        <v>582</v>
      </c>
    </row>
    <row r="1307" spans="12:18" x14ac:dyDescent="0.2">
      <c r="L1307">
        <v>1312</v>
      </c>
      <c r="M1307" t="s">
        <v>599</v>
      </c>
      <c r="N1307" s="40">
        <v>39079</v>
      </c>
      <c r="O1307" t="s">
        <v>585</v>
      </c>
      <c r="P1307" s="45">
        <v>47</v>
      </c>
      <c r="Q1307" s="321">
        <v>142.1470812441363</v>
      </c>
      <c r="R1307" t="s">
        <v>592</v>
      </c>
    </row>
    <row r="1308" spans="12:18" x14ac:dyDescent="0.2">
      <c r="L1308">
        <v>1313</v>
      </c>
      <c r="M1308" t="s">
        <v>588</v>
      </c>
      <c r="N1308" s="40">
        <v>38540</v>
      </c>
      <c r="O1308" t="s">
        <v>605</v>
      </c>
      <c r="P1308" s="45">
        <v>8</v>
      </c>
      <c r="Q1308" s="321">
        <v>25.619997788473359</v>
      </c>
      <c r="R1308" t="s">
        <v>586</v>
      </c>
    </row>
    <row r="1309" spans="12:18" x14ac:dyDescent="0.2">
      <c r="L1309">
        <v>1314</v>
      </c>
      <c r="M1309" t="s">
        <v>580</v>
      </c>
      <c r="N1309" s="40">
        <v>38298</v>
      </c>
      <c r="O1309" t="s">
        <v>581</v>
      </c>
      <c r="P1309" s="45">
        <v>88</v>
      </c>
      <c r="Q1309" s="321">
        <v>265.56717139256853</v>
      </c>
      <c r="R1309" t="s">
        <v>603</v>
      </c>
    </row>
    <row r="1310" spans="12:18" x14ac:dyDescent="0.2">
      <c r="L1310">
        <v>1315</v>
      </c>
      <c r="M1310" t="s">
        <v>588</v>
      </c>
      <c r="N1310" s="40">
        <v>38221</v>
      </c>
      <c r="O1310" t="s">
        <v>581</v>
      </c>
      <c r="P1310" s="45">
        <v>12</v>
      </c>
      <c r="Q1310" s="321">
        <v>37.818679875987904</v>
      </c>
      <c r="R1310" t="s">
        <v>586</v>
      </c>
    </row>
    <row r="1311" spans="12:18" x14ac:dyDescent="0.2">
      <c r="L1311">
        <v>1316</v>
      </c>
      <c r="M1311" t="s">
        <v>611</v>
      </c>
      <c r="N1311" s="40">
        <v>38683</v>
      </c>
      <c r="O1311" t="s">
        <v>605</v>
      </c>
      <c r="P1311" s="45">
        <v>79</v>
      </c>
      <c r="Q1311" s="321">
        <v>239.17519679611866</v>
      </c>
      <c r="R1311" t="s">
        <v>586</v>
      </c>
    </row>
    <row r="1312" spans="12:18" x14ac:dyDescent="0.2">
      <c r="L1312">
        <v>1317</v>
      </c>
      <c r="M1312" t="s">
        <v>596</v>
      </c>
      <c r="N1312" s="40">
        <v>38155</v>
      </c>
      <c r="O1312" t="s">
        <v>589</v>
      </c>
      <c r="P1312" s="45">
        <v>39</v>
      </c>
      <c r="Q1312" s="321">
        <v>118.94488443291594</v>
      </c>
      <c r="R1312" t="s">
        <v>582</v>
      </c>
    </row>
    <row r="1313" spans="12:18" x14ac:dyDescent="0.2">
      <c r="L1313">
        <v>1318</v>
      </c>
      <c r="M1313" t="s">
        <v>611</v>
      </c>
      <c r="N1313" s="40">
        <v>38760</v>
      </c>
      <c r="O1313" t="s">
        <v>605</v>
      </c>
      <c r="P1313" s="45">
        <v>61</v>
      </c>
      <c r="Q1313" s="321">
        <v>185.05613481266943</v>
      </c>
      <c r="R1313" t="s">
        <v>592</v>
      </c>
    </row>
    <row r="1314" spans="12:18" x14ac:dyDescent="0.2">
      <c r="L1314">
        <v>1319</v>
      </c>
      <c r="M1314" t="s">
        <v>611</v>
      </c>
      <c r="N1314" s="40">
        <v>38980</v>
      </c>
      <c r="O1314" t="s">
        <v>581</v>
      </c>
      <c r="P1314" s="45">
        <v>12</v>
      </c>
      <c r="Q1314" s="321">
        <v>38.275233428944262</v>
      </c>
      <c r="R1314" t="s">
        <v>592</v>
      </c>
    </row>
    <row r="1315" spans="12:18" x14ac:dyDescent="0.2">
      <c r="L1315">
        <v>1320</v>
      </c>
      <c r="M1315" t="s">
        <v>594</v>
      </c>
      <c r="N1315" s="40">
        <v>38298</v>
      </c>
      <c r="O1315" t="s">
        <v>605</v>
      </c>
      <c r="P1315" s="45">
        <v>25</v>
      </c>
      <c r="Q1315" s="321">
        <v>76.651168243814681</v>
      </c>
      <c r="R1315" t="s">
        <v>603</v>
      </c>
    </row>
    <row r="1316" spans="12:18" x14ac:dyDescent="0.2">
      <c r="L1316">
        <v>1321</v>
      </c>
      <c r="M1316" t="s">
        <v>612</v>
      </c>
      <c r="N1316" s="40">
        <v>38683</v>
      </c>
      <c r="O1316" t="s">
        <v>585</v>
      </c>
      <c r="P1316" s="45">
        <v>82</v>
      </c>
      <c r="Q1316" s="321">
        <v>248.26100726872076</v>
      </c>
      <c r="R1316" t="s">
        <v>582</v>
      </c>
    </row>
    <row r="1317" spans="12:18" x14ac:dyDescent="0.2">
      <c r="L1317">
        <v>1322</v>
      </c>
      <c r="M1317" t="s">
        <v>588</v>
      </c>
      <c r="N1317" s="40">
        <v>38342</v>
      </c>
      <c r="O1317" t="s">
        <v>605</v>
      </c>
      <c r="P1317" s="45">
        <v>4</v>
      </c>
      <c r="Q1317" s="321">
        <v>14.48265398333678</v>
      </c>
      <c r="R1317" t="s">
        <v>592</v>
      </c>
    </row>
    <row r="1318" spans="12:18" x14ac:dyDescent="0.2">
      <c r="L1318">
        <v>1323</v>
      </c>
      <c r="M1318" t="s">
        <v>588</v>
      </c>
      <c r="N1318" s="40">
        <v>39068</v>
      </c>
      <c r="O1318" t="s">
        <v>589</v>
      </c>
      <c r="P1318" s="45">
        <v>22</v>
      </c>
      <c r="Q1318" s="321">
        <v>68.226854446694333</v>
      </c>
      <c r="R1318" t="s">
        <v>582</v>
      </c>
    </row>
    <row r="1319" spans="12:18" x14ac:dyDescent="0.2">
      <c r="L1319">
        <v>1324</v>
      </c>
      <c r="M1319" t="s">
        <v>588</v>
      </c>
      <c r="N1319" s="40">
        <v>38991</v>
      </c>
      <c r="O1319" t="s">
        <v>605</v>
      </c>
      <c r="P1319" s="45">
        <v>81</v>
      </c>
      <c r="Q1319" s="321">
        <v>244.6243385117169</v>
      </c>
      <c r="R1319" t="s">
        <v>586</v>
      </c>
    </row>
    <row r="1320" spans="12:18" x14ac:dyDescent="0.2">
      <c r="L1320">
        <v>1325</v>
      </c>
      <c r="M1320" t="s">
        <v>594</v>
      </c>
      <c r="N1320" s="40">
        <v>38408</v>
      </c>
      <c r="O1320" t="s">
        <v>597</v>
      </c>
      <c r="P1320" s="45">
        <v>34</v>
      </c>
      <c r="Q1320" s="321">
        <v>103.85172808433745</v>
      </c>
      <c r="R1320" t="s">
        <v>582</v>
      </c>
    </row>
    <row r="1321" spans="12:18" x14ac:dyDescent="0.2">
      <c r="L1321">
        <v>1326</v>
      </c>
      <c r="M1321" t="s">
        <v>588</v>
      </c>
      <c r="N1321" s="40">
        <v>38309</v>
      </c>
      <c r="O1321" t="s">
        <v>605</v>
      </c>
      <c r="P1321" s="45">
        <v>89</v>
      </c>
      <c r="Q1321" s="321">
        <v>269.74478909487721</v>
      </c>
      <c r="R1321" t="s">
        <v>603</v>
      </c>
    </row>
    <row r="1322" spans="12:18" x14ac:dyDescent="0.2">
      <c r="L1322">
        <v>1327</v>
      </c>
      <c r="M1322" t="s">
        <v>594</v>
      </c>
      <c r="N1322" s="40">
        <v>38386</v>
      </c>
      <c r="O1322" t="s">
        <v>605</v>
      </c>
      <c r="P1322" s="45">
        <v>6</v>
      </c>
      <c r="Q1322" s="321">
        <v>20.30969002976488</v>
      </c>
      <c r="R1322" t="s">
        <v>586</v>
      </c>
    </row>
    <row r="1323" spans="12:18" x14ac:dyDescent="0.2">
      <c r="L1323">
        <v>1328</v>
      </c>
      <c r="M1323" t="s">
        <v>611</v>
      </c>
      <c r="N1323" s="40">
        <v>38529</v>
      </c>
      <c r="O1323" t="s">
        <v>597</v>
      </c>
      <c r="P1323" s="45">
        <v>78</v>
      </c>
      <c r="Q1323" s="321">
        <v>235.99588000674026</v>
      </c>
      <c r="R1323" t="s">
        <v>582</v>
      </c>
    </row>
    <row r="1324" spans="12:18" x14ac:dyDescent="0.2">
      <c r="L1324">
        <v>1329</v>
      </c>
      <c r="M1324" t="s">
        <v>612</v>
      </c>
      <c r="N1324" s="40">
        <v>38485</v>
      </c>
      <c r="O1324" t="s">
        <v>581</v>
      </c>
      <c r="P1324" s="45">
        <v>9</v>
      </c>
      <c r="Q1324" s="321">
        <v>28.852711267429889</v>
      </c>
      <c r="R1324" t="s">
        <v>582</v>
      </c>
    </row>
    <row r="1325" spans="12:18" x14ac:dyDescent="0.2">
      <c r="L1325">
        <v>1330</v>
      </c>
      <c r="M1325" t="s">
        <v>599</v>
      </c>
      <c r="N1325" s="40">
        <v>39079</v>
      </c>
      <c r="O1325" t="s">
        <v>605</v>
      </c>
      <c r="P1325" s="45">
        <v>9</v>
      </c>
      <c r="Q1325" s="321">
        <v>29.718118103947955</v>
      </c>
      <c r="R1325" t="s">
        <v>603</v>
      </c>
    </row>
    <row r="1326" spans="12:18" x14ac:dyDescent="0.2">
      <c r="L1326">
        <v>1331</v>
      </c>
      <c r="M1326" t="s">
        <v>599</v>
      </c>
      <c r="N1326" s="40">
        <v>38826</v>
      </c>
      <c r="O1326" t="s">
        <v>585</v>
      </c>
      <c r="P1326" s="45">
        <v>73</v>
      </c>
      <c r="Q1326" s="321">
        <v>221.1834991910803</v>
      </c>
      <c r="R1326" t="s">
        <v>603</v>
      </c>
    </row>
    <row r="1327" spans="12:18" x14ac:dyDescent="0.2">
      <c r="L1327">
        <v>1332</v>
      </c>
      <c r="M1327" t="s">
        <v>580</v>
      </c>
      <c r="N1327" s="40">
        <v>38001</v>
      </c>
      <c r="O1327" t="s">
        <v>581</v>
      </c>
      <c r="P1327" s="45">
        <v>13</v>
      </c>
      <c r="Q1327" s="321">
        <v>41.92379193182763</v>
      </c>
      <c r="R1327" t="s">
        <v>586</v>
      </c>
    </row>
    <row r="1328" spans="12:18" x14ac:dyDescent="0.2">
      <c r="L1328">
        <v>1333</v>
      </c>
      <c r="M1328" t="s">
        <v>596</v>
      </c>
      <c r="N1328" s="40">
        <v>38419</v>
      </c>
      <c r="O1328" t="s">
        <v>597</v>
      </c>
      <c r="P1328" s="45">
        <v>14</v>
      </c>
      <c r="Q1328" s="321">
        <v>43.998808725631548</v>
      </c>
      <c r="R1328" t="s">
        <v>586</v>
      </c>
    </row>
    <row r="1329" spans="12:18" x14ac:dyDescent="0.2">
      <c r="L1329">
        <v>1334</v>
      </c>
      <c r="M1329" t="s">
        <v>580</v>
      </c>
      <c r="N1329" s="40">
        <v>38496</v>
      </c>
      <c r="O1329" t="s">
        <v>589</v>
      </c>
      <c r="P1329" s="45">
        <v>33</v>
      </c>
      <c r="Q1329" s="321">
        <v>100.31195245129152</v>
      </c>
      <c r="R1329" t="s">
        <v>586</v>
      </c>
    </row>
    <row r="1330" spans="12:18" x14ac:dyDescent="0.2">
      <c r="L1330">
        <v>1335</v>
      </c>
      <c r="M1330" t="s">
        <v>580</v>
      </c>
      <c r="N1330" s="40">
        <v>38078</v>
      </c>
      <c r="O1330" t="s">
        <v>585</v>
      </c>
      <c r="P1330" s="45">
        <v>17</v>
      </c>
      <c r="Q1330" s="321">
        <v>53.123119444085049</v>
      </c>
      <c r="R1330" t="s">
        <v>603</v>
      </c>
    </row>
    <row r="1331" spans="12:18" x14ac:dyDescent="0.2">
      <c r="L1331">
        <v>1336</v>
      </c>
      <c r="M1331" t="s">
        <v>584</v>
      </c>
      <c r="N1331" s="40">
        <v>38903</v>
      </c>
      <c r="O1331" t="s">
        <v>581</v>
      </c>
      <c r="P1331" s="45">
        <v>9</v>
      </c>
      <c r="Q1331" s="321">
        <v>29.501152192037068</v>
      </c>
      <c r="R1331" t="s">
        <v>582</v>
      </c>
    </row>
    <row r="1332" spans="12:18" x14ac:dyDescent="0.2">
      <c r="L1332">
        <v>1337</v>
      </c>
      <c r="M1332" t="s">
        <v>611</v>
      </c>
      <c r="N1332" s="40">
        <v>38771</v>
      </c>
      <c r="O1332" t="s">
        <v>605</v>
      </c>
      <c r="P1332" s="45">
        <v>15</v>
      </c>
      <c r="Q1332" s="321">
        <v>47.311523584864588</v>
      </c>
      <c r="R1332" t="s">
        <v>586</v>
      </c>
    </row>
    <row r="1333" spans="12:18" x14ac:dyDescent="0.2">
      <c r="L1333">
        <v>1338</v>
      </c>
      <c r="M1333" t="s">
        <v>588</v>
      </c>
      <c r="N1333" s="40">
        <v>38969</v>
      </c>
      <c r="O1333" t="s">
        <v>589</v>
      </c>
      <c r="P1333" s="45">
        <v>50</v>
      </c>
      <c r="Q1333" s="321">
        <v>152.31019163589909</v>
      </c>
      <c r="R1333" t="s">
        <v>603</v>
      </c>
    </row>
    <row r="1334" spans="12:18" x14ac:dyDescent="0.2">
      <c r="L1334">
        <v>1339</v>
      </c>
      <c r="M1334" t="s">
        <v>611</v>
      </c>
      <c r="N1334" s="40">
        <v>38298</v>
      </c>
      <c r="O1334" t="s">
        <v>589</v>
      </c>
      <c r="P1334" s="45">
        <v>13</v>
      </c>
      <c r="Q1334" s="321">
        <v>40.558759872429341</v>
      </c>
      <c r="R1334" t="s">
        <v>592</v>
      </c>
    </row>
    <row r="1335" spans="12:18" x14ac:dyDescent="0.2">
      <c r="L1335">
        <v>1340</v>
      </c>
      <c r="M1335" t="s">
        <v>584</v>
      </c>
      <c r="N1335" s="40">
        <v>38243</v>
      </c>
      <c r="O1335" t="s">
        <v>581</v>
      </c>
      <c r="P1335" s="45">
        <v>24</v>
      </c>
      <c r="Q1335" s="321">
        <v>74.731137309505712</v>
      </c>
      <c r="R1335" t="s">
        <v>592</v>
      </c>
    </row>
    <row r="1336" spans="12:18" x14ac:dyDescent="0.2">
      <c r="L1336">
        <v>1341</v>
      </c>
      <c r="M1336" t="s">
        <v>580</v>
      </c>
      <c r="N1336" s="40">
        <v>38716</v>
      </c>
      <c r="O1336" t="s">
        <v>581</v>
      </c>
      <c r="P1336" s="45">
        <v>77</v>
      </c>
      <c r="Q1336" s="321">
        <v>232.89275600525073</v>
      </c>
      <c r="R1336" t="s">
        <v>582</v>
      </c>
    </row>
    <row r="1337" spans="12:18" x14ac:dyDescent="0.2">
      <c r="L1337">
        <v>1342</v>
      </c>
      <c r="M1337" t="s">
        <v>584</v>
      </c>
      <c r="N1337" s="40">
        <v>38848</v>
      </c>
      <c r="O1337" t="s">
        <v>605</v>
      </c>
      <c r="P1337" s="45">
        <v>21</v>
      </c>
      <c r="Q1337" s="321">
        <v>65.214588826582613</v>
      </c>
      <c r="R1337" t="s">
        <v>603</v>
      </c>
    </row>
    <row r="1338" spans="12:18" x14ac:dyDescent="0.2">
      <c r="L1338">
        <v>1343</v>
      </c>
      <c r="M1338" t="s">
        <v>612</v>
      </c>
      <c r="N1338" s="40">
        <v>38540</v>
      </c>
      <c r="O1338" t="s">
        <v>605</v>
      </c>
      <c r="P1338" s="45">
        <v>80</v>
      </c>
      <c r="Q1338" s="321">
        <v>240.76226876969253</v>
      </c>
      <c r="R1338" t="s">
        <v>586</v>
      </c>
    </row>
    <row r="1339" spans="12:18" x14ac:dyDescent="0.2">
      <c r="L1339">
        <v>1344</v>
      </c>
      <c r="M1339" t="s">
        <v>584</v>
      </c>
      <c r="N1339" s="40">
        <v>38298</v>
      </c>
      <c r="O1339" t="s">
        <v>605</v>
      </c>
      <c r="P1339" s="45">
        <v>56</v>
      </c>
      <c r="Q1339" s="321">
        <v>170.50901918623575</v>
      </c>
      <c r="R1339" t="s">
        <v>582</v>
      </c>
    </row>
    <row r="1340" spans="12:18" x14ac:dyDescent="0.2">
      <c r="L1340">
        <v>1345</v>
      </c>
      <c r="M1340" t="s">
        <v>599</v>
      </c>
      <c r="N1340" s="40">
        <v>38452</v>
      </c>
      <c r="O1340" t="s">
        <v>585</v>
      </c>
      <c r="P1340" s="45">
        <v>28</v>
      </c>
      <c r="Q1340" s="321">
        <v>86.002698245868487</v>
      </c>
      <c r="R1340" t="s">
        <v>592</v>
      </c>
    </row>
    <row r="1341" spans="12:18" x14ac:dyDescent="0.2">
      <c r="L1341">
        <v>1346</v>
      </c>
      <c r="M1341" t="s">
        <v>611</v>
      </c>
      <c r="N1341" s="40">
        <v>38683</v>
      </c>
      <c r="O1341" t="s">
        <v>589</v>
      </c>
      <c r="P1341" s="45">
        <v>50</v>
      </c>
      <c r="Q1341" s="321">
        <v>151.56909496566121</v>
      </c>
      <c r="R1341" t="s">
        <v>586</v>
      </c>
    </row>
    <row r="1342" spans="12:18" x14ac:dyDescent="0.2">
      <c r="L1342">
        <v>1347</v>
      </c>
      <c r="M1342" t="s">
        <v>599</v>
      </c>
      <c r="N1342" s="40">
        <v>38452</v>
      </c>
      <c r="O1342" t="s">
        <v>597</v>
      </c>
      <c r="P1342" s="45">
        <v>23</v>
      </c>
      <c r="Q1342" s="321">
        <v>71.405303018372905</v>
      </c>
      <c r="R1342" t="s">
        <v>603</v>
      </c>
    </row>
    <row r="1343" spans="12:18" x14ac:dyDescent="0.2">
      <c r="L1343">
        <v>1348</v>
      </c>
      <c r="M1343" t="s">
        <v>611</v>
      </c>
      <c r="N1343" s="40">
        <v>38144</v>
      </c>
      <c r="O1343" t="s">
        <v>581</v>
      </c>
      <c r="P1343" s="45">
        <v>77</v>
      </c>
      <c r="Q1343" s="321">
        <v>232.85049996581651</v>
      </c>
      <c r="R1343" t="s">
        <v>586</v>
      </c>
    </row>
    <row r="1344" spans="12:18" x14ac:dyDescent="0.2">
      <c r="L1344">
        <v>1349</v>
      </c>
      <c r="M1344" t="s">
        <v>580</v>
      </c>
      <c r="N1344" s="40">
        <v>38034</v>
      </c>
      <c r="O1344" t="s">
        <v>605</v>
      </c>
      <c r="P1344" s="45">
        <v>56</v>
      </c>
      <c r="Q1344" s="321">
        <v>170.26270071526079</v>
      </c>
      <c r="R1344" t="s">
        <v>603</v>
      </c>
    </row>
    <row r="1345" spans="12:18" x14ac:dyDescent="0.2">
      <c r="L1345">
        <v>1350</v>
      </c>
      <c r="M1345" t="s">
        <v>612</v>
      </c>
      <c r="N1345" s="40">
        <v>38826</v>
      </c>
      <c r="O1345" t="s">
        <v>581</v>
      </c>
      <c r="P1345" s="45">
        <v>26</v>
      </c>
      <c r="Q1345" s="321">
        <v>79.7600955182413</v>
      </c>
      <c r="R1345" t="s">
        <v>603</v>
      </c>
    </row>
    <row r="1346" spans="12:18" x14ac:dyDescent="0.2">
      <c r="L1346">
        <v>1351</v>
      </c>
      <c r="M1346" t="s">
        <v>588</v>
      </c>
      <c r="N1346" s="40">
        <v>38034</v>
      </c>
      <c r="O1346" t="s">
        <v>585</v>
      </c>
      <c r="P1346" s="45">
        <v>18</v>
      </c>
      <c r="Q1346" s="321">
        <v>55.931706737093798</v>
      </c>
      <c r="R1346" t="s">
        <v>582</v>
      </c>
    </row>
    <row r="1347" spans="12:18" x14ac:dyDescent="0.2">
      <c r="L1347">
        <v>1352</v>
      </c>
      <c r="M1347" t="s">
        <v>599</v>
      </c>
      <c r="N1347" s="40">
        <v>38034</v>
      </c>
      <c r="O1347" t="s">
        <v>581</v>
      </c>
      <c r="P1347" s="45">
        <v>40</v>
      </c>
      <c r="Q1347" s="321">
        <v>121.10292526674064</v>
      </c>
      <c r="R1347" t="s">
        <v>582</v>
      </c>
    </row>
    <row r="1348" spans="12:18" x14ac:dyDescent="0.2">
      <c r="L1348">
        <v>1353</v>
      </c>
      <c r="M1348" t="s">
        <v>584</v>
      </c>
      <c r="N1348" s="40">
        <v>38034</v>
      </c>
      <c r="O1348" t="s">
        <v>605</v>
      </c>
      <c r="P1348" s="45">
        <v>75</v>
      </c>
      <c r="Q1348" s="321">
        <v>227.06641475515934</v>
      </c>
      <c r="R1348" t="s">
        <v>582</v>
      </c>
    </row>
    <row r="1349" spans="12:18" x14ac:dyDescent="0.2">
      <c r="L1349">
        <v>1354</v>
      </c>
      <c r="M1349" t="s">
        <v>596</v>
      </c>
      <c r="N1349" s="40">
        <v>38408</v>
      </c>
      <c r="O1349" t="s">
        <v>589</v>
      </c>
      <c r="P1349" s="45">
        <v>61</v>
      </c>
      <c r="Q1349" s="321">
        <v>184.75393471553485</v>
      </c>
      <c r="R1349" t="s">
        <v>586</v>
      </c>
    </row>
    <row r="1350" spans="12:18" x14ac:dyDescent="0.2">
      <c r="L1350">
        <v>1355</v>
      </c>
      <c r="M1350" t="s">
        <v>588</v>
      </c>
      <c r="N1350" s="40">
        <v>38342</v>
      </c>
      <c r="O1350" t="s">
        <v>589</v>
      </c>
      <c r="P1350" s="45">
        <v>35</v>
      </c>
      <c r="Q1350" s="321">
        <v>106.73579162164692</v>
      </c>
      <c r="R1350" t="s">
        <v>592</v>
      </c>
    </row>
    <row r="1351" spans="12:18" x14ac:dyDescent="0.2">
      <c r="L1351">
        <v>1356</v>
      </c>
      <c r="M1351" t="s">
        <v>612</v>
      </c>
      <c r="N1351" s="40">
        <v>38562</v>
      </c>
      <c r="O1351" t="s">
        <v>585</v>
      </c>
      <c r="P1351" s="45">
        <v>42</v>
      </c>
      <c r="Q1351" s="321">
        <v>127.74297314827389</v>
      </c>
      <c r="R1351" t="s">
        <v>592</v>
      </c>
    </row>
    <row r="1352" spans="12:18" x14ac:dyDescent="0.2">
      <c r="L1352">
        <v>1357</v>
      </c>
      <c r="M1352" t="s">
        <v>584</v>
      </c>
      <c r="N1352" s="40">
        <v>38309</v>
      </c>
      <c r="O1352" t="s">
        <v>597</v>
      </c>
      <c r="P1352" s="45">
        <v>47</v>
      </c>
      <c r="Q1352" s="321">
        <v>142.58640939942609</v>
      </c>
      <c r="R1352" t="s">
        <v>582</v>
      </c>
    </row>
    <row r="1353" spans="12:18" x14ac:dyDescent="0.2">
      <c r="L1353">
        <v>1358</v>
      </c>
      <c r="M1353" t="s">
        <v>588</v>
      </c>
      <c r="N1353" s="40">
        <v>38276</v>
      </c>
      <c r="O1353" t="s">
        <v>605</v>
      </c>
      <c r="P1353" s="45">
        <v>74</v>
      </c>
      <c r="Q1353" s="321">
        <v>225.01925553650543</v>
      </c>
      <c r="R1353" t="s">
        <v>582</v>
      </c>
    </row>
    <row r="1354" spans="12:18" x14ac:dyDescent="0.2">
      <c r="L1354">
        <v>1359</v>
      </c>
      <c r="M1354" t="s">
        <v>588</v>
      </c>
      <c r="N1354" s="40">
        <v>38496</v>
      </c>
      <c r="O1354" t="s">
        <v>605</v>
      </c>
      <c r="P1354" s="45">
        <v>55</v>
      </c>
      <c r="Q1354" s="321">
        <v>166.25169597348713</v>
      </c>
      <c r="R1354" t="s">
        <v>592</v>
      </c>
    </row>
    <row r="1355" spans="12:18" x14ac:dyDescent="0.2">
      <c r="L1355">
        <v>1360</v>
      </c>
      <c r="M1355" t="s">
        <v>594</v>
      </c>
      <c r="N1355" s="40">
        <v>38617</v>
      </c>
      <c r="O1355" t="s">
        <v>581</v>
      </c>
      <c r="P1355" s="45">
        <v>87</v>
      </c>
      <c r="Q1355" s="321">
        <v>263.11074857106775</v>
      </c>
      <c r="R1355" t="s">
        <v>592</v>
      </c>
    </row>
    <row r="1356" spans="12:18" x14ac:dyDescent="0.2">
      <c r="L1356">
        <v>1361</v>
      </c>
      <c r="M1356" t="s">
        <v>588</v>
      </c>
      <c r="N1356" s="40">
        <v>38166</v>
      </c>
      <c r="O1356" t="s">
        <v>585</v>
      </c>
      <c r="P1356" s="45">
        <v>75</v>
      </c>
      <c r="Q1356" s="321">
        <v>227.32916430473495</v>
      </c>
      <c r="R1356" t="s">
        <v>582</v>
      </c>
    </row>
    <row r="1357" spans="12:18" x14ac:dyDescent="0.2">
      <c r="L1357">
        <v>1362</v>
      </c>
      <c r="M1357" t="s">
        <v>608</v>
      </c>
      <c r="N1357" s="40">
        <v>38881</v>
      </c>
      <c r="O1357" t="s">
        <v>585</v>
      </c>
      <c r="P1357" s="45">
        <v>91</v>
      </c>
      <c r="Q1357" s="321">
        <v>274.60744776638205</v>
      </c>
      <c r="R1357" t="s">
        <v>592</v>
      </c>
    </row>
    <row r="1358" spans="12:18" x14ac:dyDescent="0.2">
      <c r="L1358">
        <v>1363</v>
      </c>
      <c r="M1358" t="s">
        <v>588</v>
      </c>
      <c r="N1358" s="40">
        <v>38705</v>
      </c>
      <c r="O1358" t="s">
        <v>581</v>
      </c>
      <c r="P1358" s="45">
        <v>79</v>
      </c>
      <c r="Q1358" s="321">
        <v>238.20578213903983</v>
      </c>
      <c r="R1358" t="s">
        <v>582</v>
      </c>
    </row>
    <row r="1359" spans="12:18" x14ac:dyDescent="0.2">
      <c r="L1359">
        <v>1364</v>
      </c>
      <c r="M1359" t="s">
        <v>612</v>
      </c>
      <c r="N1359" s="40">
        <v>38155</v>
      </c>
      <c r="O1359" t="s">
        <v>605</v>
      </c>
      <c r="P1359" s="45">
        <v>31</v>
      </c>
      <c r="Q1359" s="321">
        <v>94.915314626942674</v>
      </c>
      <c r="R1359" t="s">
        <v>586</v>
      </c>
    </row>
    <row r="1360" spans="12:18" x14ac:dyDescent="0.2">
      <c r="L1360">
        <v>1365</v>
      </c>
      <c r="M1360" t="s">
        <v>584</v>
      </c>
      <c r="N1360" s="40">
        <v>38265</v>
      </c>
      <c r="O1360" t="s">
        <v>597</v>
      </c>
      <c r="P1360" s="45">
        <v>36</v>
      </c>
      <c r="Q1360" s="321">
        <v>109.8683994875889</v>
      </c>
      <c r="R1360" t="s">
        <v>586</v>
      </c>
    </row>
    <row r="1361" spans="12:18" x14ac:dyDescent="0.2">
      <c r="L1361">
        <v>1366</v>
      </c>
      <c r="M1361" t="s">
        <v>611</v>
      </c>
      <c r="N1361" s="40">
        <v>38166</v>
      </c>
      <c r="O1361" t="s">
        <v>605</v>
      </c>
      <c r="P1361" s="45">
        <v>80</v>
      </c>
      <c r="Q1361" s="321">
        <v>242.06313932235889</v>
      </c>
      <c r="R1361" t="s">
        <v>582</v>
      </c>
    </row>
    <row r="1362" spans="12:18" x14ac:dyDescent="0.2">
      <c r="L1362">
        <v>1367</v>
      </c>
      <c r="M1362" t="s">
        <v>580</v>
      </c>
      <c r="N1362" s="40">
        <v>38793</v>
      </c>
      <c r="O1362" t="s">
        <v>581</v>
      </c>
      <c r="P1362" s="45">
        <v>32</v>
      </c>
      <c r="Q1362" s="321">
        <v>98.105863423861408</v>
      </c>
      <c r="R1362" t="s">
        <v>603</v>
      </c>
    </row>
    <row r="1363" spans="12:18" x14ac:dyDescent="0.2">
      <c r="L1363">
        <v>1368</v>
      </c>
      <c r="M1363" t="s">
        <v>594</v>
      </c>
      <c r="N1363" s="40">
        <v>38166</v>
      </c>
      <c r="O1363" t="s">
        <v>589</v>
      </c>
      <c r="P1363" s="45">
        <v>29</v>
      </c>
      <c r="Q1363" s="321">
        <v>89.172802878693929</v>
      </c>
      <c r="R1363" t="s">
        <v>592</v>
      </c>
    </row>
    <row r="1364" spans="12:18" x14ac:dyDescent="0.2">
      <c r="L1364">
        <v>1369</v>
      </c>
      <c r="M1364" t="s">
        <v>584</v>
      </c>
      <c r="N1364" s="40">
        <v>38485</v>
      </c>
      <c r="O1364" t="s">
        <v>585</v>
      </c>
      <c r="P1364" s="45">
        <v>64</v>
      </c>
      <c r="Q1364" s="321">
        <v>193.51676296767636</v>
      </c>
      <c r="R1364" t="s">
        <v>592</v>
      </c>
    </row>
    <row r="1365" spans="12:18" x14ac:dyDescent="0.2">
      <c r="L1365">
        <v>1370</v>
      </c>
      <c r="M1365" t="s">
        <v>599</v>
      </c>
      <c r="N1365" s="40">
        <v>38056</v>
      </c>
      <c r="O1365" t="s">
        <v>581</v>
      </c>
      <c r="P1365" s="45">
        <v>27</v>
      </c>
      <c r="Q1365" s="321">
        <v>83.668497347720773</v>
      </c>
      <c r="R1365" t="s">
        <v>592</v>
      </c>
    </row>
    <row r="1366" spans="12:18" x14ac:dyDescent="0.2">
      <c r="L1366">
        <v>1371</v>
      </c>
      <c r="M1366" t="s">
        <v>612</v>
      </c>
      <c r="N1366" s="40">
        <v>38254</v>
      </c>
      <c r="O1366" t="s">
        <v>581</v>
      </c>
      <c r="P1366" s="45">
        <v>36</v>
      </c>
      <c r="Q1366" s="321">
        <v>109.80928591136637</v>
      </c>
      <c r="R1366" t="s">
        <v>592</v>
      </c>
    </row>
    <row r="1367" spans="12:18" x14ac:dyDescent="0.2">
      <c r="L1367">
        <v>1372</v>
      </c>
      <c r="M1367" t="s">
        <v>580</v>
      </c>
      <c r="N1367" s="40">
        <v>39057</v>
      </c>
      <c r="O1367" t="s">
        <v>605</v>
      </c>
      <c r="P1367" s="45">
        <v>36</v>
      </c>
      <c r="Q1367" s="321">
        <v>109.45657773500436</v>
      </c>
      <c r="R1367" t="s">
        <v>592</v>
      </c>
    </row>
    <row r="1368" spans="12:18" x14ac:dyDescent="0.2">
      <c r="L1368">
        <v>1373</v>
      </c>
      <c r="M1368" t="s">
        <v>611</v>
      </c>
      <c r="N1368" s="40">
        <v>39013</v>
      </c>
      <c r="O1368" t="s">
        <v>605</v>
      </c>
      <c r="P1368" s="45">
        <v>32</v>
      </c>
      <c r="Q1368" s="321">
        <v>97.343399963409695</v>
      </c>
      <c r="R1368" t="s">
        <v>582</v>
      </c>
    </row>
    <row r="1369" spans="12:18" x14ac:dyDescent="0.2">
      <c r="L1369">
        <v>1374</v>
      </c>
      <c r="M1369" t="s">
        <v>599</v>
      </c>
      <c r="N1369" s="40">
        <v>38958</v>
      </c>
      <c r="O1369" t="s">
        <v>605</v>
      </c>
      <c r="P1369" s="45">
        <v>9</v>
      </c>
      <c r="Q1369" s="321">
        <v>29.173034652532433</v>
      </c>
      <c r="R1369" t="s">
        <v>603</v>
      </c>
    </row>
    <row r="1370" spans="12:18" x14ac:dyDescent="0.2">
      <c r="L1370">
        <v>1375</v>
      </c>
      <c r="M1370" t="s">
        <v>594</v>
      </c>
      <c r="N1370" s="40">
        <v>38859</v>
      </c>
      <c r="O1370" t="s">
        <v>585</v>
      </c>
      <c r="P1370" s="45">
        <v>78</v>
      </c>
      <c r="Q1370" s="321">
        <v>235.63570757894917</v>
      </c>
      <c r="R1370" t="s">
        <v>603</v>
      </c>
    </row>
    <row r="1371" spans="12:18" x14ac:dyDescent="0.2">
      <c r="L1371">
        <v>1376</v>
      </c>
      <c r="M1371" t="s">
        <v>594</v>
      </c>
      <c r="N1371" s="40">
        <v>38375</v>
      </c>
      <c r="O1371" t="s">
        <v>589</v>
      </c>
      <c r="P1371" s="45">
        <v>55</v>
      </c>
      <c r="Q1371" s="321">
        <v>167.69300314757166</v>
      </c>
      <c r="R1371" t="s">
        <v>592</v>
      </c>
    </row>
    <row r="1372" spans="12:18" x14ac:dyDescent="0.2">
      <c r="L1372">
        <v>1377</v>
      </c>
      <c r="M1372" t="s">
        <v>584</v>
      </c>
      <c r="N1372" s="40">
        <v>38221</v>
      </c>
      <c r="O1372" t="s">
        <v>605</v>
      </c>
      <c r="P1372" s="45">
        <v>79</v>
      </c>
      <c r="Q1372" s="321">
        <v>239.25822655633112</v>
      </c>
      <c r="R1372" t="s">
        <v>582</v>
      </c>
    </row>
    <row r="1373" spans="12:18" x14ac:dyDescent="0.2">
      <c r="L1373">
        <v>1378</v>
      </c>
      <c r="M1373" t="s">
        <v>584</v>
      </c>
      <c r="N1373" s="40">
        <v>37990</v>
      </c>
      <c r="O1373" t="s">
        <v>597</v>
      </c>
      <c r="P1373" s="45">
        <v>9</v>
      </c>
      <c r="Q1373" s="321">
        <v>29.36931208514244</v>
      </c>
      <c r="R1373" t="s">
        <v>582</v>
      </c>
    </row>
    <row r="1374" spans="12:18" x14ac:dyDescent="0.2">
      <c r="L1374">
        <v>1379</v>
      </c>
      <c r="M1374" t="s">
        <v>580</v>
      </c>
      <c r="N1374" s="40">
        <v>39068</v>
      </c>
      <c r="O1374" t="s">
        <v>585</v>
      </c>
      <c r="P1374" s="45">
        <v>4</v>
      </c>
      <c r="Q1374" s="321">
        <v>14.276329980408619</v>
      </c>
      <c r="R1374" t="s">
        <v>592</v>
      </c>
    </row>
    <row r="1375" spans="12:18" x14ac:dyDescent="0.2">
      <c r="L1375">
        <v>1380</v>
      </c>
      <c r="M1375" t="s">
        <v>584</v>
      </c>
      <c r="N1375" s="40">
        <v>38826</v>
      </c>
      <c r="O1375" t="s">
        <v>605</v>
      </c>
      <c r="P1375" s="45">
        <v>6</v>
      </c>
      <c r="Q1375" s="321">
        <v>20.165246376870389</v>
      </c>
      <c r="R1375" t="s">
        <v>586</v>
      </c>
    </row>
    <row r="1376" spans="12:18" x14ac:dyDescent="0.2">
      <c r="L1376">
        <v>1381</v>
      </c>
      <c r="M1376" t="s">
        <v>612</v>
      </c>
      <c r="N1376" s="40">
        <v>38496</v>
      </c>
      <c r="O1376" t="s">
        <v>597</v>
      </c>
      <c r="P1376" s="45">
        <v>18</v>
      </c>
      <c r="Q1376" s="321">
        <v>55.91901948813328</v>
      </c>
      <c r="R1376" t="s">
        <v>586</v>
      </c>
    </row>
    <row r="1377" spans="12:18" x14ac:dyDescent="0.2">
      <c r="L1377">
        <v>1382</v>
      </c>
      <c r="M1377" t="s">
        <v>594</v>
      </c>
      <c r="N1377" s="40">
        <v>38650</v>
      </c>
      <c r="O1377" t="s">
        <v>597</v>
      </c>
      <c r="P1377" s="45">
        <v>14</v>
      </c>
      <c r="Q1377" s="321">
        <v>44.491260768813873</v>
      </c>
      <c r="R1377" t="s">
        <v>592</v>
      </c>
    </row>
    <row r="1378" spans="12:18" x14ac:dyDescent="0.2">
      <c r="L1378">
        <v>1383</v>
      </c>
      <c r="M1378" t="s">
        <v>599</v>
      </c>
      <c r="N1378" s="40">
        <v>38947</v>
      </c>
      <c r="O1378" t="s">
        <v>581</v>
      </c>
      <c r="P1378" s="45">
        <v>91</v>
      </c>
      <c r="Q1378" s="321">
        <v>275.50447930379551</v>
      </c>
      <c r="R1378" t="s">
        <v>603</v>
      </c>
    </row>
    <row r="1379" spans="12:18" x14ac:dyDescent="0.2">
      <c r="L1379">
        <v>1384</v>
      </c>
      <c r="M1379" t="s">
        <v>594</v>
      </c>
      <c r="N1379" s="40">
        <v>38694</v>
      </c>
      <c r="O1379" t="s">
        <v>597</v>
      </c>
      <c r="P1379" s="45">
        <v>74</v>
      </c>
      <c r="Q1379" s="321">
        <v>224.07187760825997</v>
      </c>
      <c r="R1379" t="s">
        <v>582</v>
      </c>
    </row>
    <row r="1380" spans="12:18" x14ac:dyDescent="0.2">
      <c r="L1380">
        <v>1385</v>
      </c>
      <c r="M1380" t="s">
        <v>580</v>
      </c>
      <c r="N1380" s="40">
        <v>38199</v>
      </c>
      <c r="O1380" t="s">
        <v>581</v>
      </c>
      <c r="P1380" s="45">
        <v>47</v>
      </c>
      <c r="Q1380" s="321">
        <v>143.8575641603407</v>
      </c>
      <c r="R1380" t="s">
        <v>592</v>
      </c>
    </row>
    <row r="1381" spans="12:18" x14ac:dyDescent="0.2">
      <c r="L1381">
        <v>1386</v>
      </c>
      <c r="M1381" t="s">
        <v>596</v>
      </c>
      <c r="N1381" s="40">
        <v>39024</v>
      </c>
      <c r="O1381" t="s">
        <v>585</v>
      </c>
      <c r="P1381" s="45">
        <v>28</v>
      </c>
      <c r="Q1381" s="321">
        <v>86.468289532216389</v>
      </c>
      <c r="R1381" t="s">
        <v>582</v>
      </c>
    </row>
    <row r="1382" spans="12:18" x14ac:dyDescent="0.2">
      <c r="L1382">
        <v>1387</v>
      </c>
      <c r="M1382" t="s">
        <v>596</v>
      </c>
      <c r="N1382" s="40">
        <v>38980</v>
      </c>
      <c r="O1382" t="s">
        <v>597</v>
      </c>
      <c r="P1382" s="45">
        <v>21</v>
      </c>
      <c r="Q1382" s="321">
        <v>64.784207766072953</v>
      </c>
      <c r="R1382" t="s">
        <v>592</v>
      </c>
    </row>
    <row r="1383" spans="12:18" x14ac:dyDescent="0.2">
      <c r="L1383">
        <v>1388</v>
      </c>
      <c r="M1383" t="s">
        <v>599</v>
      </c>
      <c r="N1383" s="40">
        <v>38441</v>
      </c>
      <c r="O1383" t="s">
        <v>585</v>
      </c>
      <c r="P1383" s="45">
        <v>52</v>
      </c>
      <c r="Q1383" s="321">
        <v>157.69424365413772</v>
      </c>
      <c r="R1383" t="s">
        <v>582</v>
      </c>
    </row>
    <row r="1384" spans="12:18" x14ac:dyDescent="0.2">
      <c r="L1384">
        <v>1389</v>
      </c>
      <c r="M1384" t="s">
        <v>594</v>
      </c>
      <c r="N1384" s="40">
        <v>38166</v>
      </c>
      <c r="O1384" t="s">
        <v>589</v>
      </c>
      <c r="P1384" s="45">
        <v>33</v>
      </c>
      <c r="Q1384" s="321">
        <v>101.08856134949143</v>
      </c>
      <c r="R1384" t="s">
        <v>582</v>
      </c>
    </row>
    <row r="1385" spans="12:18" x14ac:dyDescent="0.2">
      <c r="L1385">
        <v>1390</v>
      </c>
      <c r="M1385" t="s">
        <v>596</v>
      </c>
      <c r="N1385" s="40">
        <v>38023</v>
      </c>
      <c r="O1385" t="s">
        <v>605</v>
      </c>
      <c r="P1385" s="45">
        <v>-7</v>
      </c>
      <c r="Q1385" s="321">
        <v>-19.437923961194201</v>
      </c>
      <c r="R1385" t="s">
        <v>603</v>
      </c>
    </row>
    <row r="1386" spans="12:18" x14ac:dyDescent="0.2">
      <c r="L1386">
        <v>1391</v>
      </c>
      <c r="M1386" t="s">
        <v>599</v>
      </c>
      <c r="N1386" s="40">
        <v>38078</v>
      </c>
      <c r="O1386" t="s">
        <v>581</v>
      </c>
      <c r="P1386" s="45">
        <v>12</v>
      </c>
      <c r="Q1386" s="321">
        <v>38.2380881700618</v>
      </c>
      <c r="R1386" t="s">
        <v>582</v>
      </c>
    </row>
    <row r="1387" spans="12:18" x14ac:dyDescent="0.2">
      <c r="L1387">
        <v>1392</v>
      </c>
      <c r="M1387" t="s">
        <v>594</v>
      </c>
      <c r="N1387" s="40">
        <v>38045</v>
      </c>
      <c r="O1387" t="s">
        <v>597</v>
      </c>
      <c r="P1387" s="45">
        <v>1</v>
      </c>
      <c r="Q1387" s="321">
        <v>4.5049727728030682</v>
      </c>
      <c r="R1387" t="s">
        <v>582</v>
      </c>
    </row>
    <row r="1388" spans="12:18" x14ac:dyDescent="0.2">
      <c r="L1388">
        <v>1393</v>
      </c>
      <c r="M1388" t="s">
        <v>580</v>
      </c>
      <c r="N1388" s="40">
        <v>38012</v>
      </c>
      <c r="O1388" t="s">
        <v>605</v>
      </c>
      <c r="P1388" s="45">
        <v>56</v>
      </c>
      <c r="Q1388" s="321">
        <v>169.75770217815491</v>
      </c>
      <c r="R1388" t="s">
        <v>582</v>
      </c>
    </row>
    <row r="1389" spans="12:18" x14ac:dyDescent="0.2">
      <c r="L1389">
        <v>1394</v>
      </c>
      <c r="M1389" t="s">
        <v>599</v>
      </c>
      <c r="N1389" s="40">
        <v>38529</v>
      </c>
      <c r="O1389" t="s">
        <v>585</v>
      </c>
      <c r="P1389" s="45">
        <v>34</v>
      </c>
      <c r="Q1389" s="321">
        <v>104.47706646910852</v>
      </c>
      <c r="R1389" t="s">
        <v>582</v>
      </c>
    </row>
    <row r="1390" spans="12:18" x14ac:dyDescent="0.2">
      <c r="L1390">
        <v>1395</v>
      </c>
      <c r="M1390" t="s">
        <v>612</v>
      </c>
      <c r="N1390" s="40">
        <v>38408</v>
      </c>
      <c r="O1390" t="s">
        <v>585</v>
      </c>
      <c r="P1390" s="45">
        <v>83</v>
      </c>
      <c r="Q1390" s="321">
        <v>250.38974883045833</v>
      </c>
      <c r="R1390" t="s">
        <v>586</v>
      </c>
    </row>
    <row r="1391" spans="12:18" x14ac:dyDescent="0.2">
      <c r="L1391">
        <v>1396</v>
      </c>
      <c r="M1391" t="s">
        <v>596</v>
      </c>
      <c r="N1391" s="40">
        <v>38430</v>
      </c>
      <c r="O1391" t="s">
        <v>597</v>
      </c>
      <c r="P1391" s="45">
        <v>-4</v>
      </c>
      <c r="Q1391" s="321">
        <v>-10.155624843092607</v>
      </c>
      <c r="R1391" t="s">
        <v>582</v>
      </c>
    </row>
    <row r="1392" spans="12:18" x14ac:dyDescent="0.2">
      <c r="L1392">
        <v>1397</v>
      </c>
      <c r="M1392" t="s">
        <v>599</v>
      </c>
      <c r="N1392" s="40">
        <v>38386</v>
      </c>
      <c r="O1392" t="s">
        <v>585</v>
      </c>
      <c r="P1392" s="45">
        <v>9</v>
      </c>
      <c r="Q1392" s="321">
        <v>29.703664221901175</v>
      </c>
      <c r="R1392" t="s">
        <v>582</v>
      </c>
    </row>
    <row r="1393" spans="12:18" x14ac:dyDescent="0.2">
      <c r="L1393">
        <v>1398</v>
      </c>
      <c r="M1393" t="s">
        <v>584</v>
      </c>
      <c r="N1393" s="40">
        <v>38122</v>
      </c>
      <c r="O1393" t="s">
        <v>597</v>
      </c>
      <c r="P1393" s="45">
        <v>64</v>
      </c>
      <c r="Q1393" s="321">
        <v>193.99078398349641</v>
      </c>
      <c r="R1393" t="s">
        <v>592</v>
      </c>
    </row>
    <row r="1394" spans="12:18" x14ac:dyDescent="0.2">
      <c r="L1394">
        <v>1399</v>
      </c>
      <c r="M1394" t="s">
        <v>612</v>
      </c>
      <c r="N1394" s="40">
        <v>38122</v>
      </c>
      <c r="O1394" t="s">
        <v>581</v>
      </c>
      <c r="P1394" s="45">
        <v>13</v>
      </c>
      <c r="Q1394" s="321">
        <v>40.947424828889474</v>
      </c>
      <c r="R1394" t="s">
        <v>582</v>
      </c>
    </row>
    <row r="1395" spans="12:18" x14ac:dyDescent="0.2">
      <c r="L1395">
        <v>1400</v>
      </c>
      <c r="M1395" t="s">
        <v>594</v>
      </c>
      <c r="N1395" s="40">
        <v>38100</v>
      </c>
      <c r="O1395" t="s">
        <v>581</v>
      </c>
      <c r="P1395" s="45">
        <v>9</v>
      </c>
      <c r="Q1395" s="321">
        <v>28.683682099948655</v>
      </c>
      <c r="R1395" t="s">
        <v>582</v>
      </c>
    </row>
    <row r="1396" spans="12:18" x14ac:dyDescent="0.2">
      <c r="L1396">
        <v>1401</v>
      </c>
      <c r="M1396" t="s">
        <v>608</v>
      </c>
      <c r="N1396" s="40">
        <v>38980</v>
      </c>
      <c r="O1396" t="s">
        <v>581</v>
      </c>
      <c r="P1396" s="45">
        <v>6</v>
      </c>
      <c r="Q1396" s="321">
        <v>19.546281446888681</v>
      </c>
      <c r="R1396" t="s">
        <v>592</v>
      </c>
    </row>
    <row r="1397" spans="12:18" x14ac:dyDescent="0.2">
      <c r="L1397">
        <v>1402</v>
      </c>
      <c r="M1397" t="s">
        <v>588</v>
      </c>
      <c r="N1397" s="40">
        <v>38859</v>
      </c>
      <c r="O1397" t="s">
        <v>585</v>
      </c>
      <c r="P1397" s="45">
        <v>55</v>
      </c>
      <c r="Q1397" s="321">
        <v>167.0921059108752</v>
      </c>
      <c r="R1397" t="s">
        <v>586</v>
      </c>
    </row>
    <row r="1398" spans="12:18" x14ac:dyDescent="0.2">
      <c r="L1398">
        <v>1403</v>
      </c>
      <c r="M1398" t="s">
        <v>611</v>
      </c>
      <c r="N1398" s="40">
        <v>38870</v>
      </c>
      <c r="O1398" t="s">
        <v>589</v>
      </c>
      <c r="P1398" s="45">
        <v>64</v>
      </c>
      <c r="Q1398" s="321">
        <v>194.83490930195086</v>
      </c>
      <c r="R1398" t="s">
        <v>582</v>
      </c>
    </row>
    <row r="1399" spans="12:18" x14ac:dyDescent="0.2">
      <c r="L1399">
        <v>1404</v>
      </c>
      <c r="M1399" t="s">
        <v>580</v>
      </c>
      <c r="N1399" s="40">
        <v>38518</v>
      </c>
      <c r="O1399" t="s">
        <v>581</v>
      </c>
      <c r="P1399" s="45">
        <v>27</v>
      </c>
      <c r="Q1399" s="321">
        <v>82.654748876430304</v>
      </c>
      <c r="R1399" t="s">
        <v>603</v>
      </c>
    </row>
    <row r="1400" spans="12:18" x14ac:dyDescent="0.2">
      <c r="L1400">
        <v>1405</v>
      </c>
      <c r="M1400" t="s">
        <v>611</v>
      </c>
      <c r="N1400" s="40">
        <v>38276</v>
      </c>
      <c r="O1400" t="s">
        <v>581</v>
      </c>
      <c r="P1400" s="45">
        <v>4</v>
      </c>
      <c r="Q1400" s="321">
        <v>14.358367110038117</v>
      </c>
      <c r="R1400" t="s">
        <v>592</v>
      </c>
    </row>
    <row r="1401" spans="12:18" x14ac:dyDescent="0.2">
      <c r="L1401">
        <v>1406</v>
      </c>
      <c r="M1401" t="s">
        <v>612</v>
      </c>
      <c r="N1401" s="40">
        <v>38661</v>
      </c>
      <c r="O1401" t="s">
        <v>581</v>
      </c>
      <c r="P1401" s="45">
        <v>17</v>
      </c>
      <c r="Q1401" s="321">
        <v>53.450226015325889</v>
      </c>
      <c r="R1401" t="s">
        <v>586</v>
      </c>
    </row>
    <row r="1402" spans="12:18" x14ac:dyDescent="0.2">
      <c r="L1402">
        <v>1407</v>
      </c>
      <c r="M1402" t="s">
        <v>588</v>
      </c>
      <c r="N1402" s="40">
        <v>38947</v>
      </c>
      <c r="O1402" t="s">
        <v>581</v>
      </c>
      <c r="P1402" s="45">
        <v>24</v>
      </c>
      <c r="Q1402" s="321">
        <v>74.287417398883491</v>
      </c>
      <c r="R1402" t="s">
        <v>603</v>
      </c>
    </row>
    <row r="1403" spans="12:18" x14ac:dyDescent="0.2">
      <c r="L1403">
        <v>1408</v>
      </c>
      <c r="M1403" t="s">
        <v>608</v>
      </c>
      <c r="N1403" s="40">
        <v>38694</v>
      </c>
      <c r="O1403" t="s">
        <v>581</v>
      </c>
      <c r="P1403" s="45">
        <v>87</v>
      </c>
      <c r="Q1403" s="321">
        <v>262.8805946680697</v>
      </c>
      <c r="R1403" t="s">
        <v>592</v>
      </c>
    </row>
    <row r="1404" spans="12:18" x14ac:dyDescent="0.2">
      <c r="L1404">
        <v>1409</v>
      </c>
      <c r="M1404" t="s">
        <v>594</v>
      </c>
      <c r="N1404" s="40">
        <v>38309</v>
      </c>
      <c r="O1404" t="s">
        <v>605</v>
      </c>
      <c r="P1404" s="45">
        <v>10</v>
      </c>
      <c r="Q1404" s="321">
        <v>31.759227784320323</v>
      </c>
      <c r="R1404" t="s">
        <v>603</v>
      </c>
    </row>
    <row r="1405" spans="12:18" x14ac:dyDescent="0.2">
      <c r="L1405">
        <v>1410</v>
      </c>
      <c r="M1405" t="s">
        <v>599</v>
      </c>
      <c r="N1405" s="40">
        <v>38276</v>
      </c>
      <c r="O1405" t="s">
        <v>605</v>
      </c>
      <c r="P1405" s="45">
        <v>0</v>
      </c>
      <c r="Q1405" s="321">
        <v>1.8311339455634805</v>
      </c>
      <c r="R1405" t="s">
        <v>586</v>
      </c>
    </row>
    <row r="1406" spans="12:18" x14ac:dyDescent="0.2">
      <c r="L1406">
        <v>1411</v>
      </c>
      <c r="M1406" t="s">
        <v>599</v>
      </c>
      <c r="N1406" s="40">
        <v>38375</v>
      </c>
      <c r="O1406" t="s">
        <v>581</v>
      </c>
      <c r="P1406" s="45">
        <v>73</v>
      </c>
      <c r="Q1406" s="321">
        <v>221.0091797499388</v>
      </c>
      <c r="R1406" t="s">
        <v>586</v>
      </c>
    </row>
    <row r="1407" spans="12:18" x14ac:dyDescent="0.2">
      <c r="L1407">
        <v>1412</v>
      </c>
      <c r="M1407" t="s">
        <v>584</v>
      </c>
      <c r="N1407" s="40">
        <v>38067</v>
      </c>
      <c r="O1407" t="s">
        <v>581</v>
      </c>
      <c r="P1407" s="45">
        <v>66</v>
      </c>
      <c r="Q1407" s="321">
        <v>200.12198246327054</v>
      </c>
      <c r="R1407" t="s">
        <v>586</v>
      </c>
    </row>
    <row r="1408" spans="12:18" x14ac:dyDescent="0.2">
      <c r="L1408">
        <v>1413</v>
      </c>
      <c r="M1408" t="s">
        <v>580</v>
      </c>
      <c r="N1408" s="40">
        <v>38947</v>
      </c>
      <c r="O1408" t="s">
        <v>581</v>
      </c>
      <c r="P1408" s="45">
        <v>70</v>
      </c>
      <c r="Q1408" s="321">
        <v>211.75333647455852</v>
      </c>
      <c r="R1408" t="s">
        <v>592</v>
      </c>
    </row>
    <row r="1409" spans="12:18" x14ac:dyDescent="0.2">
      <c r="L1409">
        <v>1414</v>
      </c>
      <c r="M1409" t="s">
        <v>594</v>
      </c>
      <c r="N1409" s="40">
        <v>38331</v>
      </c>
      <c r="O1409" t="s">
        <v>585</v>
      </c>
      <c r="P1409" s="45">
        <v>78</v>
      </c>
      <c r="Q1409" s="321">
        <v>235.90596023209099</v>
      </c>
      <c r="R1409" t="s">
        <v>603</v>
      </c>
    </row>
    <row r="1410" spans="12:18" x14ac:dyDescent="0.2">
      <c r="L1410">
        <v>1415</v>
      </c>
      <c r="M1410" t="s">
        <v>611</v>
      </c>
      <c r="N1410" s="40">
        <v>38661</v>
      </c>
      <c r="O1410" t="s">
        <v>605</v>
      </c>
      <c r="P1410" s="45">
        <v>22</v>
      </c>
      <c r="Q1410" s="321">
        <v>66.965065793990505</v>
      </c>
      <c r="R1410" t="s">
        <v>603</v>
      </c>
    </row>
    <row r="1411" spans="12:18" x14ac:dyDescent="0.2">
      <c r="L1411">
        <v>1416</v>
      </c>
      <c r="M1411" t="s">
        <v>608</v>
      </c>
      <c r="N1411" s="40">
        <v>38265</v>
      </c>
      <c r="O1411" t="s">
        <v>605</v>
      </c>
      <c r="P1411" s="45">
        <v>21</v>
      </c>
      <c r="Q1411" s="321">
        <v>65.217462708012192</v>
      </c>
      <c r="R1411" t="s">
        <v>582</v>
      </c>
    </row>
    <row r="1412" spans="12:18" x14ac:dyDescent="0.2">
      <c r="L1412">
        <v>1417</v>
      </c>
      <c r="M1412" t="s">
        <v>580</v>
      </c>
      <c r="N1412" s="40">
        <v>38276</v>
      </c>
      <c r="O1412" t="s">
        <v>581</v>
      </c>
      <c r="P1412" s="45">
        <v>8</v>
      </c>
      <c r="Q1412" s="321">
        <v>25.824952877477109</v>
      </c>
      <c r="R1412" t="s">
        <v>603</v>
      </c>
    </row>
    <row r="1413" spans="12:18" x14ac:dyDescent="0.2">
      <c r="L1413">
        <v>1418</v>
      </c>
      <c r="M1413" t="s">
        <v>588</v>
      </c>
      <c r="N1413" s="40">
        <v>38034</v>
      </c>
      <c r="O1413" t="s">
        <v>605</v>
      </c>
      <c r="P1413" s="45">
        <v>62</v>
      </c>
      <c r="Q1413" s="321">
        <v>187.80112722106594</v>
      </c>
      <c r="R1413" t="s">
        <v>592</v>
      </c>
    </row>
    <row r="1414" spans="12:18" x14ac:dyDescent="0.2">
      <c r="L1414">
        <v>1419</v>
      </c>
      <c r="M1414" t="s">
        <v>596</v>
      </c>
      <c r="N1414" s="40">
        <v>38848</v>
      </c>
      <c r="O1414" t="s">
        <v>605</v>
      </c>
      <c r="P1414" s="45">
        <v>81</v>
      </c>
      <c r="Q1414" s="321">
        <v>244.50746507200088</v>
      </c>
      <c r="R1414" t="s">
        <v>603</v>
      </c>
    </row>
    <row r="1415" spans="12:18" x14ac:dyDescent="0.2">
      <c r="L1415">
        <v>1420</v>
      </c>
      <c r="M1415" t="s">
        <v>594</v>
      </c>
      <c r="N1415" s="40">
        <v>38342</v>
      </c>
      <c r="O1415" t="s">
        <v>581</v>
      </c>
      <c r="P1415" s="45">
        <v>72</v>
      </c>
      <c r="Q1415" s="321">
        <v>218.17265722795503</v>
      </c>
      <c r="R1415" t="s">
        <v>603</v>
      </c>
    </row>
    <row r="1416" spans="12:18" x14ac:dyDescent="0.2">
      <c r="L1416">
        <v>1421</v>
      </c>
      <c r="M1416" t="s">
        <v>584</v>
      </c>
      <c r="N1416" s="40">
        <v>39002</v>
      </c>
      <c r="O1416" t="s">
        <v>597</v>
      </c>
      <c r="P1416" s="45">
        <v>13</v>
      </c>
      <c r="Q1416" s="321">
        <v>41.356875522020459</v>
      </c>
      <c r="R1416" t="s">
        <v>592</v>
      </c>
    </row>
    <row r="1417" spans="12:18" x14ac:dyDescent="0.2">
      <c r="L1417">
        <v>1422</v>
      </c>
      <c r="M1417" t="s">
        <v>580</v>
      </c>
      <c r="N1417" s="40">
        <v>38595</v>
      </c>
      <c r="O1417" t="s">
        <v>589</v>
      </c>
      <c r="P1417" s="45">
        <v>52</v>
      </c>
      <c r="Q1417" s="321">
        <v>157.41873231061072</v>
      </c>
      <c r="R1417" t="s">
        <v>582</v>
      </c>
    </row>
    <row r="1418" spans="12:18" x14ac:dyDescent="0.2">
      <c r="L1418">
        <v>1423</v>
      </c>
      <c r="M1418" t="s">
        <v>599</v>
      </c>
      <c r="N1418" s="40">
        <v>38738</v>
      </c>
      <c r="O1418" t="s">
        <v>597</v>
      </c>
      <c r="P1418" s="45">
        <v>49</v>
      </c>
      <c r="Q1418" s="321">
        <v>148.10679359164916</v>
      </c>
      <c r="R1418" t="s">
        <v>592</v>
      </c>
    </row>
    <row r="1419" spans="12:18" x14ac:dyDescent="0.2">
      <c r="L1419">
        <v>1424</v>
      </c>
      <c r="M1419" t="s">
        <v>599</v>
      </c>
      <c r="N1419" s="40">
        <v>38067</v>
      </c>
      <c r="O1419" t="s">
        <v>597</v>
      </c>
      <c r="P1419" s="45">
        <v>82</v>
      </c>
      <c r="Q1419" s="321">
        <v>248.16915651860171</v>
      </c>
      <c r="R1419" t="s">
        <v>582</v>
      </c>
    </row>
    <row r="1420" spans="12:18" x14ac:dyDescent="0.2">
      <c r="L1420">
        <v>1425</v>
      </c>
      <c r="M1420" t="s">
        <v>594</v>
      </c>
      <c r="N1420" s="40">
        <v>38815</v>
      </c>
      <c r="O1420" t="s">
        <v>597</v>
      </c>
      <c r="P1420" s="45">
        <v>5</v>
      </c>
      <c r="Q1420" s="321">
        <v>17.015690322490627</v>
      </c>
      <c r="R1420" t="s">
        <v>586</v>
      </c>
    </row>
    <row r="1421" spans="12:18" x14ac:dyDescent="0.2">
      <c r="L1421">
        <v>1426</v>
      </c>
      <c r="M1421" t="s">
        <v>611</v>
      </c>
      <c r="N1421" s="40">
        <v>38617</v>
      </c>
      <c r="O1421" t="s">
        <v>605</v>
      </c>
      <c r="P1421" s="45">
        <v>45</v>
      </c>
      <c r="Q1421" s="321">
        <v>136.85630897508477</v>
      </c>
      <c r="R1421" t="s">
        <v>592</v>
      </c>
    </row>
    <row r="1422" spans="12:18" x14ac:dyDescent="0.2">
      <c r="L1422">
        <v>1427</v>
      </c>
      <c r="M1422" t="s">
        <v>608</v>
      </c>
      <c r="N1422" s="40">
        <v>38694</v>
      </c>
      <c r="O1422" t="s">
        <v>605</v>
      </c>
      <c r="P1422" s="45">
        <v>-10</v>
      </c>
      <c r="Q1422" s="321">
        <v>-27.350902782330042</v>
      </c>
      <c r="R1422" t="s">
        <v>586</v>
      </c>
    </row>
    <row r="1423" spans="12:18" x14ac:dyDescent="0.2">
      <c r="L1423">
        <v>1428</v>
      </c>
      <c r="M1423" t="s">
        <v>588</v>
      </c>
      <c r="N1423" s="40">
        <v>39057</v>
      </c>
      <c r="O1423" t="s">
        <v>597</v>
      </c>
      <c r="P1423" s="45">
        <v>53</v>
      </c>
      <c r="Q1423" s="321">
        <v>160.85164058435507</v>
      </c>
      <c r="R1423" t="s">
        <v>586</v>
      </c>
    </row>
    <row r="1424" spans="12:18" x14ac:dyDescent="0.2">
      <c r="L1424">
        <v>1429</v>
      </c>
      <c r="M1424" t="s">
        <v>584</v>
      </c>
      <c r="N1424" s="40">
        <v>38441</v>
      </c>
      <c r="O1424" t="s">
        <v>589</v>
      </c>
      <c r="P1424" s="45">
        <v>24</v>
      </c>
      <c r="Q1424" s="321">
        <v>73.616064458141409</v>
      </c>
      <c r="R1424" t="s">
        <v>603</v>
      </c>
    </row>
    <row r="1425" spans="12:18" x14ac:dyDescent="0.2">
      <c r="L1425">
        <v>1430</v>
      </c>
      <c r="M1425" t="s">
        <v>599</v>
      </c>
      <c r="N1425" s="40">
        <v>38914</v>
      </c>
      <c r="O1425" t="s">
        <v>581</v>
      </c>
      <c r="P1425" s="45">
        <v>27</v>
      </c>
      <c r="Q1425" s="321">
        <v>83.23212229417976</v>
      </c>
      <c r="R1425" t="s">
        <v>586</v>
      </c>
    </row>
    <row r="1426" spans="12:18" x14ac:dyDescent="0.2">
      <c r="L1426">
        <v>1431</v>
      </c>
      <c r="M1426" t="s">
        <v>611</v>
      </c>
      <c r="N1426" s="40">
        <v>38837</v>
      </c>
      <c r="O1426" t="s">
        <v>585</v>
      </c>
      <c r="P1426" s="45">
        <v>52</v>
      </c>
      <c r="Q1426" s="321">
        <v>158.63001694196066</v>
      </c>
      <c r="R1426" t="s">
        <v>592</v>
      </c>
    </row>
    <row r="1427" spans="12:18" x14ac:dyDescent="0.2">
      <c r="L1427">
        <v>1432</v>
      </c>
      <c r="M1427" t="s">
        <v>594</v>
      </c>
      <c r="N1427" s="40">
        <v>39013</v>
      </c>
      <c r="O1427" t="s">
        <v>585</v>
      </c>
      <c r="P1427" s="45">
        <v>0</v>
      </c>
      <c r="Q1427" s="321">
        <v>1.7815728693963861</v>
      </c>
      <c r="R1427" t="s">
        <v>603</v>
      </c>
    </row>
    <row r="1428" spans="12:18" x14ac:dyDescent="0.2">
      <c r="L1428">
        <v>1433</v>
      </c>
      <c r="M1428" t="s">
        <v>599</v>
      </c>
      <c r="N1428" s="40">
        <v>38155</v>
      </c>
      <c r="O1428" t="s">
        <v>605</v>
      </c>
      <c r="P1428" s="45">
        <v>92</v>
      </c>
      <c r="Q1428" s="321">
        <v>278.65173044503393</v>
      </c>
      <c r="R1428" t="s">
        <v>603</v>
      </c>
    </row>
    <row r="1429" spans="12:18" x14ac:dyDescent="0.2">
      <c r="L1429">
        <v>1434</v>
      </c>
      <c r="M1429" t="s">
        <v>608</v>
      </c>
      <c r="N1429" s="40">
        <v>39013</v>
      </c>
      <c r="O1429" t="s">
        <v>605</v>
      </c>
      <c r="P1429" s="45">
        <v>22</v>
      </c>
      <c r="Q1429" s="321">
        <v>67.706785390101601</v>
      </c>
      <c r="R1429" t="s">
        <v>603</v>
      </c>
    </row>
    <row r="1430" spans="12:18" x14ac:dyDescent="0.2">
      <c r="L1430">
        <v>1435</v>
      </c>
      <c r="M1430" t="s">
        <v>612</v>
      </c>
      <c r="N1430" s="40">
        <v>38837</v>
      </c>
      <c r="O1430" t="s">
        <v>597</v>
      </c>
      <c r="P1430" s="45">
        <v>67</v>
      </c>
      <c r="Q1430" s="321">
        <v>202.90370530776514</v>
      </c>
      <c r="R1430" t="s">
        <v>592</v>
      </c>
    </row>
    <row r="1431" spans="12:18" x14ac:dyDescent="0.2">
      <c r="L1431">
        <v>1436</v>
      </c>
      <c r="M1431" t="s">
        <v>594</v>
      </c>
      <c r="N1431" s="40">
        <v>38639</v>
      </c>
      <c r="O1431" t="s">
        <v>605</v>
      </c>
      <c r="P1431" s="45">
        <v>7</v>
      </c>
      <c r="Q1431" s="321">
        <v>23.034327347174614</v>
      </c>
      <c r="R1431" t="s">
        <v>592</v>
      </c>
    </row>
    <row r="1432" spans="12:18" x14ac:dyDescent="0.2">
      <c r="L1432">
        <v>1437</v>
      </c>
      <c r="M1432" t="s">
        <v>612</v>
      </c>
      <c r="N1432" s="40">
        <v>38122</v>
      </c>
      <c r="O1432" t="s">
        <v>597</v>
      </c>
      <c r="P1432" s="45">
        <v>-10</v>
      </c>
      <c r="Q1432" s="321">
        <v>-27.962734354764166</v>
      </c>
      <c r="R1432" t="s">
        <v>582</v>
      </c>
    </row>
    <row r="1433" spans="12:18" x14ac:dyDescent="0.2">
      <c r="L1433">
        <v>1438</v>
      </c>
      <c r="M1433" t="s">
        <v>596</v>
      </c>
      <c r="N1433" s="40">
        <v>38947</v>
      </c>
      <c r="O1433" t="s">
        <v>605</v>
      </c>
      <c r="P1433" s="45">
        <v>10</v>
      </c>
      <c r="Q1433" s="321">
        <v>31.667217946817743</v>
      </c>
      <c r="R1433" t="s">
        <v>586</v>
      </c>
    </row>
    <row r="1434" spans="12:18" x14ac:dyDescent="0.2">
      <c r="L1434">
        <v>1439</v>
      </c>
      <c r="M1434" t="s">
        <v>599</v>
      </c>
      <c r="N1434" s="40">
        <v>38529</v>
      </c>
      <c r="O1434" t="s">
        <v>585</v>
      </c>
      <c r="P1434" s="45">
        <v>15</v>
      </c>
      <c r="Q1434" s="321">
        <v>46.477551483409364</v>
      </c>
      <c r="R1434" t="s">
        <v>586</v>
      </c>
    </row>
    <row r="1435" spans="12:18" x14ac:dyDescent="0.2">
      <c r="L1435">
        <v>1440</v>
      </c>
      <c r="M1435" t="s">
        <v>588</v>
      </c>
      <c r="N1435" s="40">
        <v>38529</v>
      </c>
      <c r="O1435" t="s">
        <v>589</v>
      </c>
      <c r="P1435" s="45">
        <v>0</v>
      </c>
      <c r="Q1435" s="321">
        <v>2.1309055922780948</v>
      </c>
      <c r="R1435" t="s">
        <v>582</v>
      </c>
    </row>
    <row r="1436" spans="12:18" x14ac:dyDescent="0.2">
      <c r="L1436">
        <v>1441</v>
      </c>
      <c r="M1436" t="s">
        <v>594</v>
      </c>
      <c r="N1436" s="40">
        <v>38793</v>
      </c>
      <c r="O1436" t="s">
        <v>585</v>
      </c>
      <c r="P1436" s="45">
        <v>93</v>
      </c>
      <c r="Q1436" s="321">
        <v>280.90891395594838</v>
      </c>
      <c r="R1436" t="s">
        <v>603</v>
      </c>
    </row>
    <row r="1437" spans="12:18" x14ac:dyDescent="0.2">
      <c r="L1437">
        <v>1442</v>
      </c>
      <c r="M1437" t="s">
        <v>584</v>
      </c>
      <c r="N1437" s="40">
        <v>38738</v>
      </c>
      <c r="O1437" t="s">
        <v>585</v>
      </c>
      <c r="P1437" s="45">
        <v>57</v>
      </c>
      <c r="Q1437" s="321">
        <v>172.62177980113168</v>
      </c>
      <c r="R1437" t="s">
        <v>592</v>
      </c>
    </row>
    <row r="1438" spans="12:18" x14ac:dyDescent="0.2">
      <c r="L1438">
        <v>1443</v>
      </c>
      <c r="M1438" t="s">
        <v>599</v>
      </c>
      <c r="N1438" s="40">
        <v>38254</v>
      </c>
      <c r="O1438" t="s">
        <v>581</v>
      </c>
      <c r="P1438" s="45">
        <v>69</v>
      </c>
      <c r="Q1438" s="321">
        <v>208.76551379204989</v>
      </c>
      <c r="R1438" t="s">
        <v>592</v>
      </c>
    </row>
    <row r="1439" spans="12:18" x14ac:dyDescent="0.2">
      <c r="L1439">
        <v>1444</v>
      </c>
      <c r="M1439" t="s">
        <v>612</v>
      </c>
      <c r="N1439" s="40">
        <v>38716</v>
      </c>
      <c r="O1439" t="s">
        <v>585</v>
      </c>
      <c r="P1439" s="45">
        <v>53</v>
      </c>
      <c r="Q1439" s="321">
        <v>161.64817183248223</v>
      </c>
      <c r="R1439" t="s">
        <v>582</v>
      </c>
    </row>
    <row r="1440" spans="12:18" x14ac:dyDescent="0.2">
      <c r="L1440">
        <v>1445</v>
      </c>
      <c r="M1440" t="s">
        <v>588</v>
      </c>
      <c r="N1440" s="40">
        <v>39013</v>
      </c>
      <c r="O1440" t="s">
        <v>589</v>
      </c>
      <c r="P1440" s="45">
        <v>67</v>
      </c>
      <c r="Q1440" s="321">
        <v>203.5655299819017</v>
      </c>
      <c r="R1440" t="s">
        <v>582</v>
      </c>
    </row>
    <row r="1441" spans="12:18" x14ac:dyDescent="0.2">
      <c r="L1441">
        <v>1446</v>
      </c>
      <c r="M1441" t="s">
        <v>612</v>
      </c>
      <c r="N1441" s="40">
        <v>38078</v>
      </c>
      <c r="O1441" t="s">
        <v>597</v>
      </c>
      <c r="P1441" s="45">
        <v>23</v>
      </c>
      <c r="Q1441" s="321">
        <v>70.708152765050201</v>
      </c>
      <c r="R1441" t="s">
        <v>603</v>
      </c>
    </row>
    <row r="1442" spans="12:18" x14ac:dyDescent="0.2">
      <c r="L1442">
        <v>1447</v>
      </c>
      <c r="M1442" t="s">
        <v>596</v>
      </c>
      <c r="N1442" s="40">
        <v>38155</v>
      </c>
      <c r="O1442" t="s">
        <v>605</v>
      </c>
      <c r="P1442" s="45">
        <v>43</v>
      </c>
      <c r="Q1442" s="321">
        <v>131.16019141346013</v>
      </c>
      <c r="R1442" t="s">
        <v>592</v>
      </c>
    </row>
    <row r="1443" spans="12:18" x14ac:dyDescent="0.2">
      <c r="L1443">
        <v>1448</v>
      </c>
      <c r="M1443" t="s">
        <v>611</v>
      </c>
      <c r="N1443" s="40">
        <v>39013</v>
      </c>
      <c r="O1443" t="s">
        <v>581</v>
      </c>
      <c r="P1443" s="45">
        <v>69</v>
      </c>
      <c r="Q1443" s="321">
        <v>209.39515625574666</v>
      </c>
      <c r="R1443" t="s">
        <v>592</v>
      </c>
    </row>
    <row r="1444" spans="12:18" x14ac:dyDescent="0.2">
      <c r="L1444">
        <v>1449</v>
      </c>
      <c r="M1444" t="s">
        <v>584</v>
      </c>
      <c r="N1444" s="40">
        <v>38991</v>
      </c>
      <c r="O1444" t="s">
        <v>589</v>
      </c>
      <c r="P1444" s="45">
        <v>45</v>
      </c>
      <c r="Q1444" s="321">
        <v>136.50342219375273</v>
      </c>
      <c r="R1444" t="s">
        <v>586</v>
      </c>
    </row>
    <row r="1445" spans="12:18" x14ac:dyDescent="0.2">
      <c r="L1445">
        <v>1450</v>
      </c>
      <c r="M1445" t="s">
        <v>594</v>
      </c>
      <c r="N1445" s="40">
        <v>38661</v>
      </c>
      <c r="O1445" t="s">
        <v>597</v>
      </c>
      <c r="P1445" s="45">
        <v>70</v>
      </c>
      <c r="Q1445" s="321">
        <v>211.70097135907523</v>
      </c>
      <c r="R1445" t="s">
        <v>592</v>
      </c>
    </row>
    <row r="1446" spans="12:18" x14ac:dyDescent="0.2">
      <c r="L1446">
        <v>1451</v>
      </c>
      <c r="M1446" t="s">
        <v>596</v>
      </c>
      <c r="N1446" s="40">
        <v>39013</v>
      </c>
      <c r="O1446" t="s">
        <v>605</v>
      </c>
      <c r="P1446" s="45">
        <v>91</v>
      </c>
      <c r="Q1446" s="321">
        <v>274.50140154950032</v>
      </c>
      <c r="R1446" t="s">
        <v>603</v>
      </c>
    </row>
    <row r="1447" spans="12:18" x14ac:dyDescent="0.2">
      <c r="L1447">
        <v>1452</v>
      </c>
      <c r="M1447" t="s">
        <v>608</v>
      </c>
      <c r="N1447" s="40">
        <v>39068</v>
      </c>
      <c r="O1447" t="s">
        <v>605</v>
      </c>
      <c r="P1447" s="45">
        <v>33</v>
      </c>
      <c r="Q1447" s="321">
        <v>100.48140496751634</v>
      </c>
      <c r="R1447" t="s">
        <v>586</v>
      </c>
    </row>
    <row r="1448" spans="12:18" x14ac:dyDescent="0.2">
      <c r="L1448">
        <v>1453</v>
      </c>
      <c r="M1448" t="s">
        <v>596</v>
      </c>
      <c r="N1448" s="40">
        <v>38936</v>
      </c>
      <c r="O1448" t="s">
        <v>585</v>
      </c>
      <c r="P1448" s="45">
        <v>90</v>
      </c>
      <c r="Q1448" s="321">
        <v>272.35779457225038</v>
      </c>
      <c r="R1448" t="s">
        <v>586</v>
      </c>
    </row>
    <row r="1449" spans="12:18" x14ac:dyDescent="0.2">
      <c r="L1449">
        <v>1454</v>
      </c>
      <c r="M1449" t="s">
        <v>596</v>
      </c>
      <c r="N1449" s="40">
        <v>38342</v>
      </c>
      <c r="O1449" t="s">
        <v>605</v>
      </c>
      <c r="P1449" s="45">
        <v>17</v>
      </c>
      <c r="Q1449" s="321">
        <v>52.516260583580817</v>
      </c>
      <c r="R1449" t="s">
        <v>603</v>
      </c>
    </row>
    <row r="1450" spans="12:18" x14ac:dyDescent="0.2">
      <c r="L1450">
        <v>1455</v>
      </c>
      <c r="M1450" t="s">
        <v>594</v>
      </c>
      <c r="N1450" s="40">
        <v>38199</v>
      </c>
      <c r="O1450" t="s">
        <v>597</v>
      </c>
      <c r="P1450" s="45">
        <v>-7</v>
      </c>
      <c r="Q1450" s="321">
        <v>-18.916737992903691</v>
      </c>
      <c r="R1450" t="s">
        <v>603</v>
      </c>
    </row>
    <row r="1451" spans="12:18" x14ac:dyDescent="0.2">
      <c r="L1451">
        <v>1456</v>
      </c>
      <c r="M1451" t="s">
        <v>588</v>
      </c>
      <c r="N1451" s="40">
        <v>38232</v>
      </c>
      <c r="O1451" t="s">
        <v>605</v>
      </c>
      <c r="P1451" s="45">
        <v>21</v>
      </c>
      <c r="Q1451" s="321">
        <v>64.912642276982112</v>
      </c>
      <c r="R1451" t="s">
        <v>592</v>
      </c>
    </row>
    <row r="1452" spans="12:18" x14ac:dyDescent="0.2">
      <c r="L1452">
        <v>1457</v>
      </c>
      <c r="M1452" t="s">
        <v>611</v>
      </c>
      <c r="N1452" s="40">
        <v>38573</v>
      </c>
      <c r="O1452" t="s">
        <v>585</v>
      </c>
      <c r="P1452" s="45">
        <v>14</v>
      </c>
      <c r="Q1452" s="321">
        <v>44.327818174178198</v>
      </c>
      <c r="R1452" t="s">
        <v>586</v>
      </c>
    </row>
    <row r="1453" spans="12:18" x14ac:dyDescent="0.2">
      <c r="L1453">
        <v>1458</v>
      </c>
      <c r="M1453" t="s">
        <v>594</v>
      </c>
      <c r="N1453" s="40">
        <v>38826</v>
      </c>
      <c r="O1453" t="s">
        <v>589</v>
      </c>
      <c r="P1453" s="45">
        <v>84</v>
      </c>
      <c r="Q1453" s="321">
        <v>254.27232164491826</v>
      </c>
      <c r="R1453" t="s">
        <v>603</v>
      </c>
    </row>
    <row r="1454" spans="12:18" x14ac:dyDescent="0.2">
      <c r="L1454">
        <v>1459</v>
      </c>
      <c r="M1454" t="s">
        <v>599</v>
      </c>
      <c r="N1454" s="40">
        <v>38738</v>
      </c>
      <c r="O1454" t="s">
        <v>589</v>
      </c>
      <c r="P1454" s="45">
        <v>92</v>
      </c>
      <c r="Q1454" s="321">
        <v>278.12892270091868</v>
      </c>
      <c r="R1454" t="s">
        <v>592</v>
      </c>
    </row>
    <row r="1455" spans="12:18" x14ac:dyDescent="0.2">
      <c r="L1455">
        <v>1460</v>
      </c>
      <c r="M1455" t="s">
        <v>594</v>
      </c>
      <c r="N1455" s="40">
        <v>39013</v>
      </c>
      <c r="O1455" t="s">
        <v>581</v>
      </c>
      <c r="P1455" s="45">
        <v>-1</v>
      </c>
      <c r="Q1455" s="321">
        <v>-0.12859943512322669</v>
      </c>
      <c r="R1455" t="s">
        <v>592</v>
      </c>
    </row>
    <row r="1456" spans="12:18" x14ac:dyDescent="0.2">
      <c r="L1456">
        <v>1461</v>
      </c>
      <c r="M1456" t="s">
        <v>594</v>
      </c>
      <c r="N1456" s="40">
        <v>38485</v>
      </c>
      <c r="O1456" t="s">
        <v>581</v>
      </c>
      <c r="P1456" s="45">
        <v>73</v>
      </c>
      <c r="Q1456" s="321">
        <v>222.08676582590357</v>
      </c>
      <c r="R1456" t="s">
        <v>582</v>
      </c>
    </row>
    <row r="1457" spans="12:18" x14ac:dyDescent="0.2">
      <c r="L1457">
        <v>1462</v>
      </c>
      <c r="M1457" t="s">
        <v>612</v>
      </c>
      <c r="N1457" s="40">
        <v>38727</v>
      </c>
      <c r="O1457" t="s">
        <v>585</v>
      </c>
      <c r="P1457" s="45">
        <v>48</v>
      </c>
      <c r="Q1457" s="321">
        <v>146.42108275927566</v>
      </c>
      <c r="R1457" t="s">
        <v>603</v>
      </c>
    </row>
    <row r="1458" spans="12:18" x14ac:dyDescent="0.2">
      <c r="L1458">
        <v>1463</v>
      </c>
      <c r="M1458" t="s">
        <v>612</v>
      </c>
      <c r="N1458" s="40">
        <v>38331</v>
      </c>
      <c r="O1458" t="s">
        <v>597</v>
      </c>
      <c r="P1458" s="45">
        <v>72</v>
      </c>
      <c r="Q1458" s="321">
        <v>217.08233008534265</v>
      </c>
      <c r="R1458" t="s">
        <v>582</v>
      </c>
    </row>
    <row r="1459" spans="12:18" x14ac:dyDescent="0.2">
      <c r="L1459">
        <v>1464</v>
      </c>
      <c r="M1459" t="s">
        <v>580</v>
      </c>
      <c r="N1459" s="40">
        <v>38903</v>
      </c>
      <c r="O1459" t="s">
        <v>585</v>
      </c>
      <c r="P1459" s="45">
        <v>42</v>
      </c>
      <c r="Q1459" s="321">
        <v>127.6087139856683</v>
      </c>
      <c r="R1459" t="s">
        <v>603</v>
      </c>
    </row>
    <row r="1460" spans="12:18" x14ac:dyDescent="0.2">
      <c r="L1460">
        <v>1465</v>
      </c>
      <c r="M1460" t="s">
        <v>594</v>
      </c>
      <c r="N1460" s="40">
        <v>38342</v>
      </c>
      <c r="O1460" t="s">
        <v>585</v>
      </c>
      <c r="P1460" s="45">
        <v>80</v>
      </c>
      <c r="Q1460" s="321">
        <v>242.20754620036109</v>
      </c>
      <c r="R1460" t="s">
        <v>592</v>
      </c>
    </row>
    <row r="1461" spans="12:18" x14ac:dyDescent="0.2">
      <c r="L1461">
        <v>1466</v>
      </c>
      <c r="M1461" t="s">
        <v>594</v>
      </c>
      <c r="N1461" s="40">
        <v>38595</v>
      </c>
      <c r="O1461" t="s">
        <v>585</v>
      </c>
      <c r="P1461" s="45">
        <v>56</v>
      </c>
      <c r="Q1461" s="321">
        <v>170.85558875726406</v>
      </c>
      <c r="R1461" t="s">
        <v>582</v>
      </c>
    </row>
    <row r="1462" spans="12:18" x14ac:dyDescent="0.2">
      <c r="L1462">
        <v>1467</v>
      </c>
      <c r="M1462" t="s">
        <v>611</v>
      </c>
      <c r="N1462" s="40">
        <v>38012</v>
      </c>
      <c r="O1462" t="s">
        <v>605</v>
      </c>
      <c r="P1462" s="45">
        <v>46</v>
      </c>
      <c r="Q1462" s="321">
        <v>140.57686436306247</v>
      </c>
      <c r="R1462" t="s">
        <v>603</v>
      </c>
    </row>
    <row r="1463" spans="12:18" x14ac:dyDescent="0.2">
      <c r="L1463">
        <v>1468</v>
      </c>
      <c r="M1463" t="s">
        <v>580</v>
      </c>
      <c r="N1463" s="40">
        <v>38870</v>
      </c>
      <c r="O1463" t="s">
        <v>597</v>
      </c>
      <c r="P1463" s="45">
        <v>45</v>
      </c>
      <c r="Q1463" s="321">
        <v>136.77216386728932</v>
      </c>
      <c r="R1463" t="s">
        <v>592</v>
      </c>
    </row>
    <row r="1464" spans="12:18" x14ac:dyDescent="0.2">
      <c r="L1464">
        <v>1469</v>
      </c>
      <c r="M1464" t="s">
        <v>588</v>
      </c>
      <c r="N1464" s="40">
        <v>38507</v>
      </c>
      <c r="O1464" t="s">
        <v>585</v>
      </c>
      <c r="P1464" s="45">
        <v>53</v>
      </c>
      <c r="Q1464" s="321">
        <v>160.40163840433979</v>
      </c>
      <c r="R1464" t="s">
        <v>603</v>
      </c>
    </row>
    <row r="1465" spans="12:18" x14ac:dyDescent="0.2">
      <c r="L1465">
        <v>1470</v>
      </c>
      <c r="M1465" t="s">
        <v>588</v>
      </c>
      <c r="N1465" s="40">
        <v>38628</v>
      </c>
      <c r="O1465" t="s">
        <v>597</v>
      </c>
      <c r="P1465" s="45">
        <v>51</v>
      </c>
      <c r="Q1465" s="321">
        <v>155.05152823672236</v>
      </c>
      <c r="R1465" t="s">
        <v>592</v>
      </c>
    </row>
    <row r="1466" spans="12:18" x14ac:dyDescent="0.2">
      <c r="L1466">
        <v>1471</v>
      </c>
      <c r="M1466" t="s">
        <v>599</v>
      </c>
      <c r="N1466" s="40">
        <v>38705</v>
      </c>
      <c r="O1466" t="s">
        <v>605</v>
      </c>
      <c r="P1466" s="45">
        <v>64</v>
      </c>
      <c r="Q1466" s="321">
        <v>193.29903203964747</v>
      </c>
      <c r="R1466" t="s">
        <v>603</v>
      </c>
    </row>
    <row r="1467" spans="12:18" x14ac:dyDescent="0.2">
      <c r="L1467">
        <v>1472</v>
      </c>
      <c r="M1467" t="s">
        <v>580</v>
      </c>
      <c r="N1467" s="40">
        <v>38298</v>
      </c>
      <c r="O1467" t="s">
        <v>597</v>
      </c>
      <c r="P1467" s="45">
        <v>15</v>
      </c>
      <c r="Q1467" s="321">
        <v>47.086660569111189</v>
      </c>
      <c r="R1467" t="s">
        <v>592</v>
      </c>
    </row>
    <row r="1468" spans="12:18" x14ac:dyDescent="0.2">
      <c r="L1468">
        <v>1473</v>
      </c>
      <c r="M1468" t="s">
        <v>594</v>
      </c>
      <c r="N1468" s="40">
        <v>38078</v>
      </c>
      <c r="O1468" t="s">
        <v>589</v>
      </c>
      <c r="P1468" s="45">
        <v>33</v>
      </c>
      <c r="Q1468" s="321">
        <v>101.69988655484008</v>
      </c>
      <c r="R1468" t="s">
        <v>603</v>
      </c>
    </row>
    <row r="1469" spans="12:18" x14ac:dyDescent="0.2">
      <c r="L1469">
        <v>1474</v>
      </c>
      <c r="M1469" t="s">
        <v>608</v>
      </c>
      <c r="N1469" s="40">
        <v>38848</v>
      </c>
      <c r="O1469" t="s">
        <v>597</v>
      </c>
      <c r="P1469" s="45">
        <v>31</v>
      </c>
      <c r="Q1469" s="321">
        <v>95.050667546988379</v>
      </c>
      <c r="R1469" t="s">
        <v>592</v>
      </c>
    </row>
    <row r="1470" spans="12:18" x14ac:dyDescent="0.2">
      <c r="L1470">
        <v>1475</v>
      </c>
      <c r="M1470" t="s">
        <v>588</v>
      </c>
      <c r="N1470" s="40">
        <v>38705</v>
      </c>
      <c r="O1470" t="s">
        <v>589</v>
      </c>
      <c r="P1470" s="45">
        <v>51</v>
      </c>
      <c r="Q1470" s="321">
        <v>155.18472828999515</v>
      </c>
      <c r="R1470" t="s">
        <v>603</v>
      </c>
    </row>
    <row r="1471" spans="12:18" x14ac:dyDescent="0.2">
      <c r="L1471">
        <v>1476</v>
      </c>
      <c r="M1471" t="s">
        <v>599</v>
      </c>
      <c r="N1471" s="40">
        <v>38947</v>
      </c>
      <c r="O1471" t="s">
        <v>585</v>
      </c>
      <c r="P1471" s="45">
        <v>-7</v>
      </c>
      <c r="Q1471" s="321">
        <v>-18.636086701073594</v>
      </c>
      <c r="R1471" t="s">
        <v>603</v>
      </c>
    </row>
    <row r="1472" spans="12:18" x14ac:dyDescent="0.2">
      <c r="L1472">
        <v>1477</v>
      </c>
      <c r="M1472" t="s">
        <v>588</v>
      </c>
      <c r="N1472" s="40">
        <v>38485</v>
      </c>
      <c r="O1472" t="s">
        <v>597</v>
      </c>
      <c r="P1472" s="45">
        <v>37</v>
      </c>
      <c r="Q1472" s="321">
        <v>112.07406400171799</v>
      </c>
      <c r="R1472" t="s">
        <v>603</v>
      </c>
    </row>
    <row r="1473" spans="12:18" x14ac:dyDescent="0.2">
      <c r="L1473">
        <v>1478</v>
      </c>
      <c r="M1473" t="s">
        <v>580</v>
      </c>
      <c r="N1473" s="40">
        <v>38518</v>
      </c>
      <c r="O1473" t="s">
        <v>585</v>
      </c>
      <c r="P1473" s="45">
        <v>43</v>
      </c>
      <c r="Q1473" s="321">
        <v>130.97379554914517</v>
      </c>
      <c r="R1473" t="s">
        <v>582</v>
      </c>
    </row>
    <row r="1474" spans="12:18" x14ac:dyDescent="0.2">
      <c r="L1474">
        <v>1479</v>
      </c>
      <c r="M1474" t="s">
        <v>612</v>
      </c>
      <c r="N1474" s="40">
        <v>38859</v>
      </c>
      <c r="O1474" t="s">
        <v>605</v>
      </c>
      <c r="P1474" s="45">
        <v>63</v>
      </c>
      <c r="Q1474" s="321">
        <v>190.69209828626822</v>
      </c>
      <c r="R1474" t="s">
        <v>582</v>
      </c>
    </row>
    <row r="1475" spans="12:18" x14ac:dyDescent="0.2">
      <c r="L1475">
        <v>1480</v>
      </c>
      <c r="M1475" t="s">
        <v>596</v>
      </c>
      <c r="N1475" s="40">
        <v>38177</v>
      </c>
      <c r="O1475" t="s">
        <v>597</v>
      </c>
      <c r="P1475" s="45">
        <v>29</v>
      </c>
      <c r="Q1475" s="321">
        <v>89.589016206328608</v>
      </c>
      <c r="R1475" t="s">
        <v>592</v>
      </c>
    </row>
    <row r="1476" spans="12:18" x14ac:dyDescent="0.2">
      <c r="L1476">
        <v>1481</v>
      </c>
      <c r="M1476" t="s">
        <v>612</v>
      </c>
      <c r="N1476" s="40">
        <v>38694</v>
      </c>
      <c r="O1476" t="s">
        <v>605</v>
      </c>
      <c r="P1476" s="45">
        <v>20</v>
      </c>
      <c r="Q1476" s="321">
        <v>61.944091716082518</v>
      </c>
      <c r="R1476" t="s">
        <v>586</v>
      </c>
    </row>
    <row r="1477" spans="12:18" x14ac:dyDescent="0.2">
      <c r="L1477">
        <v>1482</v>
      </c>
      <c r="M1477" t="s">
        <v>608</v>
      </c>
      <c r="N1477" s="40">
        <v>38804</v>
      </c>
      <c r="O1477" t="s">
        <v>597</v>
      </c>
      <c r="P1477" s="45">
        <v>48</v>
      </c>
      <c r="Q1477" s="321">
        <v>146.44223986116381</v>
      </c>
      <c r="R1477" t="s">
        <v>592</v>
      </c>
    </row>
    <row r="1478" spans="12:18" x14ac:dyDescent="0.2">
      <c r="L1478">
        <v>1483</v>
      </c>
      <c r="M1478" t="s">
        <v>580</v>
      </c>
      <c r="N1478" s="40">
        <v>38562</v>
      </c>
      <c r="O1478" t="s">
        <v>597</v>
      </c>
      <c r="P1478" s="45">
        <v>94</v>
      </c>
      <c r="Q1478" s="321">
        <v>284.30651580761617</v>
      </c>
      <c r="R1478" t="s">
        <v>586</v>
      </c>
    </row>
    <row r="1479" spans="12:18" x14ac:dyDescent="0.2">
      <c r="L1479">
        <v>1484</v>
      </c>
      <c r="M1479" t="s">
        <v>580</v>
      </c>
      <c r="N1479" s="40">
        <v>38969</v>
      </c>
      <c r="O1479" t="s">
        <v>585</v>
      </c>
      <c r="P1479" s="45">
        <v>41</v>
      </c>
      <c r="Q1479" s="321">
        <v>124.88343538167078</v>
      </c>
      <c r="R1479" t="s">
        <v>586</v>
      </c>
    </row>
    <row r="1480" spans="12:18" x14ac:dyDescent="0.2">
      <c r="L1480">
        <v>1485</v>
      </c>
      <c r="M1480" t="s">
        <v>580</v>
      </c>
      <c r="N1480" s="40">
        <v>38375</v>
      </c>
      <c r="O1480" t="s">
        <v>597</v>
      </c>
      <c r="P1480" s="45">
        <v>45</v>
      </c>
      <c r="Q1480" s="321">
        <v>137.54620754134569</v>
      </c>
      <c r="R1480" t="s">
        <v>582</v>
      </c>
    </row>
    <row r="1481" spans="12:18" x14ac:dyDescent="0.2">
      <c r="L1481">
        <v>1486</v>
      </c>
      <c r="M1481" t="s">
        <v>611</v>
      </c>
      <c r="N1481" s="40">
        <v>38485</v>
      </c>
      <c r="O1481" t="s">
        <v>581</v>
      </c>
      <c r="P1481" s="45">
        <v>69</v>
      </c>
      <c r="Q1481" s="321">
        <v>208.60656085319707</v>
      </c>
      <c r="R1481" t="s">
        <v>592</v>
      </c>
    </row>
    <row r="1482" spans="12:18" x14ac:dyDescent="0.2">
      <c r="L1482">
        <v>1487</v>
      </c>
      <c r="M1482" t="s">
        <v>588</v>
      </c>
      <c r="N1482" s="40">
        <v>38078</v>
      </c>
      <c r="O1482" t="s">
        <v>605</v>
      </c>
      <c r="P1482" s="45">
        <v>48</v>
      </c>
      <c r="Q1482" s="321">
        <v>146.16733998853596</v>
      </c>
      <c r="R1482" t="s">
        <v>582</v>
      </c>
    </row>
    <row r="1483" spans="12:18" x14ac:dyDescent="0.2">
      <c r="L1483">
        <v>1488</v>
      </c>
      <c r="M1483" t="s">
        <v>599</v>
      </c>
      <c r="N1483" s="40">
        <v>38375</v>
      </c>
      <c r="O1483" t="s">
        <v>605</v>
      </c>
      <c r="P1483" s="45">
        <v>38</v>
      </c>
      <c r="Q1483" s="321">
        <v>115.70319467233371</v>
      </c>
      <c r="R1483" t="s">
        <v>592</v>
      </c>
    </row>
    <row r="1484" spans="12:18" x14ac:dyDescent="0.2">
      <c r="L1484">
        <v>1489</v>
      </c>
      <c r="M1484" t="s">
        <v>580</v>
      </c>
      <c r="N1484" s="40">
        <v>38738</v>
      </c>
      <c r="O1484" t="s">
        <v>581</v>
      </c>
      <c r="P1484" s="45">
        <v>49</v>
      </c>
      <c r="Q1484" s="321">
        <v>149.11052069470631</v>
      </c>
      <c r="R1484" t="s">
        <v>582</v>
      </c>
    </row>
    <row r="1485" spans="12:18" x14ac:dyDescent="0.2">
      <c r="L1485">
        <v>1490</v>
      </c>
      <c r="M1485" t="s">
        <v>596</v>
      </c>
      <c r="N1485" s="40">
        <v>38232</v>
      </c>
      <c r="O1485" t="s">
        <v>585</v>
      </c>
      <c r="P1485" s="45">
        <v>79</v>
      </c>
      <c r="Q1485" s="321">
        <v>239.15028034352162</v>
      </c>
      <c r="R1485" t="s">
        <v>592</v>
      </c>
    </row>
    <row r="1486" spans="12:18" x14ac:dyDescent="0.2">
      <c r="L1486">
        <v>1491</v>
      </c>
      <c r="M1486" t="s">
        <v>588</v>
      </c>
      <c r="N1486" s="40">
        <v>38551</v>
      </c>
      <c r="O1486" t="s">
        <v>585</v>
      </c>
      <c r="P1486" s="45">
        <v>93</v>
      </c>
      <c r="Q1486" s="321">
        <v>281.34133684394243</v>
      </c>
      <c r="R1486" t="s">
        <v>582</v>
      </c>
    </row>
    <row r="1487" spans="12:18" x14ac:dyDescent="0.2">
      <c r="L1487">
        <v>1492</v>
      </c>
      <c r="M1487" t="s">
        <v>596</v>
      </c>
      <c r="N1487" s="40">
        <v>38342</v>
      </c>
      <c r="O1487" t="s">
        <v>585</v>
      </c>
      <c r="P1487" s="45">
        <v>67</v>
      </c>
      <c r="Q1487" s="321">
        <v>202.43601829550036</v>
      </c>
      <c r="R1487" t="s">
        <v>592</v>
      </c>
    </row>
    <row r="1488" spans="12:18" x14ac:dyDescent="0.2">
      <c r="L1488">
        <v>1493</v>
      </c>
      <c r="M1488" t="s">
        <v>580</v>
      </c>
      <c r="N1488" s="40">
        <v>38859</v>
      </c>
      <c r="O1488" t="s">
        <v>585</v>
      </c>
      <c r="P1488" s="45">
        <v>13</v>
      </c>
      <c r="Q1488" s="321">
        <v>41.318769528122459</v>
      </c>
      <c r="R1488" t="s">
        <v>603</v>
      </c>
    </row>
    <row r="1489" spans="12:18" x14ac:dyDescent="0.2">
      <c r="L1489">
        <v>1494</v>
      </c>
      <c r="M1489" t="s">
        <v>588</v>
      </c>
      <c r="N1489" s="40">
        <v>38639</v>
      </c>
      <c r="O1489" t="s">
        <v>581</v>
      </c>
      <c r="P1489" s="45">
        <v>71</v>
      </c>
      <c r="Q1489" s="321">
        <v>215.36222588622564</v>
      </c>
      <c r="R1489" t="s">
        <v>592</v>
      </c>
    </row>
    <row r="1490" spans="12:18" x14ac:dyDescent="0.2">
      <c r="L1490">
        <v>1495</v>
      </c>
      <c r="M1490" t="s">
        <v>580</v>
      </c>
      <c r="N1490" s="40">
        <v>39013</v>
      </c>
      <c r="O1490" t="s">
        <v>585</v>
      </c>
      <c r="P1490" s="45">
        <v>15</v>
      </c>
      <c r="Q1490" s="321">
        <v>46.386549546936031</v>
      </c>
      <c r="R1490" t="s">
        <v>592</v>
      </c>
    </row>
    <row r="1491" spans="12:18" x14ac:dyDescent="0.2">
      <c r="L1491">
        <v>1496</v>
      </c>
      <c r="M1491" t="s">
        <v>594</v>
      </c>
      <c r="N1491" s="40">
        <v>38606</v>
      </c>
      <c r="O1491" t="s">
        <v>597</v>
      </c>
      <c r="P1491" s="45">
        <v>89</v>
      </c>
      <c r="Q1491" s="321">
        <v>269.12365453676284</v>
      </c>
      <c r="R1491" t="s">
        <v>582</v>
      </c>
    </row>
    <row r="1492" spans="12:18" x14ac:dyDescent="0.2">
      <c r="L1492">
        <v>1497</v>
      </c>
      <c r="M1492" t="s">
        <v>594</v>
      </c>
      <c r="N1492" s="40">
        <v>38650</v>
      </c>
      <c r="O1492" t="s">
        <v>605</v>
      </c>
      <c r="P1492" s="45">
        <v>65</v>
      </c>
      <c r="Q1492" s="321">
        <v>197.49619907968821</v>
      </c>
      <c r="R1492" t="s">
        <v>586</v>
      </c>
    </row>
    <row r="1493" spans="12:18" x14ac:dyDescent="0.2">
      <c r="L1493">
        <v>1498</v>
      </c>
      <c r="M1493" t="s">
        <v>594</v>
      </c>
      <c r="N1493" s="40">
        <v>38342</v>
      </c>
      <c r="O1493" t="s">
        <v>597</v>
      </c>
      <c r="P1493" s="45">
        <v>16</v>
      </c>
      <c r="Q1493" s="321">
        <v>49.977621498939477</v>
      </c>
      <c r="R1493" t="s">
        <v>586</v>
      </c>
    </row>
    <row r="1494" spans="12:18" x14ac:dyDescent="0.2">
      <c r="L1494">
        <v>1499</v>
      </c>
      <c r="M1494" t="s">
        <v>580</v>
      </c>
      <c r="N1494" s="40">
        <v>38870</v>
      </c>
      <c r="O1494" t="s">
        <v>581</v>
      </c>
      <c r="P1494" s="45">
        <v>48</v>
      </c>
      <c r="Q1494" s="321">
        <v>146.12940219412363</v>
      </c>
      <c r="R1494" t="s">
        <v>603</v>
      </c>
    </row>
    <row r="1495" spans="12:18" x14ac:dyDescent="0.2">
      <c r="L1495">
        <v>1500</v>
      </c>
      <c r="M1495" t="s">
        <v>584</v>
      </c>
      <c r="N1495" s="40">
        <v>38595</v>
      </c>
      <c r="O1495" t="s">
        <v>597</v>
      </c>
      <c r="P1495" s="45">
        <v>78</v>
      </c>
      <c r="Q1495" s="321">
        <v>235.9430418370726</v>
      </c>
      <c r="R1495" t="s">
        <v>586</v>
      </c>
    </row>
    <row r="1496" spans="12:18" x14ac:dyDescent="0.2">
      <c r="L1496">
        <v>1501</v>
      </c>
      <c r="M1496" t="s">
        <v>612</v>
      </c>
      <c r="N1496" s="40">
        <v>38012</v>
      </c>
      <c r="O1496" t="s">
        <v>581</v>
      </c>
      <c r="P1496" s="45">
        <v>5</v>
      </c>
      <c r="Q1496" s="321">
        <v>17.19135783501677</v>
      </c>
      <c r="R1496" t="s">
        <v>592</v>
      </c>
    </row>
    <row r="1497" spans="12:18" x14ac:dyDescent="0.2">
      <c r="L1497">
        <v>1502</v>
      </c>
      <c r="M1497" t="s">
        <v>608</v>
      </c>
      <c r="N1497" s="40">
        <v>38727</v>
      </c>
      <c r="O1497" t="s">
        <v>581</v>
      </c>
      <c r="P1497" s="45">
        <v>33</v>
      </c>
      <c r="Q1497" s="321">
        <v>101.70689339051272</v>
      </c>
      <c r="R1497" t="s">
        <v>592</v>
      </c>
    </row>
    <row r="1498" spans="12:18" x14ac:dyDescent="0.2">
      <c r="L1498">
        <v>1503</v>
      </c>
      <c r="M1498" t="s">
        <v>588</v>
      </c>
      <c r="N1498" s="40">
        <v>38804</v>
      </c>
      <c r="O1498" t="s">
        <v>585</v>
      </c>
      <c r="P1498" s="45">
        <v>73</v>
      </c>
      <c r="Q1498" s="321">
        <v>220.6254493831498</v>
      </c>
      <c r="R1498" t="s">
        <v>586</v>
      </c>
    </row>
    <row r="1499" spans="12:18" x14ac:dyDescent="0.2">
      <c r="L1499">
        <v>1504</v>
      </c>
      <c r="M1499" t="s">
        <v>580</v>
      </c>
      <c r="N1499" s="40">
        <v>38188</v>
      </c>
      <c r="O1499" t="s">
        <v>605</v>
      </c>
      <c r="P1499" s="45">
        <v>93</v>
      </c>
      <c r="Q1499" s="321">
        <v>280.86225864864616</v>
      </c>
      <c r="R1499" t="s">
        <v>582</v>
      </c>
    </row>
    <row r="1500" spans="12:18" x14ac:dyDescent="0.2">
      <c r="L1500">
        <v>1505</v>
      </c>
      <c r="M1500" t="s">
        <v>580</v>
      </c>
      <c r="N1500" s="40">
        <v>38716</v>
      </c>
      <c r="O1500" t="s">
        <v>585</v>
      </c>
      <c r="P1500" s="45">
        <v>37</v>
      </c>
      <c r="Q1500" s="321">
        <v>113.24236035613511</v>
      </c>
      <c r="R1500" t="s">
        <v>603</v>
      </c>
    </row>
    <row r="1501" spans="12:18" x14ac:dyDescent="0.2">
      <c r="L1501">
        <v>1506</v>
      </c>
      <c r="M1501" t="s">
        <v>596</v>
      </c>
      <c r="N1501" s="40">
        <v>38562</v>
      </c>
      <c r="O1501" t="s">
        <v>581</v>
      </c>
      <c r="P1501" s="45">
        <v>23</v>
      </c>
      <c r="Q1501" s="321">
        <v>70.338092994751676</v>
      </c>
      <c r="R1501" t="s">
        <v>582</v>
      </c>
    </row>
    <row r="1502" spans="12:18" x14ac:dyDescent="0.2">
      <c r="L1502">
        <v>1507</v>
      </c>
      <c r="M1502" t="s">
        <v>596</v>
      </c>
      <c r="N1502" s="40">
        <v>38683</v>
      </c>
      <c r="O1502" t="s">
        <v>581</v>
      </c>
      <c r="P1502" s="45">
        <v>-3</v>
      </c>
      <c r="Q1502" s="321">
        <v>-7.2085961879253206</v>
      </c>
      <c r="R1502" t="s">
        <v>592</v>
      </c>
    </row>
    <row r="1503" spans="12:18" x14ac:dyDescent="0.2">
      <c r="L1503">
        <v>1508</v>
      </c>
      <c r="M1503" t="s">
        <v>611</v>
      </c>
      <c r="N1503" s="40">
        <v>38771</v>
      </c>
      <c r="O1503" t="s">
        <v>597</v>
      </c>
      <c r="P1503" s="45">
        <v>39</v>
      </c>
      <c r="Q1503" s="321">
        <v>118.95540899877352</v>
      </c>
      <c r="R1503" t="s">
        <v>582</v>
      </c>
    </row>
    <row r="1504" spans="12:18" x14ac:dyDescent="0.2">
      <c r="L1504">
        <v>1509</v>
      </c>
      <c r="M1504" t="s">
        <v>580</v>
      </c>
      <c r="N1504" s="40">
        <v>38837</v>
      </c>
      <c r="O1504" t="s">
        <v>597</v>
      </c>
      <c r="P1504" s="45">
        <v>83</v>
      </c>
      <c r="Q1504" s="321">
        <v>251.40370686680004</v>
      </c>
      <c r="R1504" t="s">
        <v>586</v>
      </c>
    </row>
    <row r="1505" spans="12:18" x14ac:dyDescent="0.2">
      <c r="L1505">
        <v>1510</v>
      </c>
      <c r="M1505" t="s">
        <v>608</v>
      </c>
      <c r="N1505" s="40">
        <v>38958</v>
      </c>
      <c r="O1505" t="s">
        <v>585</v>
      </c>
      <c r="P1505" s="45">
        <v>65</v>
      </c>
      <c r="Q1505" s="321">
        <v>197.80862125573833</v>
      </c>
      <c r="R1505" t="s">
        <v>582</v>
      </c>
    </row>
    <row r="1506" spans="12:18" x14ac:dyDescent="0.2">
      <c r="L1506">
        <v>1511</v>
      </c>
      <c r="M1506" t="s">
        <v>580</v>
      </c>
      <c r="N1506" s="40">
        <v>38320</v>
      </c>
      <c r="O1506" t="s">
        <v>581</v>
      </c>
      <c r="P1506" s="45">
        <v>13</v>
      </c>
      <c r="Q1506" s="321">
        <v>41.739412502907776</v>
      </c>
      <c r="R1506" t="s">
        <v>603</v>
      </c>
    </row>
    <row r="1507" spans="12:18" x14ac:dyDescent="0.2">
      <c r="L1507">
        <v>1512</v>
      </c>
      <c r="M1507" t="s">
        <v>608</v>
      </c>
      <c r="N1507" s="40">
        <v>38672</v>
      </c>
      <c r="O1507" t="s">
        <v>585</v>
      </c>
      <c r="P1507" s="45">
        <v>9</v>
      </c>
      <c r="Q1507" s="321">
        <v>28.855899545684331</v>
      </c>
      <c r="R1507" t="s">
        <v>603</v>
      </c>
    </row>
    <row r="1508" spans="12:18" x14ac:dyDescent="0.2">
      <c r="L1508">
        <v>1513</v>
      </c>
      <c r="M1508" t="s">
        <v>599</v>
      </c>
      <c r="N1508" s="40">
        <v>39068</v>
      </c>
      <c r="O1508" t="s">
        <v>597</v>
      </c>
      <c r="P1508" s="45">
        <v>-4</v>
      </c>
      <c r="Q1508" s="321">
        <v>-10.353255411982897</v>
      </c>
      <c r="R1508" t="s">
        <v>582</v>
      </c>
    </row>
    <row r="1509" spans="12:18" x14ac:dyDescent="0.2">
      <c r="L1509">
        <v>1514</v>
      </c>
      <c r="M1509" t="s">
        <v>588</v>
      </c>
      <c r="N1509" s="40">
        <v>38287</v>
      </c>
      <c r="O1509" t="s">
        <v>605</v>
      </c>
      <c r="P1509" s="45">
        <v>22</v>
      </c>
      <c r="Q1509" s="321">
        <v>67.745285115132006</v>
      </c>
      <c r="R1509" t="s">
        <v>582</v>
      </c>
    </row>
    <row r="1510" spans="12:18" x14ac:dyDescent="0.2">
      <c r="L1510">
        <v>1515</v>
      </c>
      <c r="M1510" t="s">
        <v>584</v>
      </c>
      <c r="N1510" s="40">
        <v>38441</v>
      </c>
      <c r="O1510" t="s">
        <v>605</v>
      </c>
      <c r="P1510" s="45">
        <v>-3</v>
      </c>
      <c r="Q1510" s="321">
        <v>-6.8920180610801349</v>
      </c>
      <c r="R1510" t="s">
        <v>582</v>
      </c>
    </row>
    <row r="1511" spans="12:18" x14ac:dyDescent="0.2">
      <c r="L1511">
        <v>1516</v>
      </c>
      <c r="M1511" t="s">
        <v>596</v>
      </c>
      <c r="N1511" s="40">
        <v>38199</v>
      </c>
      <c r="O1511" t="s">
        <v>605</v>
      </c>
      <c r="P1511" s="45">
        <v>58</v>
      </c>
      <c r="Q1511" s="321">
        <v>176.19804950784601</v>
      </c>
      <c r="R1511" t="s">
        <v>582</v>
      </c>
    </row>
    <row r="1512" spans="12:18" x14ac:dyDescent="0.2">
      <c r="L1512">
        <v>1517</v>
      </c>
      <c r="M1512" t="s">
        <v>599</v>
      </c>
      <c r="N1512" s="40">
        <v>38221</v>
      </c>
      <c r="O1512" t="s">
        <v>597</v>
      </c>
      <c r="P1512" s="45">
        <v>65</v>
      </c>
      <c r="Q1512" s="321">
        <v>196.63911479091979</v>
      </c>
      <c r="R1512" t="s">
        <v>582</v>
      </c>
    </row>
    <row r="1513" spans="12:18" x14ac:dyDescent="0.2">
      <c r="L1513">
        <v>1518</v>
      </c>
      <c r="M1513" t="s">
        <v>596</v>
      </c>
      <c r="N1513" s="40">
        <v>38166</v>
      </c>
      <c r="O1513" t="s">
        <v>597</v>
      </c>
      <c r="P1513" s="45">
        <v>9</v>
      </c>
      <c r="Q1513" s="321">
        <v>28.459065178844462</v>
      </c>
      <c r="R1513" t="s">
        <v>586</v>
      </c>
    </row>
    <row r="1514" spans="12:18" x14ac:dyDescent="0.2">
      <c r="L1514">
        <v>1519</v>
      </c>
      <c r="M1514" t="s">
        <v>608</v>
      </c>
      <c r="N1514" s="40">
        <v>39013</v>
      </c>
      <c r="O1514" t="s">
        <v>589</v>
      </c>
      <c r="P1514" s="45">
        <v>18</v>
      </c>
      <c r="Q1514" s="321">
        <v>56.300241442258397</v>
      </c>
      <c r="R1514" t="s">
        <v>582</v>
      </c>
    </row>
    <row r="1515" spans="12:18" x14ac:dyDescent="0.2">
      <c r="L1515">
        <v>1520</v>
      </c>
      <c r="M1515" t="s">
        <v>584</v>
      </c>
      <c r="N1515" s="40">
        <v>38111</v>
      </c>
      <c r="O1515" t="s">
        <v>585</v>
      </c>
      <c r="P1515" s="45">
        <v>55</v>
      </c>
      <c r="Q1515" s="321">
        <v>166.7781249229084</v>
      </c>
      <c r="R1515" t="s">
        <v>603</v>
      </c>
    </row>
    <row r="1516" spans="12:18" x14ac:dyDescent="0.2">
      <c r="L1516">
        <v>1521</v>
      </c>
      <c r="M1516" t="s">
        <v>599</v>
      </c>
      <c r="N1516" s="40">
        <v>38364</v>
      </c>
      <c r="O1516" t="s">
        <v>597</v>
      </c>
      <c r="P1516" s="45">
        <v>69</v>
      </c>
      <c r="Q1516" s="321">
        <v>209.56822946203218</v>
      </c>
      <c r="R1516" t="s">
        <v>582</v>
      </c>
    </row>
    <row r="1517" spans="12:18" x14ac:dyDescent="0.2">
      <c r="L1517">
        <v>1522</v>
      </c>
      <c r="M1517" t="s">
        <v>594</v>
      </c>
      <c r="N1517" s="40">
        <v>38089</v>
      </c>
      <c r="O1517" t="s">
        <v>597</v>
      </c>
      <c r="P1517" s="45">
        <v>51</v>
      </c>
      <c r="Q1517" s="321">
        <v>155.55960489398822</v>
      </c>
      <c r="R1517" t="s">
        <v>592</v>
      </c>
    </row>
    <row r="1518" spans="12:18" x14ac:dyDescent="0.2">
      <c r="L1518">
        <v>1523</v>
      </c>
      <c r="M1518" t="s">
        <v>588</v>
      </c>
      <c r="N1518" s="40">
        <v>38738</v>
      </c>
      <c r="O1518" t="s">
        <v>589</v>
      </c>
      <c r="P1518" s="45">
        <v>23</v>
      </c>
      <c r="Q1518" s="321">
        <v>71.150007929550512</v>
      </c>
      <c r="R1518" t="s">
        <v>582</v>
      </c>
    </row>
    <row r="1519" spans="12:18" x14ac:dyDescent="0.2">
      <c r="L1519">
        <v>1524</v>
      </c>
      <c r="M1519" t="s">
        <v>580</v>
      </c>
      <c r="N1519" s="40">
        <v>38826</v>
      </c>
      <c r="O1519" t="s">
        <v>581</v>
      </c>
      <c r="P1519" s="45">
        <v>38</v>
      </c>
      <c r="Q1519" s="321">
        <v>115.80895982640449</v>
      </c>
      <c r="R1519" t="s">
        <v>592</v>
      </c>
    </row>
    <row r="1520" spans="12:18" x14ac:dyDescent="0.2">
      <c r="L1520">
        <v>1525</v>
      </c>
      <c r="M1520" t="s">
        <v>594</v>
      </c>
      <c r="N1520" s="40">
        <v>38320</v>
      </c>
      <c r="O1520" t="s">
        <v>589</v>
      </c>
      <c r="P1520" s="45">
        <v>-8</v>
      </c>
      <c r="Q1520" s="321">
        <v>-22.286591550898308</v>
      </c>
      <c r="R1520" t="s">
        <v>586</v>
      </c>
    </row>
    <row r="1521" spans="12:18" x14ac:dyDescent="0.2">
      <c r="L1521">
        <v>1526</v>
      </c>
      <c r="M1521" t="s">
        <v>584</v>
      </c>
      <c r="N1521" s="40">
        <v>39013</v>
      </c>
      <c r="O1521" t="s">
        <v>597</v>
      </c>
      <c r="P1521" s="45">
        <v>20</v>
      </c>
      <c r="Q1521" s="321">
        <v>61.782563000840952</v>
      </c>
      <c r="R1521" t="s">
        <v>592</v>
      </c>
    </row>
    <row r="1522" spans="12:18" x14ac:dyDescent="0.2">
      <c r="L1522">
        <v>1527</v>
      </c>
      <c r="M1522" t="s">
        <v>599</v>
      </c>
      <c r="N1522" s="40">
        <v>38540</v>
      </c>
      <c r="O1522" t="s">
        <v>581</v>
      </c>
      <c r="P1522" s="45">
        <v>25</v>
      </c>
      <c r="Q1522" s="321">
        <v>76.800582511934167</v>
      </c>
      <c r="R1522" t="s">
        <v>592</v>
      </c>
    </row>
    <row r="1523" spans="12:18" x14ac:dyDescent="0.2">
      <c r="L1523">
        <v>1528</v>
      </c>
      <c r="M1523" t="s">
        <v>580</v>
      </c>
      <c r="N1523" s="40">
        <v>39013</v>
      </c>
      <c r="O1523" t="s">
        <v>597</v>
      </c>
      <c r="P1523" s="45">
        <v>-6</v>
      </c>
      <c r="Q1523" s="321">
        <v>-16.105946140968253</v>
      </c>
      <c r="R1523" t="s">
        <v>592</v>
      </c>
    </row>
    <row r="1524" spans="12:18" x14ac:dyDescent="0.2">
      <c r="L1524">
        <v>1529</v>
      </c>
      <c r="M1524" t="s">
        <v>594</v>
      </c>
      <c r="N1524" s="40">
        <v>38925</v>
      </c>
      <c r="O1524" t="s">
        <v>581</v>
      </c>
      <c r="P1524" s="45">
        <v>88</v>
      </c>
      <c r="Q1524" s="321">
        <v>266.77209888218033</v>
      </c>
      <c r="R1524" t="s">
        <v>586</v>
      </c>
    </row>
    <row r="1525" spans="12:18" x14ac:dyDescent="0.2">
      <c r="L1525">
        <v>1530</v>
      </c>
      <c r="M1525" t="s">
        <v>611</v>
      </c>
      <c r="N1525" s="40">
        <v>38859</v>
      </c>
      <c r="O1525" t="s">
        <v>597</v>
      </c>
      <c r="P1525" s="45">
        <v>62</v>
      </c>
      <c r="Q1525" s="321">
        <v>187.54179752226122</v>
      </c>
      <c r="R1525" t="s">
        <v>582</v>
      </c>
    </row>
    <row r="1526" spans="12:18" x14ac:dyDescent="0.2">
      <c r="L1526">
        <v>1531</v>
      </c>
      <c r="M1526" t="s">
        <v>584</v>
      </c>
      <c r="N1526" s="40">
        <v>37990</v>
      </c>
      <c r="O1526" t="s">
        <v>589</v>
      </c>
      <c r="P1526" s="45">
        <v>80</v>
      </c>
      <c r="Q1526" s="321">
        <v>242.16012405865823</v>
      </c>
      <c r="R1526" t="s">
        <v>582</v>
      </c>
    </row>
    <row r="1527" spans="12:18" x14ac:dyDescent="0.2">
      <c r="L1527">
        <v>1532</v>
      </c>
      <c r="M1527" t="s">
        <v>612</v>
      </c>
      <c r="N1527" s="40">
        <v>38056</v>
      </c>
      <c r="O1527" t="s">
        <v>589</v>
      </c>
      <c r="P1527" s="45">
        <v>66</v>
      </c>
      <c r="Q1527" s="321">
        <v>199.70376718058844</v>
      </c>
      <c r="R1527" t="s">
        <v>592</v>
      </c>
    </row>
    <row r="1528" spans="12:18" x14ac:dyDescent="0.2">
      <c r="L1528">
        <v>1533</v>
      </c>
      <c r="M1528" t="s">
        <v>608</v>
      </c>
      <c r="N1528" s="40">
        <v>38298</v>
      </c>
      <c r="O1528" t="s">
        <v>585</v>
      </c>
      <c r="P1528" s="45">
        <v>34</v>
      </c>
      <c r="Q1528" s="321">
        <v>104.44930690558964</v>
      </c>
      <c r="R1528" t="s">
        <v>592</v>
      </c>
    </row>
    <row r="1529" spans="12:18" x14ac:dyDescent="0.2">
      <c r="L1529">
        <v>1534</v>
      </c>
      <c r="M1529" t="s">
        <v>584</v>
      </c>
      <c r="N1529" s="40">
        <v>38331</v>
      </c>
      <c r="O1529" t="s">
        <v>597</v>
      </c>
      <c r="P1529" s="45">
        <v>49</v>
      </c>
      <c r="Q1529" s="321">
        <v>149.81621502008079</v>
      </c>
      <c r="R1529" t="s">
        <v>586</v>
      </c>
    </row>
    <row r="1530" spans="12:18" x14ac:dyDescent="0.2">
      <c r="L1530">
        <v>1535</v>
      </c>
      <c r="M1530" t="s">
        <v>612</v>
      </c>
      <c r="N1530" s="40">
        <v>38188</v>
      </c>
      <c r="O1530" t="s">
        <v>581</v>
      </c>
      <c r="P1530" s="45">
        <v>45</v>
      </c>
      <c r="Q1530" s="321">
        <v>136.92331868568616</v>
      </c>
      <c r="R1530" t="s">
        <v>582</v>
      </c>
    </row>
    <row r="1531" spans="12:18" x14ac:dyDescent="0.2">
      <c r="L1531">
        <v>1536</v>
      </c>
      <c r="M1531" t="s">
        <v>599</v>
      </c>
      <c r="N1531" s="40">
        <v>38705</v>
      </c>
      <c r="O1531" t="s">
        <v>585</v>
      </c>
      <c r="P1531" s="45">
        <v>16</v>
      </c>
      <c r="Q1531" s="321">
        <v>49.650187557976459</v>
      </c>
      <c r="R1531" t="s">
        <v>592</v>
      </c>
    </row>
    <row r="1532" spans="12:18" x14ac:dyDescent="0.2">
      <c r="L1532">
        <v>1537</v>
      </c>
      <c r="M1532" t="s">
        <v>611</v>
      </c>
      <c r="N1532" s="40">
        <v>38584</v>
      </c>
      <c r="O1532" t="s">
        <v>589</v>
      </c>
      <c r="P1532" s="45">
        <v>45</v>
      </c>
      <c r="Q1532" s="321">
        <v>136.63786720901078</v>
      </c>
      <c r="R1532" t="s">
        <v>592</v>
      </c>
    </row>
    <row r="1533" spans="12:18" x14ac:dyDescent="0.2">
      <c r="L1533">
        <v>1538</v>
      </c>
      <c r="M1533" t="s">
        <v>588</v>
      </c>
      <c r="N1533" s="40">
        <v>38155</v>
      </c>
      <c r="O1533" t="s">
        <v>597</v>
      </c>
      <c r="P1533" s="45">
        <v>1</v>
      </c>
      <c r="Q1533" s="321">
        <v>5.7263479599581428</v>
      </c>
      <c r="R1533" t="s">
        <v>586</v>
      </c>
    </row>
    <row r="1534" spans="12:18" x14ac:dyDescent="0.2">
      <c r="L1534">
        <v>1539</v>
      </c>
      <c r="M1534" t="s">
        <v>612</v>
      </c>
      <c r="N1534" s="40">
        <v>38562</v>
      </c>
      <c r="O1534" t="s">
        <v>605</v>
      </c>
      <c r="P1534" s="45">
        <v>33</v>
      </c>
      <c r="Q1534" s="321">
        <v>100.97055324855179</v>
      </c>
      <c r="R1534" t="s">
        <v>582</v>
      </c>
    </row>
    <row r="1535" spans="12:18" x14ac:dyDescent="0.2">
      <c r="L1535">
        <v>1540</v>
      </c>
      <c r="M1535" t="s">
        <v>584</v>
      </c>
      <c r="N1535" s="40">
        <v>38595</v>
      </c>
      <c r="O1535" t="s">
        <v>589</v>
      </c>
      <c r="P1535" s="45">
        <v>37</v>
      </c>
      <c r="Q1535" s="321">
        <v>113.03930108234786</v>
      </c>
      <c r="R1535" t="s">
        <v>582</v>
      </c>
    </row>
    <row r="1536" spans="12:18" x14ac:dyDescent="0.2">
      <c r="L1536">
        <v>1541</v>
      </c>
      <c r="M1536" t="s">
        <v>588</v>
      </c>
      <c r="N1536" s="40">
        <v>38540</v>
      </c>
      <c r="O1536" t="s">
        <v>597</v>
      </c>
      <c r="P1536" s="45">
        <v>46</v>
      </c>
      <c r="Q1536" s="321">
        <v>139.33709070957588</v>
      </c>
      <c r="R1536" t="s">
        <v>592</v>
      </c>
    </row>
    <row r="1537" spans="12:18" x14ac:dyDescent="0.2">
      <c r="L1537">
        <v>1542</v>
      </c>
      <c r="M1537" t="s">
        <v>580</v>
      </c>
      <c r="N1537" s="40">
        <v>38023</v>
      </c>
      <c r="O1537" t="s">
        <v>585</v>
      </c>
      <c r="P1537" s="45">
        <v>71</v>
      </c>
      <c r="Q1537" s="321">
        <v>215.35016800732583</v>
      </c>
      <c r="R1537" t="s">
        <v>582</v>
      </c>
    </row>
    <row r="1538" spans="12:18" x14ac:dyDescent="0.2">
      <c r="L1538">
        <v>1543</v>
      </c>
      <c r="M1538" t="s">
        <v>594</v>
      </c>
      <c r="N1538" s="40">
        <v>38320</v>
      </c>
      <c r="O1538" t="s">
        <v>605</v>
      </c>
      <c r="P1538" s="45">
        <v>59</v>
      </c>
      <c r="Q1538" s="321">
        <v>179.11705650607632</v>
      </c>
      <c r="R1538" t="s">
        <v>592</v>
      </c>
    </row>
    <row r="1539" spans="12:18" x14ac:dyDescent="0.2">
      <c r="L1539">
        <v>1544</v>
      </c>
      <c r="M1539" t="s">
        <v>594</v>
      </c>
      <c r="N1539" s="40">
        <v>38463</v>
      </c>
      <c r="O1539" t="s">
        <v>589</v>
      </c>
      <c r="P1539" s="45">
        <v>84</v>
      </c>
      <c r="Q1539" s="321">
        <v>253.54108298185832</v>
      </c>
      <c r="R1539" t="s">
        <v>592</v>
      </c>
    </row>
    <row r="1540" spans="12:18" x14ac:dyDescent="0.2">
      <c r="L1540">
        <v>1545</v>
      </c>
      <c r="M1540" t="s">
        <v>594</v>
      </c>
      <c r="N1540" s="40">
        <v>38892</v>
      </c>
      <c r="O1540" t="s">
        <v>597</v>
      </c>
      <c r="P1540" s="45">
        <v>91</v>
      </c>
      <c r="Q1540" s="321">
        <v>274.23356541008826</v>
      </c>
      <c r="R1540" t="s">
        <v>592</v>
      </c>
    </row>
    <row r="1541" spans="12:18" x14ac:dyDescent="0.2">
      <c r="L1541">
        <v>1546</v>
      </c>
      <c r="M1541" t="s">
        <v>599</v>
      </c>
      <c r="N1541" s="40">
        <v>38056</v>
      </c>
      <c r="O1541" t="s">
        <v>581</v>
      </c>
      <c r="P1541" s="45">
        <v>33</v>
      </c>
      <c r="Q1541" s="321">
        <v>100.22871812086524</v>
      </c>
      <c r="R1541" t="s">
        <v>592</v>
      </c>
    </row>
    <row r="1542" spans="12:18" x14ac:dyDescent="0.2">
      <c r="L1542">
        <v>1547</v>
      </c>
      <c r="M1542" t="s">
        <v>612</v>
      </c>
      <c r="N1542" s="40">
        <v>38342</v>
      </c>
      <c r="O1542" t="s">
        <v>597</v>
      </c>
      <c r="P1542" s="45">
        <v>34</v>
      </c>
      <c r="Q1542" s="321">
        <v>104.04142923037654</v>
      </c>
      <c r="R1542" t="s">
        <v>603</v>
      </c>
    </row>
    <row r="1543" spans="12:18" x14ac:dyDescent="0.2">
      <c r="L1543">
        <v>1548</v>
      </c>
      <c r="M1543" t="s">
        <v>594</v>
      </c>
      <c r="N1543" s="40">
        <v>39013</v>
      </c>
      <c r="O1543" t="s">
        <v>581</v>
      </c>
      <c r="P1543" s="45">
        <v>1</v>
      </c>
      <c r="Q1543" s="321">
        <v>5.3199136076983713</v>
      </c>
      <c r="R1543" t="s">
        <v>592</v>
      </c>
    </row>
    <row r="1544" spans="12:18" x14ac:dyDescent="0.2">
      <c r="L1544">
        <v>1549</v>
      </c>
      <c r="M1544" t="s">
        <v>584</v>
      </c>
      <c r="N1544" s="40">
        <v>38045</v>
      </c>
      <c r="O1544" t="s">
        <v>597</v>
      </c>
      <c r="P1544" s="45">
        <v>42</v>
      </c>
      <c r="Q1544" s="321">
        <v>128.72768952762647</v>
      </c>
      <c r="R1544" t="s">
        <v>592</v>
      </c>
    </row>
    <row r="1545" spans="12:18" x14ac:dyDescent="0.2">
      <c r="L1545">
        <v>1550</v>
      </c>
      <c r="M1545" t="s">
        <v>612</v>
      </c>
      <c r="N1545" s="40">
        <v>38705</v>
      </c>
      <c r="O1545" t="s">
        <v>597</v>
      </c>
      <c r="P1545" s="45">
        <v>45</v>
      </c>
      <c r="Q1545" s="321">
        <v>137.92982227055688</v>
      </c>
      <c r="R1545" t="s">
        <v>603</v>
      </c>
    </row>
    <row r="1546" spans="12:18" x14ac:dyDescent="0.2">
      <c r="L1546">
        <v>1551</v>
      </c>
      <c r="M1546" t="s">
        <v>608</v>
      </c>
      <c r="N1546" s="40">
        <v>38276</v>
      </c>
      <c r="O1546" t="s">
        <v>581</v>
      </c>
      <c r="P1546" s="45">
        <v>26</v>
      </c>
      <c r="Q1546" s="321">
        <v>80.031587793648399</v>
      </c>
      <c r="R1546" t="s">
        <v>603</v>
      </c>
    </row>
    <row r="1547" spans="12:18" x14ac:dyDescent="0.2">
      <c r="L1547">
        <v>1552</v>
      </c>
      <c r="M1547" t="s">
        <v>588</v>
      </c>
      <c r="N1547" s="40">
        <v>38012</v>
      </c>
      <c r="O1547" t="s">
        <v>597</v>
      </c>
      <c r="P1547" s="45">
        <v>72</v>
      </c>
      <c r="Q1547" s="321">
        <v>218.32830582807657</v>
      </c>
      <c r="R1547" t="s">
        <v>582</v>
      </c>
    </row>
    <row r="1548" spans="12:18" x14ac:dyDescent="0.2">
      <c r="L1548">
        <v>1553</v>
      </c>
      <c r="M1548" t="s">
        <v>594</v>
      </c>
      <c r="N1548" s="40">
        <v>38925</v>
      </c>
      <c r="O1548" t="s">
        <v>597</v>
      </c>
      <c r="P1548" s="45">
        <v>-5</v>
      </c>
      <c r="Q1548" s="321">
        <v>-13.390709583317436</v>
      </c>
      <c r="R1548" t="s">
        <v>592</v>
      </c>
    </row>
    <row r="1549" spans="12:18" x14ac:dyDescent="0.2">
      <c r="L1549">
        <v>1554</v>
      </c>
      <c r="M1549" t="s">
        <v>596</v>
      </c>
      <c r="N1549" s="40">
        <v>38067</v>
      </c>
      <c r="O1549" t="s">
        <v>585</v>
      </c>
      <c r="P1549" s="45">
        <v>31</v>
      </c>
      <c r="Q1549" s="321">
        <v>94.662914692651583</v>
      </c>
      <c r="R1549" t="s">
        <v>582</v>
      </c>
    </row>
    <row r="1550" spans="12:18" x14ac:dyDescent="0.2">
      <c r="L1550">
        <v>1555</v>
      </c>
      <c r="M1550" t="s">
        <v>612</v>
      </c>
      <c r="N1550" s="40">
        <v>37990</v>
      </c>
      <c r="O1550" t="s">
        <v>581</v>
      </c>
      <c r="P1550" s="45">
        <v>48</v>
      </c>
      <c r="Q1550" s="321">
        <v>145.90859800554551</v>
      </c>
      <c r="R1550" t="s">
        <v>582</v>
      </c>
    </row>
    <row r="1551" spans="12:18" x14ac:dyDescent="0.2">
      <c r="L1551">
        <v>1556</v>
      </c>
      <c r="M1551" t="s">
        <v>596</v>
      </c>
      <c r="N1551" s="40">
        <v>39024</v>
      </c>
      <c r="O1551" t="s">
        <v>605</v>
      </c>
      <c r="P1551" s="45">
        <v>84</v>
      </c>
      <c r="Q1551" s="321">
        <v>253.59713370537463</v>
      </c>
      <c r="R1551" t="s">
        <v>586</v>
      </c>
    </row>
    <row r="1552" spans="12:18" x14ac:dyDescent="0.2">
      <c r="L1552">
        <v>1557</v>
      </c>
      <c r="M1552" t="s">
        <v>594</v>
      </c>
      <c r="N1552" s="40">
        <v>38771</v>
      </c>
      <c r="O1552" t="s">
        <v>597</v>
      </c>
      <c r="P1552" s="45">
        <v>54</v>
      </c>
      <c r="Q1552" s="321">
        <v>163.89560832413773</v>
      </c>
      <c r="R1552" t="s">
        <v>582</v>
      </c>
    </row>
    <row r="1553" spans="12:18" x14ac:dyDescent="0.2">
      <c r="L1553">
        <v>1558</v>
      </c>
      <c r="M1553" t="s">
        <v>596</v>
      </c>
      <c r="N1553" s="40">
        <v>38001</v>
      </c>
      <c r="O1553" t="s">
        <v>605</v>
      </c>
      <c r="P1553" s="45">
        <v>44</v>
      </c>
      <c r="Q1553" s="321">
        <v>134.18925327531994</v>
      </c>
      <c r="R1553" t="s">
        <v>592</v>
      </c>
    </row>
    <row r="1554" spans="12:18" x14ac:dyDescent="0.2">
      <c r="L1554">
        <v>1559</v>
      </c>
      <c r="M1554" t="s">
        <v>599</v>
      </c>
      <c r="N1554" s="40">
        <v>38287</v>
      </c>
      <c r="O1554" t="s">
        <v>581</v>
      </c>
      <c r="P1554" s="45">
        <v>40</v>
      </c>
      <c r="Q1554" s="321">
        <v>122.05331563226824</v>
      </c>
      <c r="R1554" t="s">
        <v>582</v>
      </c>
    </row>
    <row r="1555" spans="12:18" x14ac:dyDescent="0.2">
      <c r="L1555">
        <v>1560</v>
      </c>
      <c r="M1555" t="s">
        <v>580</v>
      </c>
      <c r="N1555" s="40">
        <v>38595</v>
      </c>
      <c r="O1555" t="s">
        <v>581</v>
      </c>
      <c r="P1555" s="45">
        <v>25</v>
      </c>
      <c r="Q1555" s="321">
        <v>76.896265241705308</v>
      </c>
      <c r="R1555" t="s">
        <v>592</v>
      </c>
    </row>
    <row r="1556" spans="12:18" x14ac:dyDescent="0.2">
      <c r="L1556">
        <v>1561</v>
      </c>
      <c r="M1556" t="s">
        <v>608</v>
      </c>
      <c r="N1556" s="40">
        <v>38045</v>
      </c>
      <c r="O1556" t="s">
        <v>581</v>
      </c>
      <c r="P1556" s="45">
        <v>-8</v>
      </c>
      <c r="Q1556" s="321">
        <v>-21.481967764977714</v>
      </c>
      <c r="R1556" t="s">
        <v>582</v>
      </c>
    </row>
    <row r="1557" spans="12:18" x14ac:dyDescent="0.2">
      <c r="L1557">
        <v>1562</v>
      </c>
      <c r="M1557" t="s">
        <v>599</v>
      </c>
      <c r="N1557" s="40">
        <v>38848</v>
      </c>
      <c r="O1557" t="s">
        <v>597</v>
      </c>
      <c r="P1557" s="45">
        <v>59</v>
      </c>
      <c r="Q1557" s="321">
        <v>178.70076770818625</v>
      </c>
      <c r="R1557" t="s">
        <v>592</v>
      </c>
    </row>
    <row r="1558" spans="12:18" x14ac:dyDescent="0.2">
      <c r="L1558">
        <v>1563</v>
      </c>
      <c r="M1558" t="s">
        <v>594</v>
      </c>
      <c r="N1558" s="40">
        <v>38342</v>
      </c>
      <c r="O1558" t="s">
        <v>597</v>
      </c>
      <c r="P1558" s="45">
        <v>59</v>
      </c>
      <c r="Q1558" s="321">
        <v>179.09938274190853</v>
      </c>
      <c r="R1558" t="s">
        <v>603</v>
      </c>
    </row>
    <row r="1559" spans="12:18" x14ac:dyDescent="0.2">
      <c r="L1559">
        <v>1564</v>
      </c>
      <c r="M1559" t="s">
        <v>608</v>
      </c>
      <c r="N1559" s="40">
        <v>38672</v>
      </c>
      <c r="O1559" t="s">
        <v>585</v>
      </c>
      <c r="P1559" s="45">
        <v>34</v>
      </c>
      <c r="Q1559" s="321">
        <v>103.72320973361035</v>
      </c>
      <c r="R1559" t="s">
        <v>586</v>
      </c>
    </row>
    <row r="1560" spans="12:18" x14ac:dyDescent="0.2">
      <c r="L1560">
        <v>1565</v>
      </c>
      <c r="M1560" t="s">
        <v>608</v>
      </c>
      <c r="N1560" s="40">
        <v>38320</v>
      </c>
      <c r="O1560" t="s">
        <v>605</v>
      </c>
      <c r="P1560" s="45">
        <v>27</v>
      </c>
      <c r="Q1560" s="321">
        <v>82.680755879941501</v>
      </c>
      <c r="R1560" t="s">
        <v>586</v>
      </c>
    </row>
    <row r="1561" spans="12:18" x14ac:dyDescent="0.2">
      <c r="L1561">
        <v>1566</v>
      </c>
      <c r="M1561" t="s">
        <v>612</v>
      </c>
      <c r="N1561" s="40">
        <v>39013</v>
      </c>
      <c r="O1561" t="s">
        <v>585</v>
      </c>
      <c r="P1561" s="45">
        <v>3</v>
      </c>
      <c r="Q1561" s="321">
        <v>10.695067513438698</v>
      </c>
      <c r="R1561" t="s">
        <v>582</v>
      </c>
    </row>
    <row r="1562" spans="12:18" x14ac:dyDescent="0.2">
      <c r="L1562">
        <v>1567</v>
      </c>
      <c r="M1562" t="s">
        <v>584</v>
      </c>
      <c r="N1562" s="40">
        <v>38584</v>
      </c>
      <c r="O1562" t="s">
        <v>605</v>
      </c>
      <c r="P1562" s="45">
        <v>89</v>
      </c>
      <c r="Q1562" s="321">
        <v>269.11976111617605</v>
      </c>
      <c r="R1562" t="s">
        <v>592</v>
      </c>
    </row>
    <row r="1563" spans="12:18" x14ac:dyDescent="0.2">
      <c r="L1563">
        <v>1568</v>
      </c>
      <c r="M1563" t="s">
        <v>584</v>
      </c>
      <c r="N1563" s="40">
        <v>38485</v>
      </c>
      <c r="O1563" t="s">
        <v>597</v>
      </c>
      <c r="P1563" s="45">
        <v>58</v>
      </c>
      <c r="Q1563" s="321">
        <v>175.98159998303569</v>
      </c>
      <c r="R1563" t="s">
        <v>582</v>
      </c>
    </row>
    <row r="1564" spans="12:18" x14ac:dyDescent="0.2">
      <c r="L1564">
        <v>1569</v>
      </c>
      <c r="M1564" t="s">
        <v>612</v>
      </c>
      <c r="N1564" s="40">
        <v>38364</v>
      </c>
      <c r="O1564" t="s">
        <v>589</v>
      </c>
      <c r="P1564" s="45">
        <v>52</v>
      </c>
      <c r="Q1564" s="321">
        <v>158.04571793449091</v>
      </c>
      <c r="R1564" t="s">
        <v>592</v>
      </c>
    </row>
    <row r="1565" spans="12:18" x14ac:dyDescent="0.2">
      <c r="L1565">
        <v>1570</v>
      </c>
      <c r="M1565" t="s">
        <v>612</v>
      </c>
      <c r="N1565" s="40">
        <v>38925</v>
      </c>
      <c r="O1565" t="s">
        <v>605</v>
      </c>
      <c r="P1565" s="45">
        <v>32</v>
      </c>
      <c r="Q1565" s="321">
        <v>98.04752721295516</v>
      </c>
      <c r="R1565" t="s">
        <v>603</v>
      </c>
    </row>
    <row r="1566" spans="12:18" x14ac:dyDescent="0.2">
      <c r="L1566">
        <v>1571</v>
      </c>
      <c r="M1566" t="s">
        <v>599</v>
      </c>
      <c r="N1566" s="40">
        <v>38606</v>
      </c>
      <c r="O1566" t="s">
        <v>605</v>
      </c>
      <c r="P1566" s="45">
        <v>3</v>
      </c>
      <c r="Q1566" s="321">
        <v>10.584064694476611</v>
      </c>
      <c r="R1566" t="s">
        <v>582</v>
      </c>
    </row>
    <row r="1567" spans="12:18" x14ac:dyDescent="0.2">
      <c r="L1567">
        <v>1572</v>
      </c>
      <c r="M1567" t="s">
        <v>594</v>
      </c>
      <c r="N1567" s="40">
        <v>38309</v>
      </c>
      <c r="O1567" t="s">
        <v>597</v>
      </c>
      <c r="P1567" s="45">
        <v>45</v>
      </c>
      <c r="Q1567" s="321">
        <v>137.07935411238626</v>
      </c>
      <c r="R1567" t="s">
        <v>592</v>
      </c>
    </row>
    <row r="1568" spans="12:18" x14ac:dyDescent="0.2">
      <c r="L1568">
        <v>1573</v>
      </c>
      <c r="M1568" t="s">
        <v>596</v>
      </c>
      <c r="N1568" s="40">
        <v>38320</v>
      </c>
      <c r="O1568" t="s">
        <v>597</v>
      </c>
      <c r="P1568" s="45">
        <v>91</v>
      </c>
      <c r="Q1568" s="321">
        <v>275.55805251311767</v>
      </c>
      <c r="R1568" t="s">
        <v>603</v>
      </c>
    </row>
    <row r="1569" spans="12:18" x14ac:dyDescent="0.2">
      <c r="L1569">
        <v>1574</v>
      </c>
      <c r="M1569" t="s">
        <v>594</v>
      </c>
      <c r="N1569" s="40">
        <v>38760</v>
      </c>
      <c r="O1569" t="s">
        <v>585</v>
      </c>
      <c r="P1569" s="45">
        <v>-8</v>
      </c>
      <c r="Q1569" s="321">
        <v>-21.448768772248492</v>
      </c>
      <c r="R1569" t="s">
        <v>582</v>
      </c>
    </row>
    <row r="1570" spans="12:18" x14ac:dyDescent="0.2">
      <c r="L1570">
        <v>1575</v>
      </c>
      <c r="M1570" t="s">
        <v>580</v>
      </c>
      <c r="N1570" s="40">
        <v>38430</v>
      </c>
      <c r="O1570" t="s">
        <v>605</v>
      </c>
      <c r="P1570" s="45">
        <v>-7</v>
      </c>
      <c r="Q1570" s="321">
        <v>-19.136046094162346</v>
      </c>
      <c r="R1570" t="s">
        <v>586</v>
      </c>
    </row>
    <row r="1571" spans="12:18" x14ac:dyDescent="0.2">
      <c r="L1571">
        <v>1576</v>
      </c>
      <c r="M1571" t="s">
        <v>584</v>
      </c>
      <c r="N1571" s="40">
        <v>38661</v>
      </c>
      <c r="O1571" t="s">
        <v>585</v>
      </c>
      <c r="P1571" s="45">
        <v>33</v>
      </c>
      <c r="Q1571" s="321">
        <v>100.88649672562114</v>
      </c>
      <c r="R1571" t="s">
        <v>592</v>
      </c>
    </row>
    <row r="1572" spans="12:18" x14ac:dyDescent="0.2">
      <c r="L1572">
        <v>1577</v>
      </c>
      <c r="M1572" t="s">
        <v>596</v>
      </c>
      <c r="N1572" s="40">
        <v>38485</v>
      </c>
      <c r="O1572" t="s">
        <v>581</v>
      </c>
      <c r="P1572" s="45">
        <v>-7</v>
      </c>
      <c r="Q1572" s="321">
        <v>-18.807164790570987</v>
      </c>
      <c r="R1572" t="s">
        <v>582</v>
      </c>
    </row>
    <row r="1573" spans="12:18" x14ac:dyDescent="0.2">
      <c r="L1573">
        <v>1578</v>
      </c>
      <c r="M1573" t="s">
        <v>596</v>
      </c>
      <c r="N1573" s="40">
        <v>39002</v>
      </c>
      <c r="O1573" t="s">
        <v>585</v>
      </c>
      <c r="P1573" s="45">
        <v>82</v>
      </c>
      <c r="Q1573" s="321">
        <v>248.42543228494586</v>
      </c>
      <c r="R1573" t="s">
        <v>603</v>
      </c>
    </row>
    <row r="1574" spans="12:18" x14ac:dyDescent="0.2">
      <c r="L1574">
        <v>1579</v>
      </c>
      <c r="M1574" t="s">
        <v>588</v>
      </c>
      <c r="N1574" s="40">
        <v>38144</v>
      </c>
      <c r="O1574" t="s">
        <v>597</v>
      </c>
      <c r="P1574" s="45">
        <v>87</v>
      </c>
      <c r="Q1574" s="321">
        <v>262.84645942190497</v>
      </c>
      <c r="R1574" t="s">
        <v>603</v>
      </c>
    </row>
    <row r="1575" spans="12:18" x14ac:dyDescent="0.2">
      <c r="L1575">
        <v>1580</v>
      </c>
      <c r="M1575" t="s">
        <v>612</v>
      </c>
      <c r="N1575" s="40">
        <v>38397</v>
      </c>
      <c r="O1575" t="s">
        <v>605</v>
      </c>
      <c r="P1575" s="45">
        <v>93</v>
      </c>
      <c r="Q1575" s="321">
        <v>281.52944446781271</v>
      </c>
      <c r="R1575" t="s">
        <v>586</v>
      </c>
    </row>
    <row r="1576" spans="12:18" x14ac:dyDescent="0.2">
      <c r="L1576">
        <v>1581</v>
      </c>
      <c r="M1576" t="s">
        <v>599</v>
      </c>
      <c r="N1576" s="40">
        <v>38639</v>
      </c>
      <c r="O1576" t="s">
        <v>585</v>
      </c>
      <c r="P1576" s="45">
        <v>72</v>
      </c>
      <c r="Q1576" s="321">
        <v>218.16905589645697</v>
      </c>
      <c r="R1576" t="s">
        <v>582</v>
      </c>
    </row>
    <row r="1577" spans="12:18" x14ac:dyDescent="0.2">
      <c r="L1577">
        <v>1582</v>
      </c>
      <c r="M1577" t="s">
        <v>611</v>
      </c>
      <c r="N1577" s="40">
        <v>38276</v>
      </c>
      <c r="O1577" t="s">
        <v>605</v>
      </c>
      <c r="P1577" s="45">
        <v>11</v>
      </c>
      <c r="Q1577" s="321">
        <v>35.116221937392133</v>
      </c>
      <c r="R1577" t="s">
        <v>603</v>
      </c>
    </row>
    <row r="1578" spans="12:18" x14ac:dyDescent="0.2">
      <c r="L1578">
        <v>1583</v>
      </c>
      <c r="M1578" t="s">
        <v>596</v>
      </c>
      <c r="N1578" s="40">
        <v>38914</v>
      </c>
      <c r="O1578" t="s">
        <v>581</v>
      </c>
      <c r="P1578" s="45">
        <v>18</v>
      </c>
      <c r="Q1578" s="321">
        <v>55.780124801169777</v>
      </c>
      <c r="R1578" t="s">
        <v>582</v>
      </c>
    </row>
    <row r="1579" spans="12:18" x14ac:dyDescent="0.2">
      <c r="L1579">
        <v>1584</v>
      </c>
      <c r="M1579" t="s">
        <v>580</v>
      </c>
      <c r="N1579" s="40">
        <v>38947</v>
      </c>
      <c r="O1579" t="s">
        <v>585</v>
      </c>
      <c r="P1579" s="45">
        <v>93</v>
      </c>
      <c r="Q1579" s="321">
        <v>281.25885991416516</v>
      </c>
      <c r="R1579" t="s">
        <v>603</v>
      </c>
    </row>
    <row r="1580" spans="12:18" x14ac:dyDescent="0.2">
      <c r="L1580">
        <v>1585</v>
      </c>
      <c r="M1580" t="s">
        <v>584</v>
      </c>
      <c r="N1580" s="40">
        <v>38584</v>
      </c>
      <c r="O1580" t="s">
        <v>585</v>
      </c>
      <c r="P1580" s="45">
        <v>56</v>
      </c>
      <c r="Q1580" s="321">
        <v>170.42559015332697</v>
      </c>
      <c r="R1580" t="s">
        <v>592</v>
      </c>
    </row>
    <row r="1581" spans="12:18" x14ac:dyDescent="0.2">
      <c r="L1581">
        <v>1586</v>
      </c>
      <c r="M1581" t="s">
        <v>588</v>
      </c>
      <c r="N1581" s="40">
        <v>38254</v>
      </c>
      <c r="O1581" t="s">
        <v>581</v>
      </c>
      <c r="P1581" s="45">
        <v>66</v>
      </c>
      <c r="Q1581" s="321">
        <v>199.70274563442874</v>
      </c>
      <c r="R1581" t="s">
        <v>586</v>
      </c>
    </row>
    <row r="1582" spans="12:18" x14ac:dyDescent="0.2">
      <c r="L1582">
        <v>1587</v>
      </c>
      <c r="M1582" t="s">
        <v>588</v>
      </c>
      <c r="N1582" s="40">
        <v>38364</v>
      </c>
      <c r="O1582" t="s">
        <v>581</v>
      </c>
      <c r="P1582" s="45">
        <v>95</v>
      </c>
      <c r="Q1582" s="321">
        <v>286.75530123408925</v>
      </c>
      <c r="R1582" t="s">
        <v>592</v>
      </c>
    </row>
    <row r="1583" spans="12:18" x14ac:dyDescent="0.2">
      <c r="L1583">
        <v>1588</v>
      </c>
      <c r="M1583" t="s">
        <v>594</v>
      </c>
      <c r="N1583" s="40">
        <v>38540</v>
      </c>
      <c r="O1583" t="s">
        <v>605</v>
      </c>
      <c r="P1583" s="45">
        <v>61</v>
      </c>
      <c r="Q1583" s="321">
        <v>184.83908498989172</v>
      </c>
      <c r="R1583" t="s">
        <v>586</v>
      </c>
    </row>
    <row r="1584" spans="12:18" x14ac:dyDescent="0.2">
      <c r="L1584">
        <v>1589</v>
      </c>
      <c r="M1584" t="s">
        <v>596</v>
      </c>
      <c r="N1584" s="40">
        <v>38914</v>
      </c>
      <c r="O1584" t="s">
        <v>581</v>
      </c>
      <c r="P1584" s="45">
        <v>26</v>
      </c>
      <c r="Q1584" s="321">
        <v>79.322466776997217</v>
      </c>
      <c r="R1584" t="s">
        <v>603</v>
      </c>
    </row>
    <row r="1585" spans="12:18" x14ac:dyDescent="0.2">
      <c r="L1585">
        <v>1590</v>
      </c>
      <c r="M1585" t="s">
        <v>608</v>
      </c>
      <c r="N1585" s="40">
        <v>38694</v>
      </c>
      <c r="O1585" t="s">
        <v>605</v>
      </c>
      <c r="P1585" s="45">
        <v>29</v>
      </c>
      <c r="Q1585" s="321">
        <v>89.116436100256237</v>
      </c>
      <c r="R1585" t="s">
        <v>592</v>
      </c>
    </row>
    <row r="1586" spans="12:18" x14ac:dyDescent="0.2">
      <c r="L1586">
        <v>1591</v>
      </c>
      <c r="M1586" t="s">
        <v>608</v>
      </c>
      <c r="N1586" s="40">
        <v>38397</v>
      </c>
      <c r="O1586" t="s">
        <v>581</v>
      </c>
      <c r="P1586" s="45">
        <v>61</v>
      </c>
      <c r="Q1586" s="321">
        <v>184.79269376899887</v>
      </c>
      <c r="R1586" t="s">
        <v>603</v>
      </c>
    </row>
    <row r="1587" spans="12:18" x14ac:dyDescent="0.2">
      <c r="L1587">
        <v>1592</v>
      </c>
      <c r="M1587" t="s">
        <v>584</v>
      </c>
      <c r="N1587" s="40">
        <v>38881</v>
      </c>
      <c r="O1587" t="s">
        <v>605</v>
      </c>
      <c r="P1587" s="45">
        <v>-3</v>
      </c>
      <c r="Q1587" s="321">
        <v>-7.0063461933355882</v>
      </c>
      <c r="R1587" t="s">
        <v>582</v>
      </c>
    </row>
    <row r="1588" spans="12:18" x14ac:dyDescent="0.2">
      <c r="L1588">
        <v>1593</v>
      </c>
      <c r="M1588" t="s">
        <v>612</v>
      </c>
      <c r="N1588" s="40">
        <v>38727</v>
      </c>
      <c r="O1588" t="s">
        <v>585</v>
      </c>
      <c r="P1588" s="45">
        <v>40</v>
      </c>
      <c r="Q1588" s="321">
        <v>122.05274122201725</v>
      </c>
      <c r="R1588" t="s">
        <v>582</v>
      </c>
    </row>
    <row r="1589" spans="12:18" x14ac:dyDescent="0.2">
      <c r="L1589">
        <v>1594</v>
      </c>
      <c r="M1589" t="s">
        <v>584</v>
      </c>
      <c r="N1589" s="40">
        <v>38914</v>
      </c>
      <c r="O1589" t="s">
        <v>585</v>
      </c>
      <c r="P1589" s="45">
        <v>86</v>
      </c>
      <c r="Q1589" s="321">
        <v>260.36699971588303</v>
      </c>
      <c r="R1589" t="s">
        <v>592</v>
      </c>
    </row>
    <row r="1590" spans="12:18" x14ac:dyDescent="0.2">
      <c r="L1590">
        <v>1595</v>
      </c>
      <c r="M1590" t="s">
        <v>612</v>
      </c>
      <c r="N1590" s="40">
        <v>38507</v>
      </c>
      <c r="O1590" t="s">
        <v>589</v>
      </c>
      <c r="P1590" s="45">
        <v>58</v>
      </c>
      <c r="Q1590" s="321">
        <v>176.57900116326704</v>
      </c>
      <c r="R1590" t="s">
        <v>586</v>
      </c>
    </row>
    <row r="1591" spans="12:18" x14ac:dyDescent="0.2">
      <c r="L1591">
        <v>1596</v>
      </c>
      <c r="M1591" t="s">
        <v>584</v>
      </c>
      <c r="N1591" s="40">
        <v>38397</v>
      </c>
      <c r="O1591" t="s">
        <v>597</v>
      </c>
      <c r="P1591" s="45">
        <v>13</v>
      </c>
      <c r="Q1591" s="321">
        <v>41.15897784518318</v>
      </c>
      <c r="R1591" t="s">
        <v>592</v>
      </c>
    </row>
    <row r="1592" spans="12:18" x14ac:dyDescent="0.2">
      <c r="L1592">
        <v>1597</v>
      </c>
      <c r="M1592" t="s">
        <v>612</v>
      </c>
      <c r="N1592" s="40">
        <v>39079</v>
      </c>
      <c r="O1592" t="s">
        <v>597</v>
      </c>
      <c r="P1592" s="45">
        <v>14</v>
      </c>
      <c r="Q1592" s="321">
        <v>44.433583210085722</v>
      </c>
      <c r="R1592" t="s">
        <v>582</v>
      </c>
    </row>
    <row r="1593" spans="12:18" x14ac:dyDescent="0.2">
      <c r="L1593">
        <v>1598</v>
      </c>
      <c r="M1593" t="s">
        <v>608</v>
      </c>
      <c r="N1593" s="40">
        <v>38463</v>
      </c>
      <c r="O1593" t="s">
        <v>605</v>
      </c>
      <c r="P1593" s="45">
        <v>85</v>
      </c>
      <c r="Q1593" s="321">
        <v>256.67637583501136</v>
      </c>
      <c r="R1593" t="s">
        <v>582</v>
      </c>
    </row>
    <row r="1594" spans="12:18" x14ac:dyDescent="0.2">
      <c r="L1594">
        <v>1599</v>
      </c>
      <c r="M1594" t="s">
        <v>599</v>
      </c>
      <c r="N1594" s="40">
        <v>38749</v>
      </c>
      <c r="O1594" t="s">
        <v>581</v>
      </c>
      <c r="P1594" s="45">
        <v>42</v>
      </c>
      <c r="Q1594" s="321">
        <v>127.6000829370011</v>
      </c>
      <c r="R1594" t="s">
        <v>586</v>
      </c>
    </row>
    <row r="1595" spans="12:18" x14ac:dyDescent="0.2">
      <c r="L1595">
        <v>1600</v>
      </c>
      <c r="M1595" t="s">
        <v>612</v>
      </c>
      <c r="N1595" s="40">
        <v>39035</v>
      </c>
      <c r="O1595" t="s">
        <v>589</v>
      </c>
      <c r="P1595" s="45">
        <v>11</v>
      </c>
      <c r="Q1595" s="321">
        <v>35.427503831280553</v>
      </c>
      <c r="R1595" t="s">
        <v>592</v>
      </c>
    </row>
    <row r="1596" spans="12:18" x14ac:dyDescent="0.2">
      <c r="L1596">
        <v>1601</v>
      </c>
      <c r="M1596" t="s">
        <v>611</v>
      </c>
      <c r="N1596" s="40">
        <v>38012</v>
      </c>
      <c r="O1596" t="s">
        <v>581</v>
      </c>
      <c r="P1596" s="45">
        <v>32</v>
      </c>
      <c r="Q1596" s="321">
        <v>98.405028744773347</v>
      </c>
      <c r="R1596" t="s">
        <v>582</v>
      </c>
    </row>
    <row r="1597" spans="12:18" x14ac:dyDescent="0.2">
      <c r="L1597">
        <v>1602</v>
      </c>
      <c r="M1597" t="s">
        <v>584</v>
      </c>
      <c r="N1597" s="40">
        <v>38375</v>
      </c>
      <c r="O1597" t="s">
        <v>581</v>
      </c>
      <c r="P1597" s="45">
        <v>79</v>
      </c>
      <c r="Q1597" s="321">
        <v>239.26463824341167</v>
      </c>
      <c r="R1597" t="s">
        <v>582</v>
      </c>
    </row>
    <row r="1598" spans="12:18" x14ac:dyDescent="0.2">
      <c r="L1598">
        <v>1603</v>
      </c>
      <c r="M1598" t="s">
        <v>608</v>
      </c>
      <c r="N1598" s="40">
        <v>38155</v>
      </c>
      <c r="O1598" t="s">
        <v>581</v>
      </c>
      <c r="P1598" s="45">
        <v>25</v>
      </c>
      <c r="Q1598" s="321">
        <v>77.046747006624841</v>
      </c>
      <c r="R1598" t="s">
        <v>592</v>
      </c>
    </row>
    <row r="1599" spans="12:18" x14ac:dyDescent="0.2">
      <c r="L1599">
        <v>1604</v>
      </c>
      <c r="M1599" t="s">
        <v>599</v>
      </c>
      <c r="N1599" s="40">
        <v>38683</v>
      </c>
      <c r="O1599" t="s">
        <v>585</v>
      </c>
      <c r="P1599" s="45">
        <v>94</v>
      </c>
      <c r="Q1599" s="321">
        <v>284.06034486899824</v>
      </c>
      <c r="R1599" t="s">
        <v>592</v>
      </c>
    </row>
    <row r="1600" spans="12:18" x14ac:dyDescent="0.2">
      <c r="L1600">
        <v>1605</v>
      </c>
      <c r="M1600" t="s">
        <v>596</v>
      </c>
      <c r="N1600" s="40">
        <v>39035</v>
      </c>
      <c r="O1600" t="s">
        <v>597</v>
      </c>
      <c r="P1600" s="45">
        <v>6</v>
      </c>
      <c r="Q1600" s="321">
        <v>20.057205766736782</v>
      </c>
      <c r="R1600" t="s">
        <v>586</v>
      </c>
    </row>
    <row r="1601" spans="12:18" x14ac:dyDescent="0.2">
      <c r="L1601">
        <v>1606</v>
      </c>
      <c r="M1601" t="s">
        <v>594</v>
      </c>
      <c r="N1601" s="40">
        <v>38518</v>
      </c>
      <c r="O1601" t="s">
        <v>589</v>
      </c>
      <c r="P1601" s="45">
        <v>15</v>
      </c>
      <c r="Q1601" s="321">
        <v>46.567063375670365</v>
      </c>
      <c r="R1601" t="s">
        <v>592</v>
      </c>
    </row>
    <row r="1602" spans="12:18" x14ac:dyDescent="0.2">
      <c r="L1602">
        <v>1607</v>
      </c>
      <c r="M1602" t="s">
        <v>599</v>
      </c>
      <c r="N1602" s="40">
        <v>38166</v>
      </c>
      <c r="O1602" t="s">
        <v>597</v>
      </c>
      <c r="P1602" s="45">
        <v>15</v>
      </c>
      <c r="Q1602" s="321">
        <v>47.252520248890754</v>
      </c>
      <c r="R1602" t="s">
        <v>603</v>
      </c>
    </row>
    <row r="1603" spans="12:18" x14ac:dyDescent="0.2">
      <c r="L1603">
        <v>1608</v>
      </c>
      <c r="M1603" t="s">
        <v>608</v>
      </c>
      <c r="N1603" s="40">
        <v>38056</v>
      </c>
      <c r="O1603" t="s">
        <v>585</v>
      </c>
      <c r="P1603" s="45">
        <v>81</v>
      </c>
      <c r="Q1603" s="321">
        <v>244.70980660248637</v>
      </c>
      <c r="R1603" t="s">
        <v>603</v>
      </c>
    </row>
    <row r="1604" spans="12:18" x14ac:dyDescent="0.2">
      <c r="L1604">
        <v>1609</v>
      </c>
      <c r="M1604" t="s">
        <v>580</v>
      </c>
      <c r="N1604" s="40">
        <v>38452</v>
      </c>
      <c r="O1604" t="s">
        <v>597</v>
      </c>
      <c r="P1604" s="45">
        <v>94</v>
      </c>
      <c r="Q1604" s="321">
        <v>283.45878652006695</v>
      </c>
      <c r="R1604" t="s">
        <v>603</v>
      </c>
    </row>
    <row r="1605" spans="12:18" x14ac:dyDescent="0.2">
      <c r="L1605">
        <v>1610</v>
      </c>
      <c r="M1605" t="s">
        <v>594</v>
      </c>
      <c r="N1605" s="40">
        <v>38001</v>
      </c>
      <c r="O1605" t="s">
        <v>605</v>
      </c>
      <c r="P1605" s="45">
        <v>11</v>
      </c>
      <c r="Q1605" s="321">
        <v>35.187328425003173</v>
      </c>
      <c r="R1605" t="s">
        <v>586</v>
      </c>
    </row>
    <row r="1606" spans="12:18" x14ac:dyDescent="0.2">
      <c r="L1606">
        <v>1611</v>
      </c>
      <c r="M1606" t="s">
        <v>596</v>
      </c>
      <c r="N1606" s="40">
        <v>38078</v>
      </c>
      <c r="O1606" t="s">
        <v>597</v>
      </c>
      <c r="P1606" s="45">
        <v>12</v>
      </c>
      <c r="Q1606" s="321">
        <v>38.183005482105493</v>
      </c>
      <c r="R1606" t="s">
        <v>592</v>
      </c>
    </row>
    <row r="1607" spans="12:18" x14ac:dyDescent="0.2">
      <c r="L1607">
        <v>1612</v>
      </c>
      <c r="M1607" t="s">
        <v>584</v>
      </c>
      <c r="N1607" s="40">
        <v>38595</v>
      </c>
      <c r="O1607" t="s">
        <v>597</v>
      </c>
      <c r="P1607" s="45">
        <v>85</v>
      </c>
      <c r="Q1607" s="321">
        <v>257.13848470493929</v>
      </c>
      <c r="R1607" t="s">
        <v>586</v>
      </c>
    </row>
    <row r="1608" spans="12:18" x14ac:dyDescent="0.2">
      <c r="L1608">
        <v>1613</v>
      </c>
      <c r="M1608" t="s">
        <v>594</v>
      </c>
      <c r="N1608" s="40">
        <v>39046</v>
      </c>
      <c r="O1608" t="s">
        <v>597</v>
      </c>
      <c r="P1608" s="45">
        <v>39</v>
      </c>
      <c r="Q1608" s="321">
        <v>119.05508877849219</v>
      </c>
      <c r="R1608" t="s">
        <v>582</v>
      </c>
    </row>
    <row r="1609" spans="12:18" x14ac:dyDescent="0.2">
      <c r="L1609">
        <v>1614</v>
      </c>
      <c r="M1609" t="s">
        <v>594</v>
      </c>
      <c r="N1609" s="40">
        <v>38177</v>
      </c>
      <c r="O1609" t="s">
        <v>585</v>
      </c>
      <c r="P1609" s="45">
        <v>9</v>
      </c>
      <c r="Q1609" s="321">
        <v>29.108535014212187</v>
      </c>
      <c r="R1609" t="s">
        <v>603</v>
      </c>
    </row>
    <row r="1610" spans="12:18" x14ac:dyDescent="0.2">
      <c r="L1610">
        <v>1615</v>
      </c>
      <c r="M1610" t="s">
        <v>594</v>
      </c>
      <c r="N1610" s="40">
        <v>38386</v>
      </c>
      <c r="O1610" t="s">
        <v>605</v>
      </c>
      <c r="P1610" s="45">
        <v>25</v>
      </c>
      <c r="Q1610" s="321">
        <v>77.542041967509959</v>
      </c>
      <c r="R1610" t="s">
        <v>592</v>
      </c>
    </row>
    <row r="1611" spans="12:18" x14ac:dyDescent="0.2">
      <c r="L1611">
        <v>1616</v>
      </c>
      <c r="M1611" t="s">
        <v>611</v>
      </c>
      <c r="N1611" s="40">
        <v>38144</v>
      </c>
      <c r="O1611" t="s">
        <v>597</v>
      </c>
      <c r="P1611" s="45">
        <v>79</v>
      </c>
      <c r="Q1611" s="321">
        <v>239.89003921274065</v>
      </c>
      <c r="R1611" t="s">
        <v>586</v>
      </c>
    </row>
    <row r="1612" spans="12:18" x14ac:dyDescent="0.2">
      <c r="L1612">
        <v>1617</v>
      </c>
      <c r="M1612" t="s">
        <v>584</v>
      </c>
      <c r="N1612" s="40">
        <v>38133</v>
      </c>
      <c r="O1612" t="s">
        <v>597</v>
      </c>
      <c r="P1612" s="45">
        <v>83</v>
      </c>
      <c r="Q1612" s="321">
        <v>250.62172213757762</v>
      </c>
      <c r="R1612" t="s">
        <v>586</v>
      </c>
    </row>
    <row r="1613" spans="12:18" x14ac:dyDescent="0.2">
      <c r="L1613">
        <v>1618</v>
      </c>
      <c r="M1613" t="s">
        <v>584</v>
      </c>
      <c r="N1613" s="40">
        <v>38694</v>
      </c>
      <c r="O1613" t="s">
        <v>585</v>
      </c>
      <c r="P1613" s="45">
        <v>-3</v>
      </c>
      <c r="Q1613" s="321">
        <v>-6.4441526293000173</v>
      </c>
      <c r="R1613" t="s">
        <v>582</v>
      </c>
    </row>
    <row r="1614" spans="12:18" x14ac:dyDescent="0.2">
      <c r="L1614">
        <v>1619</v>
      </c>
      <c r="M1614" t="s">
        <v>612</v>
      </c>
      <c r="N1614" s="40">
        <v>38771</v>
      </c>
      <c r="O1614" t="s">
        <v>605</v>
      </c>
      <c r="P1614" s="45">
        <v>62</v>
      </c>
      <c r="Q1614" s="321">
        <v>188.23625463241646</v>
      </c>
      <c r="R1614" t="s">
        <v>586</v>
      </c>
    </row>
    <row r="1615" spans="12:18" x14ac:dyDescent="0.2">
      <c r="L1615">
        <v>1620</v>
      </c>
      <c r="M1615" t="s">
        <v>612</v>
      </c>
      <c r="N1615" s="40">
        <v>38023</v>
      </c>
      <c r="O1615" t="s">
        <v>597</v>
      </c>
      <c r="P1615" s="45">
        <v>6</v>
      </c>
      <c r="Q1615" s="321">
        <v>19.315165106288639</v>
      </c>
      <c r="R1615" t="s">
        <v>603</v>
      </c>
    </row>
    <row r="1616" spans="12:18" x14ac:dyDescent="0.2">
      <c r="L1616">
        <v>1621</v>
      </c>
      <c r="M1616" t="s">
        <v>588</v>
      </c>
      <c r="N1616" s="40">
        <v>38815</v>
      </c>
      <c r="O1616" t="s">
        <v>605</v>
      </c>
      <c r="P1616" s="45">
        <v>13</v>
      </c>
      <c r="Q1616" s="321">
        <v>41.394747641625173</v>
      </c>
      <c r="R1616" t="s">
        <v>586</v>
      </c>
    </row>
    <row r="1617" spans="12:18" x14ac:dyDescent="0.2">
      <c r="L1617">
        <v>1622</v>
      </c>
      <c r="M1617" t="s">
        <v>608</v>
      </c>
      <c r="N1617" s="40">
        <v>38617</v>
      </c>
      <c r="O1617" t="s">
        <v>597</v>
      </c>
      <c r="P1617" s="45">
        <v>88</v>
      </c>
      <c r="Q1617" s="321">
        <v>266.15306975216902</v>
      </c>
      <c r="R1617" t="s">
        <v>592</v>
      </c>
    </row>
    <row r="1618" spans="12:18" x14ac:dyDescent="0.2">
      <c r="L1618">
        <v>1623</v>
      </c>
      <c r="M1618" t="s">
        <v>608</v>
      </c>
      <c r="N1618" s="40">
        <v>38089</v>
      </c>
      <c r="O1618" t="s">
        <v>597</v>
      </c>
      <c r="P1618" s="45">
        <v>35</v>
      </c>
      <c r="Q1618" s="321">
        <v>106.7048352932988</v>
      </c>
      <c r="R1618" t="s">
        <v>592</v>
      </c>
    </row>
    <row r="1619" spans="12:18" x14ac:dyDescent="0.2">
      <c r="L1619">
        <v>1624</v>
      </c>
      <c r="M1619" t="s">
        <v>599</v>
      </c>
      <c r="N1619" s="40">
        <v>38276</v>
      </c>
      <c r="O1619" t="s">
        <v>597</v>
      </c>
      <c r="P1619" s="45">
        <v>61</v>
      </c>
      <c r="Q1619" s="321">
        <v>185.38182854142642</v>
      </c>
      <c r="R1619" t="s">
        <v>586</v>
      </c>
    </row>
    <row r="1620" spans="12:18" x14ac:dyDescent="0.2">
      <c r="L1620">
        <v>1625</v>
      </c>
      <c r="M1620" t="s">
        <v>584</v>
      </c>
      <c r="N1620" s="40">
        <v>38562</v>
      </c>
      <c r="O1620" t="s">
        <v>597</v>
      </c>
      <c r="P1620" s="45">
        <v>95</v>
      </c>
      <c r="Q1620" s="321">
        <v>287.15467709700755</v>
      </c>
      <c r="R1620" t="s">
        <v>592</v>
      </c>
    </row>
    <row r="1621" spans="12:18" x14ac:dyDescent="0.2">
      <c r="L1621">
        <v>1626</v>
      </c>
      <c r="M1621" t="s">
        <v>608</v>
      </c>
      <c r="N1621" s="40">
        <v>38353</v>
      </c>
      <c r="O1621" t="s">
        <v>597</v>
      </c>
      <c r="P1621" s="45">
        <v>30</v>
      </c>
      <c r="Q1621" s="321">
        <v>92.417025758970482</v>
      </c>
      <c r="R1621" t="s">
        <v>603</v>
      </c>
    </row>
    <row r="1622" spans="12:18" x14ac:dyDescent="0.2">
      <c r="L1622">
        <v>1627</v>
      </c>
      <c r="M1622" t="s">
        <v>608</v>
      </c>
      <c r="N1622" s="40">
        <v>38914</v>
      </c>
      <c r="O1622" t="s">
        <v>597</v>
      </c>
      <c r="P1622" s="45">
        <v>-1</v>
      </c>
      <c r="Q1622" s="321">
        <v>-1.6370674232788498</v>
      </c>
      <c r="R1622" t="s">
        <v>603</v>
      </c>
    </row>
    <row r="1623" spans="12:18" x14ac:dyDescent="0.2">
      <c r="L1623">
        <v>1628</v>
      </c>
      <c r="M1623" t="s">
        <v>580</v>
      </c>
      <c r="N1623" s="40">
        <v>38353</v>
      </c>
      <c r="O1623" t="s">
        <v>589</v>
      </c>
      <c r="P1623" s="45">
        <v>5</v>
      </c>
      <c r="Q1623" s="321">
        <v>16.92808141657132</v>
      </c>
      <c r="R1623" t="s">
        <v>586</v>
      </c>
    </row>
    <row r="1624" spans="12:18" x14ac:dyDescent="0.2">
      <c r="L1624">
        <v>1629</v>
      </c>
      <c r="M1624" t="s">
        <v>580</v>
      </c>
      <c r="N1624" s="40">
        <v>38419</v>
      </c>
      <c r="O1624" t="s">
        <v>585</v>
      </c>
      <c r="P1624" s="45">
        <v>42</v>
      </c>
      <c r="Q1624" s="321">
        <v>127.31651996144141</v>
      </c>
      <c r="R1624" t="s">
        <v>603</v>
      </c>
    </row>
    <row r="1625" spans="12:18" x14ac:dyDescent="0.2">
      <c r="L1625">
        <v>1630</v>
      </c>
      <c r="M1625" t="s">
        <v>594</v>
      </c>
      <c r="N1625" s="40">
        <v>38474</v>
      </c>
      <c r="O1625" t="s">
        <v>597</v>
      </c>
      <c r="P1625" s="45">
        <v>14</v>
      </c>
      <c r="Q1625" s="321">
        <v>44.540640710887878</v>
      </c>
      <c r="R1625" t="s">
        <v>586</v>
      </c>
    </row>
    <row r="1626" spans="12:18" x14ac:dyDescent="0.2">
      <c r="L1626">
        <v>1631</v>
      </c>
      <c r="M1626" t="s">
        <v>599</v>
      </c>
      <c r="N1626" s="40">
        <v>38573</v>
      </c>
      <c r="O1626" t="s">
        <v>597</v>
      </c>
      <c r="P1626" s="45">
        <v>-4</v>
      </c>
      <c r="Q1626" s="321">
        <v>-10.005990967007831</v>
      </c>
      <c r="R1626" t="s">
        <v>582</v>
      </c>
    </row>
    <row r="1627" spans="12:18" x14ac:dyDescent="0.2">
      <c r="L1627">
        <v>1632</v>
      </c>
      <c r="M1627" t="s">
        <v>612</v>
      </c>
      <c r="N1627" s="40">
        <v>38738</v>
      </c>
      <c r="O1627" t="s">
        <v>585</v>
      </c>
      <c r="P1627" s="45">
        <v>27</v>
      </c>
      <c r="Q1627" s="321">
        <v>82.256344701253937</v>
      </c>
      <c r="R1627" t="s">
        <v>582</v>
      </c>
    </row>
    <row r="1628" spans="12:18" x14ac:dyDescent="0.2">
      <c r="L1628">
        <v>1633</v>
      </c>
      <c r="M1628" t="s">
        <v>612</v>
      </c>
      <c r="N1628" s="40">
        <v>38111</v>
      </c>
      <c r="O1628" t="s">
        <v>605</v>
      </c>
      <c r="P1628" s="45">
        <v>5</v>
      </c>
      <c r="Q1628" s="321">
        <v>17.11095820057195</v>
      </c>
      <c r="R1628" t="s">
        <v>603</v>
      </c>
    </row>
    <row r="1629" spans="12:18" x14ac:dyDescent="0.2">
      <c r="L1629">
        <v>1634</v>
      </c>
      <c r="M1629" t="s">
        <v>588</v>
      </c>
      <c r="N1629" s="40">
        <v>38430</v>
      </c>
      <c r="O1629" t="s">
        <v>605</v>
      </c>
      <c r="P1629" s="45">
        <v>57</v>
      </c>
      <c r="Q1629" s="321">
        <v>173.29644937565891</v>
      </c>
      <c r="R1629" t="s">
        <v>582</v>
      </c>
    </row>
    <row r="1630" spans="12:18" x14ac:dyDescent="0.2">
      <c r="L1630">
        <v>1635</v>
      </c>
      <c r="M1630" t="s">
        <v>584</v>
      </c>
      <c r="N1630" s="40">
        <v>38265</v>
      </c>
      <c r="O1630" t="s">
        <v>581</v>
      </c>
      <c r="P1630" s="45">
        <v>78</v>
      </c>
      <c r="Q1630" s="321">
        <v>235.61102661696142</v>
      </c>
      <c r="R1630" t="s">
        <v>592</v>
      </c>
    </row>
    <row r="1631" spans="12:18" x14ac:dyDescent="0.2">
      <c r="L1631">
        <v>1636</v>
      </c>
      <c r="M1631" t="s">
        <v>612</v>
      </c>
      <c r="N1631" s="40">
        <v>38969</v>
      </c>
      <c r="O1631" t="s">
        <v>605</v>
      </c>
      <c r="P1631" s="45">
        <v>11</v>
      </c>
      <c r="Q1631" s="321">
        <v>35.303927193880931</v>
      </c>
      <c r="R1631" t="s">
        <v>586</v>
      </c>
    </row>
    <row r="1632" spans="12:18" x14ac:dyDescent="0.2">
      <c r="L1632">
        <v>1637</v>
      </c>
      <c r="M1632" t="s">
        <v>599</v>
      </c>
      <c r="N1632" s="40">
        <v>38265</v>
      </c>
      <c r="O1632" t="s">
        <v>581</v>
      </c>
      <c r="P1632" s="45">
        <v>55</v>
      </c>
      <c r="Q1632" s="321">
        <v>166.9336198966493</v>
      </c>
      <c r="R1632" t="s">
        <v>582</v>
      </c>
    </row>
    <row r="1633" spans="12:18" x14ac:dyDescent="0.2">
      <c r="L1633">
        <v>1638</v>
      </c>
      <c r="M1633" t="s">
        <v>588</v>
      </c>
      <c r="N1633" s="40">
        <v>38265</v>
      </c>
      <c r="O1633" t="s">
        <v>605</v>
      </c>
      <c r="P1633" s="45">
        <v>15</v>
      </c>
      <c r="Q1633" s="321">
        <v>46.988168377437937</v>
      </c>
      <c r="R1633" t="s">
        <v>603</v>
      </c>
    </row>
    <row r="1634" spans="12:18" x14ac:dyDescent="0.2">
      <c r="L1634">
        <v>1639</v>
      </c>
      <c r="M1634" t="s">
        <v>599</v>
      </c>
      <c r="N1634" s="40">
        <v>38023</v>
      </c>
      <c r="O1634" t="s">
        <v>597</v>
      </c>
      <c r="P1634" s="45">
        <v>53</v>
      </c>
      <c r="Q1634" s="321">
        <v>161.39224032948613</v>
      </c>
      <c r="R1634" t="s">
        <v>586</v>
      </c>
    </row>
    <row r="1635" spans="12:18" x14ac:dyDescent="0.2">
      <c r="L1635">
        <v>1640</v>
      </c>
      <c r="M1635" t="s">
        <v>594</v>
      </c>
      <c r="N1635" s="40">
        <v>38584</v>
      </c>
      <c r="O1635" t="s">
        <v>581</v>
      </c>
      <c r="P1635" s="45">
        <v>70</v>
      </c>
      <c r="Q1635" s="321">
        <v>212.01090684722931</v>
      </c>
      <c r="R1635" t="s">
        <v>586</v>
      </c>
    </row>
    <row r="1636" spans="12:18" x14ac:dyDescent="0.2">
      <c r="L1636">
        <v>1641</v>
      </c>
      <c r="M1636" t="s">
        <v>612</v>
      </c>
      <c r="N1636" s="40">
        <v>38947</v>
      </c>
      <c r="O1636" t="s">
        <v>585</v>
      </c>
      <c r="P1636" s="45">
        <v>56</v>
      </c>
      <c r="Q1636" s="321">
        <v>170.03159669706065</v>
      </c>
      <c r="R1636" t="s">
        <v>603</v>
      </c>
    </row>
    <row r="1637" spans="12:18" x14ac:dyDescent="0.2">
      <c r="L1637">
        <v>1642</v>
      </c>
      <c r="M1637" t="s">
        <v>594</v>
      </c>
      <c r="N1637" s="40">
        <v>38859</v>
      </c>
      <c r="O1637" t="s">
        <v>597</v>
      </c>
      <c r="P1637" s="45">
        <v>91</v>
      </c>
      <c r="Q1637" s="321">
        <v>275.47209572369957</v>
      </c>
      <c r="R1637" t="s">
        <v>603</v>
      </c>
    </row>
    <row r="1638" spans="12:18" x14ac:dyDescent="0.2">
      <c r="L1638">
        <v>1643</v>
      </c>
      <c r="M1638" t="s">
        <v>611</v>
      </c>
      <c r="N1638" s="40">
        <v>38342</v>
      </c>
      <c r="O1638" t="s">
        <v>589</v>
      </c>
      <c r="P1638" s="45">
        <v>55</v>
      </c>
      <c r="Q1638" s="321">
        <v>167.80569976811464</v>
      </c>
      <c r="R1638" t="s">
        <v>586</v>
      </c>
    </row>
    <row r="1639" spans="12:18" x14ac:dyDescent="0.2">
      <c r="L1639">
        <v>1644</v>
      </c>
      <c r="M1639" t="s">
        <v>599</v>
      </c>
      <c r="N1639" s="40">
        <v>38650</v>
      </c>
      <c r="O1639" t="s">
        <v>605</v>
      </c>
      <c r="P1639" s="45">
        <v>1</v>
      </c>
      <c r="Q1639" s="321">
        <v>4.7067653474104088</v>
      </c>
      <c r="R1639" t="s">
        <v>582</v>
      </c>
    </row>
    <row r="1640" spans="12:18" x14ac:dyDescent="0.2">
      <c r="L1640">
        <v>1645</v>
      </c>
      <c r="M1640" t="s">
        <v>599</v>
      </c>
      <c r="N1640" s="40">
        <v>38386</v>
      </c>
      <c r="O1640" t="s">
        <v>597</v>
      </c>
      <c r="P1640" s="45">
        <v>23</v>
      </c>
      <c r="Q1640" s="321">
        <v>70.736237537390394</v>
      </c>
      <c r="R1640" t="s">
        <v>592</v>
      </c>
    </row>
    <row r="1641" spans="12:18" x14ac:dyDescent="0.2">
      <c r="L1641">
        <v>1646</v>
      </c>
      <c r="M1641" t="s">
        <v>584</v>
      </c>
      <c r="N1641" s="40">
        <v>38705</v>
      </c>
      <c r="O1641" t="s">
        <v>581</v>
      </c>
      <c r="P1641" s="45">
        <v>0</v>
      </c>
      <c r="Q1641" s="321">
        <v>2.2998593901546056</v>
      </c>
      <c r="R1641" t="s">
        <v>603</v>
      </c>
    </row>
    <row r="1642" spans="12:18" x14ac:dyDescent="0.2">
      <c r="L1642">
        <v>1647</v>
      </c>
      <c r="M1642" t="s">
        <v>599</v>
      </c>
      <c r="N1642" s="40">
        <v>38342</v>
      </c>
      <c r="O1642" t="s">
        <v>605</v>
      </c>
      <c r="P1642" s="45">
        <v>86</v>
      </c>
      <c r="Q1642" s="321">
        <v>259.96491478210521</v>
      </c>
      <c r="R1642" t="s">
        <v>592</v>
      </c>
    </row>
    <row r="1643" spans="12:18" x14ac:dyDescent="0.2">
      <c r="L1643">
        <v>1648</v>
      </c>
      <c r="M1643" t="s">
        <v>596</v>
      </c>
      <c r="N1643" s="40">
        <v>38078</v>
      </c>
      <c r="O1643" t="s">
        <v>597</v>
      </c>
      <c r="P1643" s="45">
        <v>13</v>
      </c>
      <c r="Q1643" s="321">
        <v>40.990045684129242</v>
      </c>
      <c r="R1643" t="s">
        <v>586</v>
      </c>
    </row>
    <row r="1644" spans="12:18" x14ac:dyDescent="0.2">
      <c r="L1644">
        <v>1649</v>
      </c>
      <c r="M1644" t="s">
        <v>588</v>
      </c>
      <c r="N1644" s="40">
        <v>38826</v>
      </c>
      <c r="O1644" t="s">
        <v>605</v>
      </c>
      <c r="P1644" s="45">
        <v>54</v>
      </c>
      <c r="Q1644" s="321">
        <v>163.68855299520598</v>
      </c>
      <c r="R1644" t="s">
        <v>592</v>
      </c>
    </row>
    <row r="1645" spans="12:18" x14ac:dyDescent="0.2">
      <c r="L1645">
        <v>1650</v>
      </c>
      <c r="M1645" t="s">
        <v>596</v>
      </c>
      <c r="N1645" s="40">
        <v>38056</v>
      </c>
      <c r="O1645" t="s">
        <v>605</v>
      </c>
      <c r="P1645" s="45">
        <v>82</v>
      </c>
      <c r="Q1645" s="321">
        <v>247.65702123487802</v>
      </c>
      <c r="R1645" t="s">
        <v>603</v>
      </c>
    </row>
    <row r="1646" spans="12:18" x14ac:dyDescent="0.2">
      <c r="L1646">
        <v>1651</v>
      </c>
      <c r="M1646" t="s">
        <v>608</v>
      </c>
      <c r="N1646" s="40">
        <v>38397</v>
      </c>
      <c r="O1646" t="s">
        <v>585</v>
      </c>
      <c r="P1646" s="45">
        <v>27</v>
      </c>
      <c r="Q1646" s="321">
        <v>82.646392449751019</v>
      </c>
      <c r="R1646" t="s">
        <v>586</v>
      </c>
    </row>
    <row r="1647" spans="12:18" x14ac:dyDescent="0.2">
      <c r="L1647">
        <v>1652</v>
      </c>
      <c r="M1647" t="s">
        <v>594</v>
      </c>
      <c r="N1647" s="40">
        <v>39002</v>
      </c>
      <c r="O1647" t="s">
        <v>589</v>
      </c>
      <c r="P1647" s="45">
        <v>84</v>
      </c>
      <c r="Q1647" s="321">
        <v>254.58342526964253</v>
      </c>
      <c r="R1647" t="s">
        <v>592</v>
      </c>
    </row>
    <row r="1648" spans="12:18" x14ac:dyDescent="0.2">
      <c r="L1648">
        <v>1653</v>
      </c>
      <c r="M1648" t="s">
        <v>588</v>
      </c>
      <c r="N1648" s="40">
        <v>38111</v>
      </c>
      <c r="O1648" t="s">
        <v>597</v>
      </c>
      <c r="P1648" s="45">
        <v>56</v>
      </c>
      <c r="Q1648" s="321">
        <v>170.24926391624365</v>
      </c>
      <c r="R1648" t="s">
        <v>603</v>
      </c>
    </row>
    <row r="1649" spans="12:18" x14ac:dyDescent="0.2">
      <c r="L1649">
        <v>1654</v>
      </c>
      <c r="M1649" t="s">
        <v>580</v>
      </c>
      <c r="N1649" s="40">
        <v>38045</v>
      </c>
      <c r="O1649" t="s">
        <v>589</v>
      </c>
      <c r="P1649" s="45">
        <v>92</v>
      </c>
      <c r="Q1649" s="321">
        <v>277.26934431778176</v>
      </c>
      <c r="R1649" t="s">
        <v>582</v>
      </c>
    </row>
    <row r="1650" spans="12:18" x14ac:dyDescent="0.2">
      <c r="L1650">
        <v>1655</v>
      </c>
      <c r="M1650" t="s">
        <v>580</v>
      </c>
      <c r="N1650" s="40">
        <v>38001</v>
      </c>
      <c r="O1650" t="s">
        <v>581</v>
      </c>
      <c r="P1650" s="45">
        <v>25</v>
      </c>
      <c r="Q1650" s="321">
        <v>77.553918573002605</v>
      </c>
      <c r="R1650" t="s">
        <v>592</v>
      </c>
    </row>
    <row r="1651" spans="12:18" x14ac:dyDescent="0.2">
      <c r="L1651">
        <v>1656</v>
      </c>
      <c r="M1651" t="s">
        <v>580</v>
      </c>
      <c r="N1651" s="40">
        <v>38353</v>
      </c>
      <c r="O1651" t="s">
        <v>597</v>
      </c>
      <c r="P1651" s="45">
        <v>67</v>
      </c>
      <c r="Q1651" s="321">
        <v>203.0044570204021</v>
      </c>
      <c r="R1651" t="s">
        <v>603</v>
      </c>
    </row>
    <row r="1652" spans="12:18" x14ac:dyDescent="0.2">
      <c r="L1652">
        <v>1657</v>
      </c>
      <c r="M1652" t="s">
        <v>612</v>
      </c>
      <c r="N1652" s="40">
        <v>38089</v>
      </c>
      <c r="O1652" t="s">
        <v>589</v>
      </c>
      <c r="P1652" s="45">
        <v>75</v>
      </c>
      <c r="Q1652" s="321">
        <v>226.86441343955028</v>
      </c>
      <c r="R1652" t="s">
        <v>592</v>
      </c>
    </row>
    <row r="1653" spans="12:18" x14ac:dyDescent="0.2">
      <c r="L1653">
        <v>1658</v>
      </c>
      <c r="M1653" t="s">
        <v>608</v>
      </c>
      <c r="N1653" s="40">
        <v>38617</v>
      </c>
      <c r="O1653" t="s">
        <v>597</v>
      </c>
      <c r="P1653" s="45">
        <v>14</v>
      </c>
      <c r="Q1653" s="321">
        <v>44.140520464612329</v>
      </c>
      <c r="R1653" t="s">
        <v>586</v>
      </c>
    </row>
    <row r="1654" spans="12:18" x14ac:dyDescent="0.2">
      <c r="L1654">
        <v>1659</v>
      </c>
      <c r="M1654" t="s">
        <v>599</v>
      </c>
      <c r="N1654" s="40">
        <v>38705</v>
      </c>
      <c r="O1654" t="s">
        <v>581</v>
      </c>
      <c r="P1654" s="45">
        <v>48</v>
      </c>
      <c r="Q1654" s="321">
        <v>145.81129384316213</v>
      </c>
      <c r="R1654" t="s">
        <v>592</v>
      </c>
    </row>
    <row r="1655" spans="12:18" x14ac:dyDescent="0.2">
      <c r="L1655">
        <v>1660</v>
      </c>
      <c r="M1655" t="s">
        <v>596</v>
      </c>
      <c r="N1655" s="40">
        <v>38122</v>
      </c>
      <c r="O1655" t="s">
        <v>585</v>
      </c>
      <c r="P1655" s="45">
        <v>73</v>
      </c>
      <c r="Q1655" s="321">
        <v>221.16800423559653</v>
      </c>
      <c r="R1655" t="s">
        <v>592</v>
      </c>
    </row>
    <row r="1656" spans="12:18" x14ac:dyDescent="0.2">
      <c r="L1656">
        <v>1661</v>
      </c>
      <c r="M1656" t="s">
        <v>584</v>
      </c>
      <c r="N1656" s="40">
        <v>38507</v>
      </c>
      <c r="O1656" t="s">
        <v>585</v>
      </c>
      <c r="P1656" s="45">
        <v>28</v>
      </c>
      <c r="Q1656" s="321">
        <v>85.646088345809403</v>
      </c>
      <c r="R1656" t="s">
        <v>603</v>
      </c>
    </row>
    <row r="1657" spans="12:18" x14ac:dyDescent="0.2">
      <c r="L1657">
        <v>1662</v>
      </c>
      <c r="M1657" t="s">
        <v>588</v>
      </c>
      <c r="N1657" s="40">
        <v>38683</v>
      </c>
      <c r="O1657" t="s">
        <v>597</v>
      </c>
      <c r="P1657" s="45">
        <v>12</v>
      </c>
      <c r="Q1657" s="321">
        <v>38.543998121108487</v>
      </c>
      <c r="R1657" t="s">
        <v>592</v>
      </c>
    </row>
    <row r="1658" spans="12:18" x14ac:dyDescent="0.2">
      <c r="L1658">
        <v>1663</v>
      </c>
      <c r="M1658" t="s">
        <v>612</v>
      </c>
      <c r="N1658" s="40">
        <v>38474</v>
      </c>
      <c r="O1658" t="s">
        <v>581</v>
      </c>
      <c r="P1658" s="45">
        <v>50</v>
      </c>
      <c r="Q1658" s="321">
        <v>152.11340525555411</v>
      </c>
      <c r="R1658" t="s">
        <v>582</v>
      </c>
    </row>
    <row r="1659" spans="12:18" x14ac:dyDescent="0.2">
      <c r="L1659">
        <v>1664</v>
      </c>
      <c r="M1659" t="s">
        <v>599</v>
      </c>
      <c r="N1659" s="40">
        <v>38991</v>
      </c>
      <c r="O1659" t="s">
        <v>585</v>
      </c>
      <c r="P1659" s="45">
        <v>-5</v>
      </c>
      <c r="Q1659" s="321">
        <v>-12.64098802195692</v>
      </c>
      <c r="R1659" t="s">
        <v>586</v>
      </c>
    </row>
    <row r="1660" spans="12:18" x14ac:dyDescent="0.2">
      <c r="L1660">
        <v>1665</v>
      </c>
      <c r="M1660" t="s">
        <v>584</v>
      </c>
      <c r="N1660" s="40">
        <v>38375</v>
      </c>
      <c r="O1660" t="s">
        <v>581</v>
      </c>
      <c r="P1660" s="45">
        <v>6</v>
      </c>
      <c r="Q1660" s="321">
        <v>19.476233913607583</v>
      </c>
      <c r="R1660" t="s">
        <v>603</v>
      </c>
    </row>
    <row r="1661" spans="12:18" x14ac:dyDescent="0.2">
      <c r="L1661">
        <v>1666</v>
      </c>
      <c r="M1661" t="s">
        <v>584</v>
      </c>
      <c r="N1661" s="40">
        <v>38408</v>
      </c>
      <c r="O1661" t="s">
        <v>585</v>
      </c>
      <c r="P1661" s="45">
        <v>63</v>
      </c>
      <c r="Q1661" s="321">
        <v>190.56862486239569</v>
      </c>
      <c r="R1661" t="s">
        <v>603</v>
      </c>
    </row>
    <row r="1662" spans="12:18" x14ac:dyDescent="0.2">
      <c r="L1662">
        <v>1667</v>
      </c>
      <c r="M1662" t="s">
        <v>608</v>
      </c>
      <c r="N1662" s="40">
        <v>38881</v>
      </c>
      <c r="O1662" t="s">
        <v>585</v>
      </c>
      <c r="P1662" s="45">
        <v>33</v>
      </c>
      <c r="Q1662" s="321">
        <v>100.75324427531469</v>
      </c>
      <c r="R1662" t="s">
        <v>586</v>
      </c>
    </row>
    <row r="1663" spans="12:18" x14ac:dyDescent="0.2">
      <c r="L1663">
        <v>1668</v>
      </c>
      <c r="M1663" t="s">
        <v>612</v>
      </c>
      <c r="N1663" s="40">
        <v>38254</v>
      </c>
      <c r="O1663" t="s">
        <v>597</v>
      </c>
      <c r="P1663" s="45">
        <v>61</v>
      </c>
      <c r="Q1663" s="321">
        <v>185.16541785072013</v>
      </c>
      <c r="R1663" t="s">
        <v>582</v>
      </c>
    </row>
    <row r="1664" spans="12:18" x14ac:dyDescent="0.2">
      <c r="L1664">
        <v>1669</v>
      </c>
      <c r="M1664" t="s">
        <v>596</v>
      </c>
      <c r="N1664" s="40">
        <v>38331</v>
      </c>
      <c r="O1664" t="s">
        <v>585</v>
      </c>
      <c r="P1664" s="45">
        <v>16</v>
      </c>
      <c r="Q1664" s="321">
        <v>50.709076483884871</v>
      </c>
      <c r="R1664" t="s">
        <v>603</v>
      </c>
    </row>
    <row r="1665" spans="12:18" x14ac:dyDescent="0.2">
      <c r="L1665">
        <v>1670</v>
      </c>
      <c r="M1665" t="s">
        <v>611</v>
      </c>
      <c r="N1665" s="40">
        <v>38870</v>
      </c>
      <c r="O1665" t="s">
        <v>597</v>
      </c>
      <c r="P1665" s="45">
        <v>15</v>
      </c>
      <c r="Q1665" s="321">
        <v>47.142751278135883</v>
      </c>
      <c r="R1665" t="s">
        <v>586</v>
      </c>
    </row>
    <row r="1666" spans="12:18" x14ac:dyDescent="0.2">
      <c r="L1666">
        <v>1671</v>
      </c>
      <c r="M1666" t="s">
        <v>596</v>
      </c>
      <c r="N1666" s="40">
        <v>38925</v>
      </c>
      <c r="O1666" t="s">
        <v>597</v>
      </c>
      <c r="P1666" s="45">
        <v>-1</v>
      </c>
      <c r="Q1666" s="321">
        <v>-0.59949529532525503</v>
      </c>
      <c r="R1666" t="s">
        <v>582</v>
      </c>
    </row>
    <row r="1667" spans="12:18" x14ac:dyDescent="0.2">
      <c r="L1667">
        <v>1672</v>
      </c>
      <c r="M1667" t="s">
        <v>584</v>
      </c>
      <c r="N1667" s="40">
        <v>38507</v>
      </c>
      <c r="O1667" t="s">
        <v>581</v>
      </c>
      <c r="P1667" s="45">
        <v>28</v>
      </c>
      <c r="Q1667" s="321">
        <v>85.359164284772746</v>
      </c>
      <c r="R1667" t="s">
        <v>592</v>
      </c>
    </row>
    <row r="1668" spans="12:18" x14ac:dyDescent="0.2">
      <c r="L1668">
        <v>1673</v>
      </c>
      <c r="M1668" t="s">
        <v>611</v>
      </c>
      <c r="N1668" s="40">
        <v>38991</v>
      </c>
      <c r="O1668" t="s">
        <v>585</v>
      </c>
      <c r="P1668" s="45">
        <v>74</v>
      </c>
      <c r="Q1668" s="321">
        <v>223.5358944867458</v>
      </c>
      <c r="R1668" t="s">
        <v>603</v>
      </c>
    </row>
    <row r="1669" spans="12:18" x14ac:dyDescent="0.2">
      <c r="L1669">
        <v>1674</v>
      </c>
      <c r="M1669" t="s">
        <v>608</v>
      </c>
      <c r="N1669" s="40">
        <v>38089</v>
      </c>
      <c r="O1669" t="s">
        <v>581</v>
      </c>
      <c r="P1669" s="45">
        <v>60</v>
      </c>
      <c r="Q1669" s="321">
        <v>182.52957283898829</v>
      </c>
      <c r="R1669" t="s">
        <v>603</v>
      </c>
    </row>
    <row r="1670" spans="12:18" x14ac:dyDescent="0.2">
      <c r="L1670">
        <v>1675</v>
      </c>
      <c r="M1670" t="s">
        <v>599</v>
      </c>
      <c r="N1670" s="40">
        <v>38474</v>
      </c>
      <c r="O1670" t="s">
        <v>605</v>
      </c>
      <c r="P1670" s="45">
        <v>26</v>
      </c>
      <c r="Q1670" s="321">
        <v>79.644787892751594</v>
      </c>
      <c r="R1670" t="s">
        <v>586</v>
      </c>
    </row>
    <row r="1671" spans="12:18" x14ac:dyDescent="0.2">
      <c r="L1671">
        <v>1676</v>
      </c>
      <c r="M1671" t="s">
        <v>584</v>
      </c>
      <c r="N1671" s="40">
        <v>38045</v>
      </c>
      <c r="O1671" t="s">
        <v>585</v>
      </c>
      <c r="P1671" s="45">
        <v>41</v>
      </c>
      <c r="Q1671" s="321">
        <v>124.80546413554566</v>
      </c>
      <c r="R1671" t="s">
        <v>603</v>
      </c>
    </row>
    <row r="1672" spans="12:18" x14ac:dyDescent="0.2">
      <c r="L1672">
        <v>1677</v>
      </c>
      <c r="M1672" t="s">
        <v>588</v>
      </c>
      <c r="N1672" s="40">
        <v>38122</v>
      </c>
      <c r="O1672" t="s">
        <v>581</v>
      </c>
      <c r="P1672" s="45">
        <v>-1</v>
      </c>
      <c r="Q1672" s="321">
        <v>-0.72875697552539753</v>
      </c>
      <c r="R1672" t="s">
        <v>582</v>
      </c>
    </row>
    <row r="1673" spans="12:18" x14ac:dyDescent="0.2">
      <c r="L1673">
        <v>1678</v>
      </c>
      <c r="M1673" t="s">
        <v>588</v>
      </c>
      <c r="N1673" s="40">
        <v>38903</v>
      </c>
      <c r="O1673" t="s">
        <v>581</v>
      </c>
      <c r="P1673" s="45">
        <v>89</v>
      </c>
      <c r="Q1673" s="321">
        <v>268.71620455118574</v>
      </c>
      <c r="R1673" t="s">
        <v>603</v>
      </c>
    </row>
    <row r="1674" spans="12:18" x14ac:dyDescent="0.2">
      <c r="L1674">
        <v>1679</v>
      </c>
      <c r="M1674" t="s">
        <v>584</v>
      </c>
      <c r="N1674" s="40">
        <v>38144</v>
      </c>
      <c r="O1674" t="s">
        <v>605</v>
      </c>
      <c r="P1674" s="45">
        <v>12</v>
      </c>
      <c r="Q1674" s="321">
        <v>38.034373617715126</v>
      </c>
      <c r="R1674" t="s">
        <v>603</v>
      </c>
    </row>
    <row r="1675" spans="12:18" x14ac:dyDescent="0.2">
      <c r="L1675">
        <v>1680</v>
      </c>
      <c r="M1675" t="s">
        <v>599</v>
      </c>
      <c r="N1675" s="40">
        <v>38276</v>
      </c>
      <c r="O1675" t="s">
        <v>597</v>
      </c>
      <c r="P1675" s="45">
        <v>21</v>
      </c>
      <c r="Q1675" s="321">
        <v>65.91159641394708</v>
      </c>
      <c r="R1675" t="s">
        <v>582</v>
      </c>
    </row>
    <row r="1676" spans="12:18" x14ac:dyDescent="0.2">
      <c r="L1676">
        <v>1681</v>
      </c>
      <c r="M1676" t="s">
        <v>611</v>
      </c>
      <c r="N1676" s="40">
        <v>38892</v>
      </c>
      <c r="O1676" t="s">
        <v>605</v>
      </c>
      <c r="P1676" s="45">
        <v>23</v>
      </c>
      <c r="Q1676" s="321">
        <v>71.518171146886857</v>
      </c>
      <c r="R1676" t="s">
        <v>592</v>
      </c>
    </row>
    <row r="1677" spans="12:18" x14ac:dyDescent="0.2">
      <c r="L1677">
        <v>1682</v>
      </c>
      <c r="M1677" t="s">
        <v>612</v>
      </c>
      <c r="N1677" s="40">
        <v>38441</v>
      </c>
      <c r="O1677" t="s">
        <v>585</v>
      </c>
      <c r="P1677" s="45">
        <v>-7</v>
      </c>
      <c r="Q1677" s="321">
        <v>-18.640973323270995</v>
      </c>
      <c r="R1677" t="s">
        <v>582</v>
      </c>
    </row>
    <row r="1678" spans="12:18" x14ac:dyDescent="0.2">
      <c r="L1678">
        <v>1683</v>
      </c>
      <c r="M1678" t="s">
        <v>580</v>
      </c>
      <c r="N1678" s="40">
        <v>38056</v>
      </c>
      <c r="O1678" t="s">
        <v>585</v>
      </c>
      <c r="P1678" s="45">
        <v>35</v>
      </c>
      <c r="Q1678" s="321">
        <v>106.65095335657088</v>
      </c>
      <c r="R1678" t="s">
        <v>582</v>
      </c>
    </row>
    <row r="1679" spans="12:18" x14ac:dyDescent="0.2">
      <c r="L1679">
        <v>1684</v>
      </c>
      <c r="M1679" t="s">
        <v>588</v>
      </c>
      <c r="N1679" s="40">
        <v>38243</v>
      </c>
      <c r="O1679" t="s">
        <v>605</v>
      </c>
      <c r="P1679" s="45">
        <v>94</v>
      </c>
      <c r="Q1679" s="321">
        <v>283.7951382741839</v>
      </c>
      <c r="R1679" t="s">
        <v>586</v>
      </c>
    </row>
    <row r="1680" spans="12:18" x14ac:dyDescent="0.2">
      <c r="L1680">
        <v>1685</v>
      </c>
      <c r="M1680" t="s">
        <v>588</v>
      </c>
      <c r="N1680" s="40">
        <v>38661</v>
      </c>
      <c r="O1680" t="s">
        <v>597</v>
      </c>
      <c r="P1680" s="45">
        <v>88</v>
      </c>
      <c r="Q1680" s="321">
        <v>265.96151267807471</v>
      </c>
      <c r="R1680" t="s">
        <v>582</v>
      </c>
    </row>
    <row r="1681" spans="12:18" x14ac:dyDescent="0.2">
      <c r="L1681">
        <v>1686</v>
      </c>
      <c r="M1681" t="s">
        <v>588</v>
      </c>
      <c r="N1681" s="40">
        <v>38056</v>
      </c>
      <c r="O1681" t="s">
        <v>589</v>
      </c>
      <c r="P1681" s="45">
        <v>26</v>
      </c>
      <c r="Q1681" s="321">
        <v>79.798393656893168</v>
      </c>
      <c r="R1681" t="s">
        <v>582</v>
      </c>
    </row>
    <row r="1682" spans="12:18" x14ac:dyDescent="0.2">
      <c r="L1682">
        <v>1687</v>
      </c>
      <c r="M1682" t="s">
        <v>612</v>
      </c>
      <c r="N1682" s="40">
        <v>38177</v>
      </c>
      <c r="O1682" t="s">
        <v>585</v>
      </c>
      <c r="P1682" s="45">
        <v>83</v>
      </c>
      <c r="Q1682" s="321">
        <v>250.98698082020448</v>
      </c>
      <c r="R1682" t="s">
        <v>582</v>
      </c>
    </row>
    <row r="1683" spans="12:18" x14ac:dyDescent="0.2">
      <c r="L1683">
        <v>1688</v>
      </c>
      <c r="M1683" t="s">
        <v>608</v>
      </c>
      <c r="N1683" s="40">
        <v>38870</v>
      </c>
      <c r="O1683" t="s">
        <v>605</v>
      </c>
      <c r="P1683" s="45">
        <v>11</v>
      </c>
      <c r="Q1683" s="321">
        <v>34.677474217404566</v>
      </c>
      <c r="R1683" t="s">
        <v>592</v>
      </c>
    </row>
    <row r="1684" spans="12:18" x14ac:dyDescent="0.2">
      <c r="L1684">
        <v>1689</v>
      </c>
      <c r="M1684" t="s">
        <v>596</v>
      </c>
      <c r="N1684" s="40">
        <v>38980</v>
      </c>
      <c r="O1684" t="s">
        <v>585</v>
      </c>
      <c r="P1684" s="45">
        <v>18</v>
      </c>
      <c r="Q1684" s="321">
        <v>56.570167419014545</v>
      </c>
      <c r="R1684" t="s">
        <v>603</v>
      </c>
    </row>
    <row r="1685" spans="12:18" x14ac:dyDescent="0.2">
      <c r="L1685">
        <v>1690</v>
      </c>
      <c r="M1685" t="s">
        <v>594</v>
      </c>
      <c r="N1685" s="40">
        <v>38430</v>
      </c>
      <c r="O1685" t="s">
        <v>597</v>
      </c>
      <c r="P1685" s="45">
        <v>90</v>
      </c>
      <c r="Q1685" s="321">
        <v>272.35988641044867</v>
      </c>
      <c r="R1685" t="s">
        <v>603</v>
      </c>
    </row>
    <row r="1686" spans="12:18" x14ac:dyDescent="0.2">
      <c r="L1686">
        <v>1691</v>
      </c>
      <c r="M1686" t="s">
        <v>596</v>
      </c>
      <c r="N1686" s="40">
        <v>38628</v>
      </c>
      <c r="O1686" t="s">
        <v>605</v>
      </c>
      <c r="P1686" s="45">
        <v>12</v>
      </c>
      <c r="Q1686" s="321">
        <v>38.358567090515102</v>
      </c>
      <c r="R1686" t="s">
        <v>603</v>
      </c>
    </row>
    <row r="1687" spans="12:18" x14ac:dyDescent="0.2">
      <c r="L1687">
        <v>1692</v>
      </c>
      <c r="M1687" t="s">
        <v>596</v>
      </c>
      <c r="N1687" s="40">
        <v>38012</v>
      </c>
      <c r="O1687" t="s">
        <v>581</v>
      </c>
      <c r="P1687" s="45">
        <v>39</v>
      </c>
      <c r="Q1687" s="321">
        <v>118.63508946594906</v>
      </c>
      <c r="R1687" t="s">
        <v>586</v>
      </c>
    </row>
    <row r="1688" spans="12:18" x14ac:dyDescent="0.2">
      <c r="L1688">
        <v>1693</v>
      </c>
      <c r="M1688" t="s">
        <v>596</v>
      </c>
      <c r="N1688" s="40">
        <v>38034</v>
      </c>
      <c r="O1688" t="s">
        <v>589</v>
      </c>
      <c r="P1688" s="45">
        <v>45</v>
      </c>
      <c r="Q1688" s="321">
        <v>137.71025367694813</v>
      </c>
      <c r="R1688" t="s">
        <v>586</v>
      </c>
    </row>
    <row r="1689" spans="12:18" x14ac:dyDescent="0.2">
      <c r="L1689">
        <v>1694</v>
      </c>
      <c r="M1689" t="s">
        <v>594</v>
      </c>
      <c r="N1689" s="40">
        <v>39057</v>
      </c>
      <c r="O1689" t="s">
        <v>585</v>
      </c>
      <c r="P1689" s="45">
        <v>74</v>
      </c>
      <c r="Q1689" s="321">
        <v>223.24261767904073</v>
      </c>
      <c r="R1689" t="s">
        <v>603</v>
      </c>
    </row>
    <row r="1690" spans="12:18" x14ac:dyDescent="0.2">
      <c r="L1690">
        <v>1695</v>
      </c>
      <c r="M1690" t="s">
        <v>596</v>
      </c>
      <c r="N1690" s="40">
        <v>38551</v>
      </c>
      <c r="O1690" t="s">
        <v>585</v>
      </c>
      <c r="P1690" s="45">
        <v>95</v>
      </c>
      <c r="Q1690" s="321">
        <v>286.97940760158696</v>
      </c>
      <c r="R1690" t="s">
        <v>582</v>
      </c>
    </row>
    <row r="1691" spans="12:18" x14ac:dyDescent="0.2">
      <c r="L1691">
        <v>1696</v>
      </c>
      <c r="M1691" t="s">
        <v>584</v>
      </c>
      <c r="N1691" s="40">
        <v>38144</v>
      </c>
      <c r="O1691" t="s">
        <v>581</v>
      </c>
      <c r="P1691" s="45">
        <v>48</v>
      </c>
      <c r="Q1691" s="321">
        <v>145.47941837398358</v>
      </c>
      <c r="R1691" t="s">
        <v>592</v>
      </c>
    </row>
    <row r="1692" spans="12:18" x14ac:dyDescent="0.2">
      <c r="L1692">
        <v>1697</v>
      </c>
      <c r="M1692" t="s">
        <v>580</v>
      </c>
      <c r="N1692" s="40">
        <v>38276</v>
      </c>
      <c r="O1692" t="s">
        <v>605</v>
      </c>
      <c r="P1692" s="45">
        <v>-3</v>
      </c>
      <c r="Q1692" s="321">
        <v>-7.0556984383694044</v>
      </c>
      <c r="R1692" t="s">
        <v>586</v>
      </c>
    </row>
    <row r="1693" spans="12:18" x14ac:dyDescent="0.2">
      <c r="L1693">
        <v>1698</v>
      </c>
      <c r="M1693" t="s">
        <v>599</v>
      </c>
      <c r="N1693" s="40">
        <v>38496</v>
      </c>
      <c r="O1693" t="s">
        <v>589</v>
      </c>
      <c r="P1693" s="45">
        <v>92</v>
      </c>
      <c r="Q1693" s="321">
        <v>278.51510126549795</v>
      </c>
      <c r="R1693" t="s">
        <v>586</v>
      </c>
    </row>
    <row r="1694" spans="12:18" x14ac:dyDescent="0.2">
      <c r="L1694">
        <v>1699</v>
      </c>
      <c r="M1694" t="s">
        <v>594</v>
      </c>
      <c r="N1694" s="40">
        <v>38419</v>
      </c>
      <c r="O1694" t="s">
        <v>605</v>
      </c>
      <c r="P1694" s="45">
        <v>17</v>
      </c>
      <c r="Q1694" s="321">
        <v>53.278847558385984</v>
      </c>
      <c r="R1694" t="s">
        <v>603</v>
      </c>
    </row>
    <row r="1695" spans="12:18" x14ac:dyDescent="0.2">
      <c r="L1695">
        <v>1700</v>
      </c>
      <c r="M1695" t="s">
        <v>584</v>
      </c>
      <c r="N1695" s="40">
        <v>38287</v>
      </c>
      <c r="O1695" t="s">
        <v>581</v>
      </c>
      <c r="P1695" s="45">
        <v>45</v>
      </c>
      <c r="Q1695" s="321">
        <v>136.31233370896607</v>
      </c>
      <c r="R1695" t="s">
        <v>582</v>
      </c>
    </row>
    <row r="1696" spans="12:18" x14ac:dyDescent="0.2">
      <c r="L1696">
        <v>1701</v>
      </c>
      <c r="M1696" t="s">
        <v>599</v>
      </c>
      <c r="N1696" s="40">
        <v>39002</v>
      </c>
      <c r="O1696" t="s">
        <v>589</v>
      </c>
      <c r="P1696" s="45">
        <v>62</v>
      </c>
      <c r="Q1696" s="321">
        <v>187.97208926447612</v>
      </c>
      <c r="R1696" t="s">
        <v>582</v>
      </c>
    </row>
    <row r="1697" spans="12:18" x14ac:dyDescent="0.2">
      <c r="L1697">
        <v>1702</v>
      </c>
      <c r="M1697" t="s">
        <v>594</v>
      </c>
      <c r="N1697" s="40">
        <v>38287</v>
      </c>
      <c r="O1697" t="s">
        <v>585</v>
      </c>
      <c r="P1697" s="45">
        <v>52</v>
      </c>
      <c r="Q1697" s="321">
        <v>158.0460445332865</v>
      </c>
      <c r="R1697" t="s">
        <v>586</v>
      </c>
    </row>
    <row r="1698" spans="12:18" x14ac:dyDescent="0.2">
      <c r="L1698">
        <v>1703</v>
      </c>
      <c r="M1698" t="s">
        <v>584</v>
      </c>
      <c r="N1698" s="40">
        <v>38133</v>
      </c>
      <c r="O1698" t="s">
        <v>589</v>
      </c>
      <c r="P1698" s="45">
        <v>73</v>
      </c>
      <c r="Q1698" s="321">
        <v>221.23952830258372</v>
      </c>
      <c r="R1698" t="s">
        <v>582</v>
      </c>
    </row>
    <row r="1699" spans="12:18" x14ac:dyDescent="0.2">
      <c r="L1699">
        <v>1704</v>
      </c>
      <c r="M1699" t="s">
        <v>612</v>
      </c>
      <c r="N1699" s="40">
        <v>38551</v>
      </c>
      <c r="O1699" t="s">
        <v>589</v>
      </c>
      <c r="P1699" s="45">
        <v>38</v>
      </c>
      <c r="Q1699" s="321">
        <v>116.53981147745662</v>
      </c>
      <c r="R1699" t="s">
        <v>582</v>
      </c>
    </row>
    <row r="1700" spans="12:18" x14ac:dyDescent="0.2">
      <c r="L1700">
        <v>1705</v>
      </c>
      <c r="M1700" t="s">
        <v>584</v>
      </c>
      <c r="N1700" s="40">
        <v>38705</v>
      </c>
      <c r="O1700" t="s">
        <v>597</v>
      </c>
      <c r="P1700" s="45">
        <v>0</v>
      </c>
      <c r="Q1700" s="321">
        <v>1.7059716699737852</v>
      </c>
      <c r="R1700" t="s">
        <v>592</v>
      </c>
    </row>
    <row r="1701" spans="12:18" x14ac:dyDescent="0.2">
      <c r="L1701">
        <v>1706</v>
      </c>
      <c r="M1701" t="s">
        <v>611</v>
      </c>
      <c r="N1701" s="40">
        <v>38276</v>
      </c>
      <c r="O1701" t="s">
        <v>597</v>
      </c>
      <c r="P1701" s="45">
        <v>70</v>
      </c>
      <c r="Q1701" s="321">
        <v>211.80942925062229</v>
      </c>
      <c r="R1701" t="s">
        <v>582</v>
      </c>
    </row>
    <row r="1702" spans="12:18" x14ac:dyDescent="0.2">
      <c r="L1702">
        <v>1707</v>
      </c>
      <c r="M1702" t="s">
        <v>612</v>
      </c>
      <c r="N1702" s="40">
        <v>38485</v>
      </c>
      <c r="O1702" t="s">
        <v>585</v>
      </c>
      <c r="P1702" s="45">
        <v>-8</v>
      </c>
      <c r="Q1702" s="321">
        <v>-22.16452981425434</v>
      </c>
      <c r="R1702" t="s">
        <v>586</v>
      </c>
    </row>
    <row r="1703" spans="12:18" x14ac:dyDescent="0.2">
      <c r="L1703">
        <v>1708</v>
      </c>
      <c r="M1703" t="s">
        <v>612</v>
      </c>
      <c r="N1703" s="40">
        <v>38837</v>
      </c>
      <c r="O1703" t="s">
        <v>597</v>
      </c>
      <c r="P1703" s="45">
        <v>65</v>
      </c>
      <c r="Q1703" s="321">
        <v>196.94966457435572</v>
      </c>
      <c r="R1703" t="s">
        <v>592</v>
      </c>
    </row>
    <row r="1704" spans="12:18" x14ac:dyDescent="0.2">
      <c r="L1704">
        <v>1709</v>
      </c>
      <c r="M1704" t="s">
        <v>612</v>
      </c>
      <c r="N1704" s="40">
        <v>39046</v>
      </c>
      <c r="O1704" t="s">
        <v>581</v>
      </c>
      <c r="P1704" s="45">
        <v>-5</v>
      </c>
      <c r="Q1704" s="321">
        <v>-12.235172213399022</v>
      </c>
      <c r="R1704" t="s">
        <v>603</v>
      </c>
    </row>
    <row r="1705" spans="12:18" x14ac:dyDescent="0.2">
      <c r="L1705">
        <v>1710</v>
      </c>
      <c r="M1705" t="s">
        <v>612</v>
      </c>
      <c r="N1705" s="40">
        <v>38562</v>
      </c>
      <c r="O1705" t="s">
        <v>585</v>
      </c>
      <c r="P1705" s="45">
        <v>34</v>
      </c>
      <c r="Q1705" s="321">
        <v>104.46148815266854</v>
      </c>
      <c r="R1705" t="s">
        <v>603</v>
      </c>
    </row>
    <row r="1706" spans="12:18" x14ac:dyDescent="0.2">
      <c r="L1706">
        <v>1711</v>
      </c>
      <c r="M1706" t="s">
        <v>596</v>
      </c>
      <c r="N1706" s="40">
        <v>38804</v>
      </c>
      <c r="O1706" t="s">
        <v>581</v>
      </c>
      <c r="P1706" s="45">
        <v>72</v>
      </c>
      <c r="Q1706" s="321">
        <v>217.88587173222501</v>
      </c>
      <c r="R1706" t="s">
        <v>592</v>
      </c>
    </row>
    <row r="1707" spans="12:18" x14ac:dyDescent="0.2">
      <c r="L1707">
        <v>1712</v>
      </c>
      <c r="M1707" t="s">
        <v>611</v>
      </c>
      <c r="N1707" s="40">
        <v>38386</v>
      </c>
      <c r="O1707" t="s">
        <v>597</v>
      </c>
      <c r="P1707" s="45">
        <v>-1</v>
      </c>
      <c r="Q1707" s="321">
        <v>-0.65444775995364735</v>
      </c>
      <c r="R1707" t="s">
        <v>582</v>
      </c>
    </row>
    <row r="1708" spans="12:18" x14ac:dyDescent="0.2">
      <c r="L1708">
        <v>1713</v>
      </c>
      <c r="M1708" t="s">
        <v>608</v>
      </c>
      <c r="N1708" s="40">
        <v>38694</v>
      </c>
      <c r="O1708" t="s">
        <v>581</v>
      </c>
      <c r="P1708" s="45">
        <v>40</v>
      </c>
      <c r="Q1708" s="321">
        <v>122.14268476291653</v>
      </c>
      <c r="R1708" t="s">
        <v>592</v>
      </c>
    </row>
    <row r="1709" spans="12:18" x14ac:dyDescent="0.2">
      <c r="L1709">
        <v>1714</v>
      </c>
      <c r="M1709" t="s">
        <v>584</v>
      </c>
      <c r="N1709" s="40">
        <v>38969</v>
      </c>
      <c r="O1709" t="s">
        <v>605</v>
      </c>
      <c r="P1709" s="45">
        <v>65</v>
      </c>
      <c r="Q1709" s="321">
        <v>196.70486780051661</v>
      </c>
      <c r="R1709" t="s">
        <v>603</v>
      </c>
    </row>
    <row r="1710" spans="12:18" x14ac:dyDescent="0.2">
      <c r="L1710">
        <v>1715</v>
      </c>
      <c r="M1710" t="s">
        <v>612</v>
      </c>
      <c r="N1710" s="40">
        <v>38903</v>
      </c>
      <c r="O1710" t="s">
        <v>581</v>
      </c>
      <c r="P1710" s="45">
        <v>77</v>
      </c>
      <c r="Q1710" s="321">
        <v>232.41740522130286</v>
      </c>
      <c r="R1710" t="s">
        <v>586</v>
      </c>
    </row>
    <row r="1711" spans="12:18" x14ac:dyDescent="0.2">
      <c r="L1711">
        <v>1716</v>
      </c>
      <c r="M1711" t="s">
        <v>611</v>
      </c>
      <c r="N1711" s="40">
        <v>38826</v>
      </c>
      <c r="O1711" t="s">
        <v>605</v>
      </c>
      <c r="P1711" s="45">
        <v>51</v>
      </c>
      <c r="Q1711" s="321">
        <v>155.00139731564644</v>
      </c>
      <c r="R1711" t="s">
        <v>582</v>
      </c>
    </row>
    <row r="1712" spans="12:18" x14ac:dyDescent="0.2">
      <c r="L1712">
        <v>1717</v>
      </c>
      <c r="M1712" t="s">
        <v>594</v>
      </c>
      <c r="N1712" s="40">
        <v>38452</v>
      </c>
      <c r="O1712" t="s">
        <v>585</v>
      </c>
      <c r="P1712" s="45">
        <v>-9</v>
      </c>
      <c r="Q1712" s="321">
        <v>-25.103275559538364</v>
      </c>
      <c r="R1712" t="s">
        <v>603</v>
      </c>
    </row>
    <row r="1713" spans="12:18" x14ac:dyDescent="0.2">
      <c r="L1713">
        <v>1718</v>
      </c>
      <c r="M1713" t="s">
        <v>611</v>
      </c>
      <c r="N1713" s="40">
        <v>38441</v>
      </c>
      <c r="O1713" t="s">
        <v>605</v>
      </c>
      <c r="P1713" s="45">
        <v>17</v>
      </c>
      <c r="Q1713" s="321">
        <v>52.732870933394423</v>
      </c>
      <c r="R1713" t="s">
        <v>586</v>
      </c>
    </row>
    <row r="1714" spans="12:18" x14ac:dyDescent="0.2">
      <c r="L1714">
        <v>1719</v>
      </c>
      <c r="M1714" t="s">
        <v>588</v>
      </c>
      <c r="N1714" s="40">
        <v>38452</v>
      </c>
      <c r="O1714" t="s">
        <v>597</v>
      </c>
      <c r="P1714" s="45">
        <v>11</v>
      </c>
      <c r="Q1714" s="321">
        <v>34.806777506140598</v>
      </c>
      <c r="R1714" t="s">
        <v>586</v>
      </c>
    </row>
    <row r="1715" spans="12:18" x14ac:dyDescent="0.2">
      <c r="L1715">
        <v>1720</v>
      </c>
      <c r="M1715" t="s">
        <v>608</v>
      </c>
      <c r="N1715" s="40">
        <v>38892</v>
      </c>
      <c r="O1715" t="s">
        <v>581</v>
      </c>
      <c r="P1715" s="45">
        <v>40</v>
      </c>
      <c r="Q1715" s="321">
        <v>121.64869809891456</v>
      </c>
      <c r="R1715" t="s">
        <v>603</v>
      </c>
    </row>
    <row r="1716" spans="12:18" x14ac:dyDescent="0.2">
      <c r="L1716">
        <v>1721</v>
      </c>
      <c r="M1716" t="s">
        <v>588</v>
      </c>
      <c r="N1716" s="40">
        <v>38584</v>
      </c>
      <c r="O1716" t="s">
        <v>585</v>
      </c>
      <c r="P1716" s="45">
        <v>67</v>
      </c>
      <c r="Q1716" s="321">
        <v>202.72483169959665</v>
      </c>
      <c r="R1716" t="s">
        <v>592</v>
      </c>
    </row>
    <row r="1717" spans="12:18" x14ac:dyDescent="0.2">
      <c r="L1717">
        <v>1722</v>
      </c>
      <c r="M1717" t="s">
        <v>612</v>
      </c>
      <c r="N1717" s="40">
        <v>38562</v>
      </c>
      <c r="O1717" t="s">
        <v>589</v>
      </c>
      <c r="P1717" s="45">
        <v>79</v>
      </c>
      <c r="Q1717" s="321">
        <v>239.25066766148794</v>
      </c>
      <c r="R1717" t="s">
        <v>582</v>
      </c>
    </row>
    <row r="1718" spans="12:18" x14ac:dyDescent="0.2">
      <c r="L1718">
        <v>1723</v>
      </c>
      <c r="M1718" t="s">
        <v>594</v>
      </c>
      <c r="N1718" s="40">
        <v>38122</v>
      </c>
      <c r="O1718" t="s">
        <v>585</v>
      </c>
      <c r="P1718" s="45">
        <v>-7</v>
      </c>
      <c r="Q1718" s="321">
        <v>-19.159862376296054</v>
      </c>
      <c r="R1718" t="s">
        <v>582</v>
      </c>
    </row>
    <row r="1719" spans="12:18" x14ac:dyDescent="0.2">
      <c r="L1719">
        <v>1724</v>
      </c>
      <c r="M1719" t="s">
        <v>594</v>
      </c>
      <c r="N1719" s="40">
        <v>38496</v>
      </c>
      <c r="O1719" t="s">
        <v>605</v>
      </c>
      <c r="P1719" s="45">
        <v>72</v>
      </c>
      <c r="Q1719" s="321">
        <v>218.05969697818949</v>
      </c>
      <c r="R1719" t="s">
        <v>603</v>
      </c>
    </row>
    <row r="1720" spans="12:18" x14ac:dyDescent="0.2">
      <c r="L1720">
        <v>1725</v>
      </c>
      <c r="M1720" t="s">
        <v>596</v>
      </c>
      <c r="N1720" s="40">
        <v>38562</v>
      </c>
      <c r="O1720" t="s">
        <v>597</v>
      </c>
      <c r="P1720" s="45">
        <v>53</v>
      </c>
      <c r="Q1720" s="321">
        <v>160.76900841046421</v>
      </c>
      <c r="R1720" t="s">
        <v>592</v>
      </c>
    </row>
    <row r="1721" spans="12:18" x14ac:dyDescent="0.2">
      <c r="L1721">
        <v>1726</v>
      </c>
      <c r="M1721" t="s">
        <v>608</v>
      </c>
      <c r="N1721" s="40">
        <v>38903</v>
      </c>
      <c r="O1721" t="s">
        <v>597</v>
      </c>
      <c r="P1721" s="45">
        <v>35</v>
      </c>
      <c r="Q1721" s="321">
        <v>107.40939275823844</v>
      </c>
      <c r="R1721" t="s">
        <v>603</v>
      </c>
    </row>
    <row r="1722" spans="12:18" x14ac:dyDescent="0.2">
      <c r="L1722">
        <v>1727</v>
      </c>
      <c r="M1722" t="s">
        <v>588</v>
      </c>
      <c r="N1722" s="40">
        <v>39024</v>
      </c>
      <c r="O1722" t="s">
        <v>581</v>
      </c>
      <c r="P1722" s="45">
        <v>39</v>
      </c>
      <c r="Q1722" s="321">
        <v>118.67053890819109</v>
      </c>
      <c r="R1722" t="s">
        <v>586</v>
      </c>
    </row>
    <row r="1723" spans="12:18" x14ac:dyDescent="0.2">
      <c r="L1723">
        <v>1728</v>
      </c>
      <c r="M1723" t="s">
        <v>596</v>
      </c>
      <c r="N1723" s="40">
        <v>38177</v>
      </c>
      <c r="O1723" t="s">
        <v>605</v>
      </c>
      <c r="P1723" s="45">
        <v>-7</v>
      </c>
      <c r="Q1723" s="321">
        <v>-19.354078968263273</v>
      </c>
      <c r="R1723" t="s">
        <v>582</v>
      </c>
    </row>
    <row r="1724" spans="12:18" x14ac:dyDescent="0.2">
      <c r="L1724">
        <v>1729</v>
      </c>
      <c r="M1724" t="s">
        <v>599</v>
      </c>
      <c r="N1724" s="40">
        <v>38155</v>
      </c>
      <c r="O1724" t="s">
        <v>597</v>
      </c>
      <c r="P1724" s="45">
        <v>68</v>
      </c>
      <c r="Q1724" s="321">
        <v>206.3442384317722</v>
      </c>
      <c r="R1724" t="s">
        <v>603</v>
      </c>
    </row>
    <row r="1725" spans="12:18" x14ac:dyDescent="0.2">
      <c r="L1725">
        <v>1730</v>
      </c>
      <c r="M1725" t="s">
        <v>608</v>
      </c>
      <c r="N1725" s="40">
        <v>38287</v>
      </c>
      <c r="O1725" t="s">
        <v>597</v>
      </c>
      <c r="P1725" s="45">
        <v>86</v>
      </c>
      <c r="Q1725" s="321">
        <v>260.29001268034375</v>
      </c>
      <c r="R1725" t="s">
        <v>586</v>
      </c>
    </row>
    <row r="1726" spans="12:18" x14ac:dyDescent="0.2">
      <c r="L1726">
        <v>1731</v>
      </c>
      <c r="M1726" t="s">
        <v>580</v>
      </c>
      <c r="N1726" s="40">
        <v>38595</v>
      </c>
      <c r="O1726" t="s">
        <v>589</v>
      </c>
      <c r="P1726" s="45">
        <v>84</v>
      </c>
      <c r="Q1726" s="321">
        <v>254.77631099529688</v>
      </c>
      <c r="R1726" t="s">
        <v>603</v>
      </c>
    </row>
    <row r="1727" spans="12:18" x14ac:dyDescent="0.2">
      <c r="L1727">
        <v>1732</v>
      </c>
      <c r="M1727" t="s">
        <v>599</v>
      </c>
      <c r="N1727" s="40">
        <v>39046</v>
      </c>
      <c r="O1727" t="s">
        <v>605</v>
      </c>
      <c r="P1727" s="45">
        <v>6</v>
      </c>
      <c r="Q1727" s="321">
        <v>19.965040351983745</v>
      </c>
      <c r="R1727" t="s">
        <v>592</v>
      </c>
    </row>
    <row r="1728" spans="12:18" x14ac:dyDescent="0.2">
      <c r="L1728">
        <v>1733</v>
      </c>
      <c r="M1728" t="s">
        <v>580</v>
      </c>
      <c r="N1728" s="40">
        <v>38727</v>
      </c>
      <c r="O1728" t="s">
        <v>589</v>
      </c>
      <c r="P1728" s="45">
        <v>-5</v>
      </c>
      <c r="Q1728" s="321">
        <v>-12.772394146444128</v>
      </c>
      <c r="R1728" t="s">
        <v>582</v>
      </c>
    </row>
    <row r="1729" spans="12:18" x14ac:dyDescent="0.2">
      <c r="L1729">
        <v>1734</v>
      </c>
      <c r="M1729" t="s">
        <v>599</v>
      </c>
      <c r="N1729" s="40">
        <v>38815</v>
      </c>
      <c r="O1729" t="s">
        <v>581</v>
      </c>
      <c r="P1729" s="45">
        <v>22</v>
      </c>
      <c r="Q1729" s="321">
        <v>67.936736058497871</v>
      </c>
      <c r="R1729" t="s">
        <v>586</v>
      </c>
    </row>
    <row r="1730" spans="12:18" x14ac:dyDescent="0.2">
      <c r="L1730">
        <v>1735</v>
      </c>
      <c r="M1730" t="s">
        <v>580</v>
      </c>
      <c r="N1730" s="40">
        <v>38694</v>
      </c>
      <c r="O1730" t="s">
        <v>597</v>
      </c>
      <c r="P1730" s="45">
        <v>29</v>
      </c>
      <c r="Q1730" s="321">
        <v>89.114636106343568</v>
      </c>
      <c r="R1730" t="s">
        <v>603</v>
      </c>
    </row>
    <row r="1731" spans="12:18" x14ac:dyDescent="0.2">
      <c r="L1731">
        <v>1736</v>
      </c>
      <c r="M1731" t="s">
        <v>612</v>
      </c>
      <c r="N1731" s="40">
        <v>38298</v>
      </c>
      <c r="O1731" t="s">
        <v>581</v>
      </c>
      <c r="P1731" s="45">
        <v>3</v>
      </c>
      <c r="Q1731" s="321">
        <v>10.889833668586128</v>
      </c>
      <c r="R1731" t="s">
        <v>582</v>
      </c>
    </row>
    <row r="1732" spans="12:18" x14ac:dyDescent="0.2">
      <c r="L1732">
        <v>1737</v>
      </c>
      <c r="M1732" t="s">
        <v>588</v>
      </c>
      <c r="N1732" s="40">
        <v>38804</v>
      </c>
      <c r="O1732" t="s">
        <v>597</v>
      </c>
      <c r="P1732" s="45">
        <v>88</v>
      </c>
      <c r="Q1732" s="321">
        <v>265.52523967441095</v>
      </c>
      <c r="R1732" t="s">
        <v>603</v>
      </c>
    </row>
    <row r="1733" spans="12:18" x14ac:dyDescent="0.2">
      <c r="L1733">
        <v>1738</v>
      </c>
      <c r="M1733" t="s">
        <v>608</v>
      </c>
      <c r="N1733" s="40">
        <v>38408</v>
      </c>
      <c r="O1733" t="s">
        <v>597</v>
      </c>
      <c r="P1733" s="45">
        <v>41</v>
      </c>
      <c r="Q1733" s="321">
        <v>124.98924123949018</v>
      </c>
      <c r="R1733" t="s">
        <v>586</v>
      </c>
    </row>
    <row r="1734" spans="12:18" x14ac:dyDescent="0.2">
      <c r="L1734">
        <v>1739</v>
      </c>
      <c r="M1734" t="s">
        <v>611</v>
      </c>
      <c r="N1734" s="40">
        <v>38397</v>
      </c>
      <c r="O1734" t="s">
        <v>585</v>
      </c>
      <c r="P1734" s="45">
        <v>59</v>
      </c>
      <c r="Q1734" s="321">
        <v>178.83628019769552</v>
      </c>
      <c r="R1734" t="s">
        <v>603</v>
      </c>
    </row>
    <row r="1735" spans="12:18" x14ac:dyDescent="0.2">
      <c r="L1735">
        <v>1740</v>
      </c>
      <c r="M1735" t="s">
        <v>611</v>
      </c>
      <c r="N1735" s="40">
        <v>38265</v>
      </c>
      <c r="O1735" t="s">
        <v>605</v>
      </c>
      <c r="P1735" s="45">
        <v>29</v>
      </c>
      <c r="Q1735" s="321">
        <v>89.261658607480399</v>
      </c>
      <c r="R1735" t="s">
        <v>582</v>
      </c>
    </row>
    <row r="1736" spans="12:18" x14ac:dyDescent="0.2">
      <c r="L1736">
        <v>1741</v>
      </c>
      <c r="M1736" t="s">
        <v>588</v>
      </c>
      <c r="N1736" s="40">
        <v>38034</v>
      </c>
      <c r="O1736" t="s">
        <v>605</v>
      </c>
      <c r="P1736" s="45">
        <v>43</v>
      </c>
      <c r="Q1736" s="321">
        <v>130.29965520792396</v>
      </c>
      <c r="R1736" t="s">
        <v>592</v>
      </c>
    </row>
    <row r="1737" spans="12:18" x14ac:dyDescent="0.2">
      <c r="L1737">
        <v>1742</v>
      </c>
      <c r="M1737" t="s">
        <v>612</v>
      </c>
      <c r="N1737" s="40">
        <v>38826</v>
      </c>
      <c r="O1737" t="s">
        <v>581</v>
      </c>
      <c r="P1737" s="45">
        <v>75</v>
      </c>
      <c r="Q1737" s="321">
        <v>227.51732588951381</v>
      </c>
      <c r="R1737" t="s">
        <v>603</v>
      </c>
    </row>
    <row r="1738" spans="12:18" x14ac:dyDescent="0.2">
      <c r="L1738">
        <v>1743</v>
      </c>
      <c r="M1738" t="s">
        <v>580</v>
      </c>
      <c r="N1738" s="40">
        <v>38221</v>
      </c>
      <c r="O1738" t="s">
        <v>605</v>
      </c>
      <c r="P1738" s="45">
        <v>40</v>
      </c>
      <c r="Q1738" s="321">
        <v>121.70811716084982</v>
      </c>
      <c r="R1738" t="s">
        <v>603</v>
      </c>
    </row>
    <row r="1739" spans="12:18" x14ac:dyDescent="0.2">
      <c r="L1739">
        <v>1744</v>
      </c>
      <c r="M1739" t="s">
        <v>612</v>
      </c>
      <c r="N1739" s="40">
        <v>38309</v>
      </c>
      <c r="O1739" t="s">
        <v>605</v>
      </c>
      <c r="P1739" s="45">
        <v>78</v>
      </c>
      <c r="Q1739" s="321">
        <v>235.886562763272</v>
      </c>
      <c r="R1739" t="s">
        <v>582</v>
      </c>
    </row>
    <row r="1740" spans="12:18" x14ac:dyDescent="0.2">
      <c r="L1740">
        <v>1745</v>
      </c>
      <c r="M1740" t="s">
        <v>594</v>
      </c>
      <c r="N1740" s="40">
        <v>38430</v>
      </c>
      <c r="O1740" t="s">
        <v>597</v>
      </c>
      <c r="P1740" s="45">
        <v>38</v>
      </c>
      <c r="Q1740" s="321">
        <v>115.79763515244602</v>
      </c>
      <c r="R1740" t="s">
        <v>586</v>
      </c>
    </row>
    <row r="1741" spans="12:18" x14ac:dyDescent="0.2">
      <c r="L1741">
        <v>1746</v>
      </c>
      <c r="M1741" t="s">
        <v>608</v>
      </c>
      <c r="N1741" s="40">
        <v>38507</v>
      </c>
      <c r="O1741" t="s">
        <v>605</v>
      </c>
      <c r="P1741" s="45">
        <v>-3</v>
      </c>
      <c r="Q1741" s="321">
        <v>-6.3542907791353951</v>
      </c>
      <c r="R1741" t="s">
        <v>592</v>
      </c>
    </row>
    <row r="1742" spans="12:18" x14ac:dyDescent="0.2">
      <c r="L1742">
        <v>1747</v>
      </c>
      <c r="M1742" t="s">
        <v>584</v>
      </c>
      <c r="N1742" s="40">
        <v>38100</v>
      </c>
      <c r="O1742" t="s">
        <v>585</v>
      </c>
      <c r="P1742" s="45">
        <v>34</v>
      </c>
      <c r="Q1742" s="321">
        <v>103.8978672415664</v>
      </c>
      <c r="R1742" t="s">
        <v>592</v>
      </c>
    </row>
    <row r="1743" spans="12:18" x14ac:dyDescent="0.2">
      <c r="L1743">
        <v>1748</v>
      </c>
      <c r="M1743" t="s">
        <v>588</v>
      </c>
      <c r="N1743" s="40">
        <v>38111</v>
      </c>
      <c r="O1743" t="s">
        <v>597</v>
      </c>
      <c r="P1743" s="45">
        <v>85</v>
      </c>
      <c r="Q1743" s="321">
        <v>256.4457111777549</v>
      </c>
      <c r="R1743" t="s">
        <v>603</v>
      </c>
    </row>
    <row r="1744" spans="12:18" x14ac:dyDescent="0.2">
      <c r="L1744">
        <v>1749</v>
      </c>
      <c r="M1744" t="s">
        <v>599</v>
      </c>
      <c r="N1744" s="40">
        <v>38672</v>
      </c>
      <c r="O1744" t="s">
        <v>585</v>
      </c>
      <c r="P1744" s="45">
        <v>70</v>
      </c>
      <c r="Q1744" s="321">
        <v>212.02897469121848</v>
      </c>
      <c r="R1744" t="s">
        <v>592</v>
      </c>
    </row>
    <row r="1745" spans="12:18" x14ac:dyDescent="0.2">
      <c r="L1745">
        <v>1750</v>
      </c>
      <c r="M1745" t="s">
        <v>608</v>
      </c>
      <c r="N1745" s="40">
        <v>39024</v>
      </c>
      <c r="O1745" t="s">
        <v>597</v>
      </c>
      <c r="P1745" s="45">
        <v>86</v>
      </c>
      <c r="Q1745" s="321">
        <v>259.75727876328739</v>
      </c>
      <c r="R1745" t="s">
        <v>586</v>
      </c>
    </row>
    <row r="1746" spans="12:18" x14ac:dyDescent="0.2">
      <c r="L1746">
        <v>1751</v>
      </c>
      <c r="M1746" t="s">
        <v>612</v>
      </c>
      <c r="N1746" s="40">
        <v>39068</v>
      </c>
      <c r="O1746" t="s">
        <v>585</v>
      </c>
      <c r="P1746" s="45">
        <v>47</v>
      </c>
      <c r="Q1746" s="321">
        <v>142.93190581421757</v>
      </c>
      <c r="R1746" t="s">
        <v>603</v>
      </c>
    </row>
    <row r="1747" spans="12:18" x14ac:dyDescent="0.2">
      <c r="L1747">
        <v>1752</v>
      </c>
      <c r="M1747" t="s">
        <v>596</v>
      </c>
      <c r="N1747" s="40">
        <v>38881</v>
      </c>
      <c r="O1747" t="s">
        <v>589</v>
      </c>
      <c r="P1747" s="45">
        <v>20</v>
      </c>
      <c r="Q1747" s="321">
        <v>62.6034037824639</v>
      </c>
      <c r="R1747" t="s">
        <v>582</v>
      </c>
    </row>
    <row r="1748" spans="12:18" x14ac:dyDescent="0.2">
      <c r="L1748">
        <v>1753</v>
      </c>
      <c r="M1748" t="s">
        <v>611</v>
      </c>
      <c r="N1748" s="40">
        <v>38122</v>
      </c>
      <c r="O1748" t="s">
        <v>605</v>
      </c>
      <c r="P1748" s="45">
        <v>33</v>
      </c>
      <c r="Q1748" s="321">
        <v>101.41906626440009</v>
      </c>
      <c r="R1748" t="s">
        <v>592</v>
      </c>
    </row>
    <row r="1749" spans="12:18" x14ac:dyDescent="0.2">
      <c r="L1749">
        <v>1754</v>
      </c>
      <c r="M1749" t="s">
        <v>599</v>
      </c>
      <c r="N1749" s="40">
        <v>38298</v>
      </c>
      <c r="O1749" t="s">
        <v>605</v>
      </c>
      <c r="P1749" s="45">
        <v>-10</v>
      </c>
      <c r="Q1749" s="321">
        <v>-27.865488210965292</v>
      </c>
      <c r="R1749" t="s">
        <v>586</v>
      </c>
    </row>
    <row r="1750" spans="12:18" x14ac:dyDescent="0.2">
      <c r="L1750">
        <v>1755</v>
      </c>
      <c r="M1750" t="s">
        <v>612</v>
      </c>
      <c r="N1750" s="40">
        <v>39057</v>
      </c>
      <c r="O1750" t="s">
        <v>581</v>
      </c>
      <c r="P1750" s="45">
        <v>40</v>
      </c>
      <c r="Q1750" s="321">
        <v>122.39966734312085</v>
      </c>
      <c r="R1750" t="s">
        <v>582</v>
      </c>
    </row>
    <row r="1751" spans="12:18" x14ac:dyDescent="0.2">
      <c r="L1751">
        <v>1756</v>
      </c>
      <c r="M1751" t="s">
        <v>608</v>
      </c>
      <c r="N1751" s="40">
        <v>38188</v>
      </c>
      <c r="O1751" t="s">
        <v>585</v>
      </c>
      <c r="P1751" s="45">
        <v>13</v>
      </c>
      <c r="Q1751" s="321">
        <v>40.440362188704526</v>
      </c>
      <c r="R1751" t="s">
        <v>582</v>
      </c>
    </row>
    <row r="1752" spans="12:18" x14ac:dyDescent="0.2">
      <c r="L1752">
        <v>1757</v>
      </c>
      <c r="M1752" t="s">
        <v>588</v>
      </c>
      <c r="N1752" s="40">
        <v>38958</v>
      </c>
      <c r="O1752" t="s">
        <v>581</v>
      </c>
      <c r="P1752" s="45">
        <v>20</v>
      </c>
      <c r="Q1752" s="321">
        <v>62.159874636859705</v>
      </c>
      <c r="R1752" t="s">
        <v>582</v>
      </c>
    </row>
    <row r="1753" spans="12:18" x14ac:dyDescent="0.2">
      <c r="L1753">
        <v>1758</v>
      </c>
      <c r="M1753" t="s">
        <v>608</v>
      </c>
      <c r="N1753" s="40">
        <v>38045</v>
      </c>
      <c r="O1753" t="s">
        <v>597</v>
      </c>
      <c r="P1753" s="45">
        <v>22</v>
      </c>
      <c r="Q1753" s="321">
        <v>68.778643754081543</v>
      </c>
      <c r="R1753" t="s">
        <v>592</v>
      </c>
    </row>
    <row r="1754" spans="12:18" x14ac:dyDescent="0.2">
      <c r="L1754">
        <v>1759</v>
      </c>
      <c r="M1754" t="s">
        <v>594</v>
      </c>
      <c r="N1754" s="40">
        <v>38606</v>
      </c>
      <c r="O1754" t="s">
        <v>585</v>
      </c>
      <c r="P1754" s="45">
        <v>91</v>
      </c>
      <c r="Q1754" s="321">
        <v>275.56378169889956</v>
      </c>
      <c r="R1754" t="s">
        <v>586</v>
      </c>
    </row>
    <row r="1755" spans="12:18" x14ac:dyDescent="0.2">
      <c r="L1755">
        <v>1760</v>
      </c>
      <c r="M1755" t="s">
        <v>580</v>
      </c>
      <c r="N1755" s="40">
        <v>38848</v>
      </c>
      <c r="O1755" t="s">
        <v>581</v>
      </c>
      <c r="P1755" s="45">
        <v>17</v>
      </c>
      <c r="Q1755" s="321">
        <v>53.536546154185139</v>
      </c>
      <c r="R1755" t="s">
        <v>586</v>
      </c>
    </row>
    <row r="1756" spans="12:18" x14ac:dyDescent="0.2">
      <c r="L1756">
        <v>1761</v>
      </c>
      <c r="M1756" t="s">
        <v>594</v>
      </c>
      <c r="N1756" s="40">
        <v>38298</v>
      </c>
      <c r="O1756" t="s">
        <v>581</v>
      </c>
      <c r="P1756" s="45">
        <v>77</v>
      </c>
      <c r="Q1756" s="321">
        <v>232.78300193286029</v>
      </c>
      <c r="R1756" t="s">
        <v>582</v>
      </c>
    </row>
    <row r="1757" spans="12:18" x14ac:dyDescent="0.2">
      <c r="L1757">
        <v>1762</v>
      </c>
      <c r="M1757" t="s">
        <v>599</v>
      </c>
      <c r="N1757" s="40">
        <v>39057</v>
      </c>
      <c r="O1757" t="s">
        <v>605</v>
      </c>
      <c r="P1757" s="45">
        <v>8</v>
      </c>
      <c r="Q1757" s="321">
        <v>25.170033543748811</v>
      </c>
      <c r="R1757" t="s">
        <v>586</v>
      </c>
    </row>
    <row r="1758" spans="12:18" x14ac:dyDescent="0.2">
      <c r="L1758">
        <v>1763</v>
      </c>
      <c r="M1758" t="s">
        <v>588</v>
      </c>
      <c r="N1758" s="40">
        <v>38584</v>
      </c>
      <c r="O1758" t="s">
        <v>597</v>
      </c>
      <c r="P1758" s="45">
        <v>-1</v>
      </c>
      <c r="Q1758" s="321">
        <v>-0.68878150112298231</v>
      </c>
      <c r="R1758" t="s">
        <v>582</v>
      </c>
    </row>
    <row r="1759" spans="12:18" x14ac:dyDescent="0.2">
      <c r="L1759">
        <v>1764</v>
      </c>
      <c r="M1759" t="s">
        <v>584</v>
      </c>
      <c r="N1759" s="40">
        <v>38507</v>
      </c>
      <c r="O1759" t="s">
        <v>581</v>
      </c>
      <c r="P1759" s="45">
        <v>52</v>
      </c>
      <c r="Q1759" s="321">
        <v>158.074363782803</v>
      </c>
      <c r="R1759" t="s">
        <v>586</v>
      </c>
    </row>
    <row r="1760" spans="12:18" x14ac:dyDescent="0.2">
      <c r="L1760">
        <v>1765</v>
      </c>
      <c r="M1760" t="s">
        <v>612</v>
      </c>
      <c r="N1760" s="40">
        <v>38595</v>
      </c>
      <c r="O1760" t="s">
        <v>605</v>
      </c>
      <c r="P1760" s="45">
        <v>50</v>
      </c>
      <c r="Q1760" s="321">
        <v>152.59801251978521</v>
      </c>
      <c r="R1760" t="s">
        <v>586</v>
      </c>
    </row>
    <row r="1761" spans="12:18" x14ac:dyDescent="0.2">
      <c r="L1761">
        <v>1766</v>
      </c>
      <c r="M1761" t="s">
        <v>612</v>
      </c>
      <c r="N1761" s="40">
        <v>38892</v>
      </c>
      <c r="O1761" t="s">
        <v>585</v>
      </c>
      <c r="P1761" s="45">
        <v>69</v>
      </c>
      <c r="Q1761" s="321">
        <v>209.27458050780132</v>
      </c>
      <c r="R1761" t="s">
        <v>582</v>
      </c>
    </row>
    <row r="1762" spans="12:18" x14ac:dyDescent="0.2">
      <c r="L1762">
        <v>1767</v>
      </c>
      <c r="M1762" t="s">
        <v>608</v>
      </c>
      <c r="N1762" s="40">
        <v>38870</v>
      </c>
      <c r="O1762" t="s">
        <v>605</v>
      </c>
      <c r="P1762" s="45">
        <v>-10</v>
      </c>
      <c r="Q1762" s="321">
        <v>-28.429474612283389</v>
      </c>
      <c r="R1762" t="s">
        <v>586</v>
      </c>
    </row>
    <row r="1763" spans="12:18" x14ac:dyDescent="0.2">
      <c r="L1763">
        <v>1768</v>
      </c>
      <c r="M1763" t="s">
        <v>594</v>
      </c>
      <c r="N1763" s="40">
        <v>38243</v>
      </c>
      <c r="O1763" t="s">
        <v>585</v>
      </c>
      <c r="P1763" s="45">
        <v>-10</v>
      </c>
      <c r="Q1763" s="321">
        <v>-27.787426760377638</v>
      </c>
      <c r="R1763" t="s">
        <v>603</v>
      </c>
    </row>
    <row r="1764" spans="12:18" x14ac:dyDescent="0.2">
      <c r="L1764">
        <v>1769</v>
      </c>
      <c r="M1764" t="s">
        <v>611</v>
      </c>
      <c r="N1764" s="40">
        <v>38650</v>
      </c>
      <c r="O1764" t="s">
        <v>605</v>
      </c>
      <c r="P1764" s="45">
        <v>90</v>
      </c>
      <c r="Q1764" s="321">
        <v>272.47244684275518</v>
      </c>
      <c r="R1764" t="s">
        <v>586</v>
      </c>
    </row>
    <row r="1765" spans="12:18" x14ac:dyDescent="0.2">
      <c r="L1765">
        <v>1770</v>
      </c>
      <c r="M1765" t="s">
        <v>588</v>
      </c>
      <c r="N1765" s="40">
        <v>39035</v>
      </c>
      <c r="O1765" t="s">
        <v>585</v>
      </c>
      <c r="P1765" s="45">
        <v>-4</v>
      </c>
      <c r="Q1765" s="321">
        <v>-9.8005201872550316</v>
      </c>
      <c r="R1765" t="s">
        <v>582</v>
      </c>
    </row>
    <row r="1766" spans="12:18" x14ac:dyDescent="0.2">
      <c r="L1766">
        <v>1771</v>
      </c>
      <c r="M1766" t="s">
        <v>580</v>
      </c>
      <c r="N1766" s="40">
        <v>38947</v>
      </c>
      <c r="O1766" t="s">
        <v>581</v>
      </c>
      <c r="P1766" s="45">
        <v>14</v>
      </c>
      <c r="Q1766" s="321">
        <v>44.066692086610537</v>
      </c>
      <c r="R1766" t="s">
        <v>592</v>
      </c>
    </row>
    <row r="1767" spans="12:18" x14ac:dyDescent="0.2">
      <c r="L1767">
        <v>1772</v>
      </c>
      <c r="M1767" t="s">
        <v>608</v>
      </c>
      <c r="N1767" s="40">
        <v>38705</v>
      </c>
      <c r="O1767" t="s">
        <v>581</v>
      </c>
      <c r="P1767" s="45">
        <v>13</v>
      </c>
      <c r="Q1767" s="321">
        <v>41.651608836226835</v>
      </c>
      <c r="R1767" t="s">
        <v>603</v>
      </c>
    </row>
    <row r="1768" spans="12:18" x14ac:dyDescent="0.2">
      <c r="L1768">
        <v>1773</v>
      </c>
      <c r="M1768" t="s">
        <v>596</v>
      </c>
      <c r="N1768" s="40">
        <v>38188</v>
      </c>
      <c r="O1768" t="s">
        <v>585</v>
      </c>
      <c r="P1768" s="45">
        <v>-10</v>
      </c>
      <c r="Q1768" s="321">
        <v>-27.449007372488328</v>
      </c>
      <c r="R1768" t="s">
        <v>586</v>
      </c>
    </row>
    <row r="1769" spans="12:18" x14ac:dyDescent="0.2">
      <c r="L1769">
        <v>1774</v>
      </c>
      <c r="M1769" t="s">
        <v>612</v>
      </c>
      <c r="N1769" s="40">
        <v>38397</v>
      </c>
      <c r="O1769" t="s">
        <v>585</v>
      </c>
      <c r="P1769" s="45">
        <v>81</v>
      </c>
      <c r="Q1769" s="321">
        <v>244.96209724909312</v>
      </c>
      <c r="R1769" t="s">
        <v>603</v>
      </c>
    </row>
    <row r="1770" spans="12:18" x14ac:dyDescent="0.2">
      <c r="L1770">
        <v>1775</v>
      </c>
      <c r="M1770" t="s">
        <v>580</v>
      </c>
      <c r="N1770" s="40">
        <v>38353</v>
      </c>
      <c r="O1770" t="s">
        <v>585</v>
      </c>
      <c r="P1770" s="45">
        <v>91</v>
      </c>
      <c r="Q1770" s="321">
        <v>274.01633323079733</v>
      </c>
      <c r="R1770" t="s">
        <v>592</v>
      </c>
    </row>
    <row r="1771" spans="12:18" x14ac:dyDescent="0.2">
      <c r="L1771">
        <v>1776</v>
      </c>
      <c r="M1771" t="s">
        <v>599</v>
      </c>
      <c r="N1771" s="40">
        <v>38342</v>
      </c>
      <c r="O1771" t="s">
        <v>581</v>
      </c>
      <c r="P1771" s="45">
        <v>7</v>
      </c>
      <c r="Q1771" s="321">
        <v>23.096103574094034</v>
      </c>
      <c r="R1771" t="s">
        <v>582</v>
      </c>
    </row>
    <row r="1772" spans="12:18" x14ac:dyDescent="0.2">
      <c r="L1772">
        <v>1777</v>
      </c>
      <c r="M1772" t="s">
        <v>580</v>
      </c>
      <c r="N1772" s="40">
        <v>38705</v>
      </c>
      <c r="O1772" t="s">
        <v>597</v>
      </c>
      <c r="P1772" s="45">
        <v>95</v>
      </c>
      <c r="Q1772" s="321">
        <v>286.4091350392265</v>
      </c>
      <c r="R1772" t="s">
        <v>586</v>
      </c>
    </row>
    <row r="1773" spans="12:18" x14ac:dyDescent="0.2">
      <c r="L1773">
        <v>1778</v>
      </c>
      <c r="M1773" t="s">
        <v>596</v>
      </c>
      <c r="N1773" s="40">
        <v>38793</v>
      </c>
      <c r="O1773" t="s">
        <v>605</v>
      </c>
      <c r="P1773" s="45">
        <v>7</v>
      </c>
      <c r="Q1773" s="321">
        <v>23.460398451433193</v>
      </c>
      <c r="R1773" t="s">
        <v>603</v>
      </c>
    </row>
    <row r="1774" spans="12:18" x14ac:dyDescent="0.2">
      <c r="L1774">
        <v>1779</v>
      </c>
      <c r="M1774" t="s">
        <v>608</v>
      </c>
      <c r="N1774" s="40">
        <v>38452</v>
      </c>
      <c r="O1774" t="s">
        <v>605</v>
      </c>
      <c r="P1774" s="45">
        <v>9</v>
      </c>
      <c r="Q1774" s="321">
        <v>29.496709116948491</v>
      </c>
      <c r="R1774" t="s">
        <v>603</v>
      </c>
    </row>
    <row r="1775" spans="12:18" x14ac:dyDescent="0.2">
      <c r="L1775">
        <v>1780</v>
      </c>
      <c r="M1775" t="s">
        <v>608</v>
      </c>
      <c r="N1775" s="40">
        <v>38111</v>
      </c>
      <c r="O1775" t="s">
        <v>585</v>
      </c>
      <c r="P1775" s="45">
        <v>16</v>
      </c>
      <c r="Q1775" s="321">
        <v>50.32304691843445</v>
      </c>
      <c r="R1775" t="s">
        <v>582</v>
      </c>
    </row>
    <row r="1776" spans="12:18" x14ac:dyDescent="0.2">
      <c r="L1776">
        <v>1781</v>
      </c>
      <c r="M1776" t="s">
        <v>588</v>
      </c>
      <c r="N1776" s="40">
        <v>38408</v>
      </c>
      <c r="O1776" t="s">
        <v>581</v>
      </c>
      <c r="P1776" s="45">
        <v>37</v>
      </c>
      <c r="Q1776" s="321">
        <v>112.6423668975758</v>
      </c>
      <c r="R1776" t="s">
        <v>603</v>
      </c>
    </row>
    <row r="1777" spans="12:18" x14ac:dyDescent="0.2">
      <c r="L1777">
        <v>1782</v>
      </c>
      <c r="M1777" t="s">
        <v>612</v>
      </c>
      <c r="N1777" s="40">
        <v>38991</v>
      </c>
      <c r="O1777" t="s">
        <v>581</v>
      </c>
      <c r="P1777" s="45">
        <v>38</v>
      </c>
      <c r="Q1777" s="321">
        <v>115.86694350408794</v>
      </c>
      <c r="R1777" t="s">
        <v>592</v>
      </c>
    </row>
    <row r="1778" spans="12:18" x14ac:dyDescent="0.2">
      <c r="L1778">
        <v>1783</v>
      </c>
      <c r="M1778" t="s">
        <v>580</v>
      </c>
      <c r="N1778" s="40">
        <v>38980</v>
      </c>
      <c r="O1778" t="s">
        <v>589</v>
      </c>
      <c r="P1778" s="45">
        <v>43</v>
      </c>
      <c r="Q1778" s="321">
        <v>130.38058732657913</v>
      </c>
      <c r="R1778" t="s">
        <v>603</v>
      </c>
    </row>
    <row r="1779" spans="12:18" x14ac:dyDescent="0.2">
      <c r="L1779">
        <v>1784</v>
      </c>
      <c r="M1779" t="s">
        <v>612</v>
      </c>
      <c r="N1779" s="40">
        <v>38903</v>
      </c>
      <c r="O1779" t="s">
        <v>605</v>
      </c>
      <c r="P1779" s="45">
        <v>-5</v>
      </c>
      <c r="Q1779" s="321">
        <v>-12.649706737241745</v>
      </c>
      <c r="R1779" t="s">
        <v>586</v>
      </c>
    </row>
    <row r="1780" spans="12:18" x14ac:dyDescent="0.2">
      <c r="L1780">
        <v>1785</v>
      </c>
      <c r="M1780" t="s">
        <v>608</v>
      </c>
      <c r="N1780" s="40">
        <v>39035</v>
      </c>
      <c r="O1780" t="s">
        <v>597</v>
      </c>
      <c r="P1780" s="45">
        <v>9</v>
      </c>
      <c r="Q1780" s="321">
        <v>28.951087924744211</v>
      </c>
      <c r="R1780" t="s">
        <v>592</v>
      </c>
    </row>
    <row r="1781" spans="12:18" x14ac:dyDescent="0.2">
      <c r="L1781">
        <v>1786</v>
      </c>
      <c r="M1781" t="s">
        <v>580</v>
      </c>
      <c r="N1781" s="40">
        <v>38727</v>
      </c>
      <c r="O1781" t="s">
        <v>581</v>
      </c>
      <c r="P1781" s="45">
        <v>-9</v>
      </c>
      <c r="Q1781" s="321">
        <v>-24.653364515512152</v>
      </c>
      <c r="R1781" t="s">
        <v>603</v>
      </c>
    </row>
    <row r="1782" spans="12:18" x14ac:dyDescent="0.2">
      <c r="L1782">
        <v>1787</v>
      </c>
      <c r="M1782" t="s">
        <v>611</v>
      </c>
      <c r="N1782" s="40">
        <v>38595</v>
      </c>
      <c r="O1782" t="s">
        <v>589</v>
      </c>
      <c r="P1782" s="45">
        <v>24</v>
      </c>
      <c r="Q1782" s="321">
        <v>74.611228324097638</v>
      </c>
      <c r="R1782" t="s">
        <v>603</v>
      </c>
    </row>
    <row r="1783" spans="12:18" x14ac:dyDescent="0.2">
      <c r="L1783">
        <v>1788</v>
      </c>
      <c r="M1783" t="s">
        <v>612</v>
      </c>
      <c r="N1783" s="40">
        <v>38111</v>
      </c>
      <c r="O1783" t="s">
        <v>581</v>
      </c>
      <c r="P1783" s="45">
        <v>30</v>
      </c>
      <c r="Q1783" s="321">
        <v>91.370060380593657</v>
      </c>
      <c r="R1783" t="s">
        <v>586</v>
      </c>
    </row>
    <row r="1784" spans="12:18" x14ac:dyDescent="0.2">
      <c r="L1784">
        <v>1789</v>
      </c>
      <c r="M1784" t="s">
        <v>599</v>
      </c>
      <c r="N1784" s="40">
        <v>38694</v>
      </c>
      <c r="O1784" t="s">
        <v>581</v>
      </c>
      <c r="P1784" s="45">
        <v>83</v>
      </c>
      <c r="Q1784" s="321">
        <v>250.84508105520038</v>
      </c>
      <c r="R1784" t="s">
        <v>592</v>
      </c>
    </row>
    <row r="1785" spans="12:18" x14ac:dyDescent="0.2">
      <c r="L1785">
        <v>1790</v>
      </c>
      <c r="M1785" t="s">
        <v>608</v>
      </c>
      <c r="N1785" s="40">
        <v>38067</v>
      </c>
      <c r="O1785" t="s">
        <v>581</v>
      </c>
      <c r="P1785" s="45">
        <v>90</v>
      </c>
      <c r="Q1785" s="321">
        <v>271.87067701120321</v>
      </c>
      <c r="R1785" t="s">
        <v>603</v>
      </c>
    </row>
    <row r="1786" spans="12:18" x14ac:dyDescent="0.2">
      <c r="L1786">
        <v>1791</v>
      </c>
      <c r="M1786" t="s">
        <v>596</v>
      </c>
      <c r="N1786" s="40">
        <v>38441</v>
      </c>
      <c r="O1786" t="s">
        <v>597</v>
      </c>
      <c r="P1786" s="45">
        <v>82</v>
      </c>
      <c r="Q1786" s="321">
        <v>248.22787993853669</v>
      </c>
      <c r="R1786" t="s">
        <v>582</v>
      </c>
    </row>
    <row r="1787" spans="12:18" x14ac:dyDescent="0.2">
      <c r="L1787">
        <v>1792</v>
      </c>
      <c r="M1787" t="s">
        <v>584</v>
      </c>
      <c r="N1787" s="40">
        <v>38650</v>
      </c>
      <c r="O1787" t="s">
        <v>597</v>
      </c>
      <c r="P1787" s="45">
        <v>51</v>
      </c>
      <c r="Q1787" s="321">
        <v>155.23329282201692</v>
      </c>
      <c r="R1787" t="s">
        <v>586</v>
      </c>
    </row>
    <row r="1788" spans="12:18" x14ac:dyDescent="0.2">
      <c r="L1788">
        <v>1793</v>
      </c>
      <c r="M1788" t="s">
        <v>612</v>
      </c>
      <c r="N1788" s="40">
        <v>37990</v>
      </c>
      <c r="O1788" t="s">
        <v>581</v>
      </c>
      <c r="P1788" s="45">
        <v>66</v>
      </c>
      <c r="Q1788" s="321">
        <v>200.12511432116293</v>
      </c>
      <c r="R1788" t="s">
        <v>592</v>
      </c>
    </row>
    <row r="1789" spans="12:18" x14ac:dyDescent="0.2">
      <c r="L1789">
        <v>1794</v>
      </c>
      <c r="M1789" t="s">
        <v>608</v>
      </c>
      <c r="N1789" s="40">
        <v>38716</v>
      </c>
      <c r="O1789" t="s">
        <v>605</v>
      </c>
      <c r="P1789" s="45">
        <v>29</v>
      </c>
      <c r="Q1789" s="321">
        <v>89.016407302334798</v>
      </c>
      <c r="R1789" t="s">
        <v>582</v>
      </c>
    </row>
    <row r="1790" spans="12:18" x14ac:dyDescent="0.2">
      <c r="L1790">
        <v>1795</v>
      </c>
      <c r="M1790" t="s">
        <v>588</v>
      </c>
      <c r="N1790" s="40">
        <v>38628</v>
      </c>
      <c r="O1790" t="s">
        <v>581</v>
      </c>
      <c r="P1790" s="45">
        <v>93</v>
      </c>
      <c r="Q1790" s="321">
        <v>280.87456053220649</v>
      </c>
      <c r="R1790" t="s">
        <v>603</v>
      </c>
    </row>
    <row r="1791" spans="12:18" x14ac:dyDescent="0.2">
      <c r="L1791">
        <v>1796</v>
      </c>
      <c r="M1791" t="s">
        <v>611</v>
      </c>
      <c r="N1791" s="40">
        <v>39002</v>
      </c>
      <c r="O1791" t="s">
        <v>597</v>
      </c>
      <c r="P1791" s="45">
        <v>-3</v>
      </c>
      <c r="Q1791" s="321">
        <v>-6.5419840395963593</v>
      </c>
      <c r="R1791" t="s">
        <v>586</v>
      </c>
    </row>
    <row r="1792" spans="12:18" x14ac:dyDescent="0.2">
      <c r="L1792">
        <v>1797</v>
      </c>
      <c r="M1792" t="s">
        <v>588</v>
      </c>
      <c r="N1792" s="40">
        <v>38969</v>
      </c>
      <c r="O1792" t="s">
        <v>581</v>
      </c>
      <c r="P1792" s="45">
        <v>-2</v>
      </c>
      <c r="Q1792" s="321">
        <v>-3.6355111778913436</v>
      </c>
      <c r="R1792" t="s">
        <v>582</v>
      </c>
    </row>
    <row r="1793" spans="12:18" x14ac:dyDescent="0.2">
      <c r="L1793">
        <v>1798</v>
      </c>
      <c r="M1793" t="s">
        <v>599</v>
      </c>
      <c r="N1793" s="40">
        <v>38265</v>
      </c>
      <c r="O1793" t="s">
        <v>589</v>
      </c>
      <c r="P1793" s="45">
        <v>79</v>
      </c>
      <c r="Q1793" s="321">
        <v>239.25077929031391</v>
      </c>
      <c r="R1793" t="s">
        <v>586</v>
      </c>
    </row>
    <row r="1794" spans="12:18" x14ac:dyDescent="0.2">
      <c r="L1794">
        <v>1799</v>
      </c>
      <c r="M1794" t="s">
        <v>580</v>
      </c>
      <c r="N1794" s="40">
        <v>39079</v>
      </c>
      <c r="O1794" t="s">
        <v>581</v>
      </c>
      <c r="P1794" s="45">
        <v>31</v>
      </c>
      <c r="Q1794" s="321">
        <v>94.72145499265082</v>
      </c>
      <c r="R1794" t="s">
        <v>603</v>
      </c>
    </row>
    <row r="1795" spans="12:18" x14ac:dyDescent="0.2">
      <c r="L1795">
        <v>1800</v>
      </c>
      <c r="M1795" t="s">
        <v>584</v>
      </c>
      <c r="N1795" s="40">
        <v>38485</v>
      </c>
      <c r="O1795" t="s">
        <v>585</v>
      </c>
      <c r="P1795" s="45">
        <v>46</v>
      </c>
      <c r="Q1795" s="321">
        <v>140.21517548818187</v>
      </c>
      <c r="R1795" t="s">
        <v>582</v>
      </c>
    </row>
    <row r="1796" spans="12:18" x14ac:dyDescent="0.2">
      <c r="L1796">
        <v>1801</v>
      </c>
      <c r="M1796" t="s">
        <v>608</v>
      </c>
      <c r="N1796" s="40">
        <v>39079</v>
      </c>
      <c r="O1796" t="s">
        <v>585</v>
      </c>
      <c r="P1796" s="45">
        <v>93</v>
      </c>
      <c r="Q1796" s="321">
        <v>281.78560885336435</v>
      </c>
      <c r="R1796" t="s">
        <v>592</v>
      </c>
    </row>
    <row r="1797" spans="12:18" x14ac:dyDescent="0.2">
      <c r="L1797">
        <v>1802</v>
      </c>
      <c r="M1797" t="s">
        <v>608</v>
      </c>
      <c r="N1797" s="40">
        <v>38056</v>
      </c>
      <c r="O1797" t="s">
        <v>581</v>
      </c>
      <c r="P1797" s="45">
        <v>82</v>
      </c>
      <c r="Q1797" s="321">
        <v>247.0191820862224</v>
      </c>
      <c r="R1797" t="s">
        <v>586</v>
      </c>
    </row>
    <row r="1798" spans="12:18" x14ac:dyDescent="0.2">
      <c r="L1798">
        <v>1803</v>
      </c>
      <c r="M1798" t="s">
        <v>612</v>
      </c>
      <c r="N1798" s="40">
        <v>39057</v>
      </c>
      <c r="O1798" t="s">
        <v>589</v>
      </c>
      <c r="P1798" s="45">
        <v>87</v>
      </c>
      <c r="Q1798" s="321">
        <v>263.71733330819893</v>
      </c>
      <c r="R1798" t="s">
        <v>582</v>
      </c>
    </row>
    <row r="1799" spans="12:18" x14ac:dyDescent="0.2">
      <c r="L1799">
        <v>1804</v>
      </c>
      <c r="M1799" t="s">
        <v>588</v>
      </c>
      <c r="N1799" s="40">
        <v>38331</v>
      </c>
      <c r="O1799" t="s">
        <v>585</v>
      </c>
      <c r="P1799" s="45">
        <v>62</v>
      </c>
      <c r="Q1799" s="321">
        <v>187.56768751552113</v>
      </c>
      <c r="R1799" t="s">
        <v>603</v>
      </c>
    </row>
    <row r="1800" spans="12:18" x14ac:dyDescent="0.2">
      <c r="L1800">
        <v>1805</v>
      </c>
      <c r="M1800" t="s">
        <v>599</v>
      </c>
      <c r="N1800" s="40">
        <v>38342</v>
      </c>
      <c r="O1800" t="s">
        <v>585</v>
      </c>
      <c r="P1800" s="45">
        <v>31</v>
      </c>
      <c r="Q1800" s="321">
        <v>94.571992971518611</v>
      </c>
      <c r="R1800" t="s">
        <v>582</v>
      </c>
    </row>
    <row r="1801" spans="12:18" x14ac:dyDescent="0.2">
      <c r="L1801">
        <v>1806</v>
      </c>
      <c r="M1801" t="s">
        <v>588</v>
      </c>
      <c r="N1801" s="40">
        <v>38210</v>
      </c>
      <c r="O1801" t="s">
        <v>605</v>
      </c>
      <c r="P1801" s="45">
        <v>43</v>
      </c>
      <c r="Q1801" s="321">
        <v>131.33084322347369</v>
      </c>
      <c r="R1801" t="s">
        <v>603</v>
      </c>
    </row>
    <row r="1802" spans="12:18" x14ac:dyDescent="0.2">
      <c r="L1802">
        <v>1807</v>
      </c>
      <c r="M1802" t="s">
        <v>599</v>
      </c>
      <c r="N1802" s="40">
        <v>38298</v>
      </c>
      <c r="O1802" t="s">
        <v>581</v>
      </c>
      <c r="P1802" s="45">
        <v>78</v>
      </c>
      <c r="Q1802" s="321">
        <v>236.44038982169729</v>
      </c>
      <c r="R1802" t="s">
        <v>586</v>
      </c>
    </row>
    <row r="1803" spans="12:18" x14ac:dyDescent="0.2">
      <c r="L1803">
        <v>1808</v>
      </c>
      <c r="M1803" t="s">
        <v>599</v>
      </c>
      <c r="N1803" s="40">
        <v>38199</v>
      </c>
      <c r="O1803" t="s">
        <v>581</v>
      </c>
      <c r="P1803" s="45">
        <v>-1</v>
      </c>
      <c r="Q1803" s="321">
        <v>-0.44195721388362097</v>
      </c>
      <c r="R1803" t="s">
        <v>582</v>
      </c>
    </row>
    <row r="1804" spans="12:18" x14ac:dyDescent="0.2">
      <c r="L1804">
        <v>1809</v>
      </c>
      <c r="M1804" t="s">
        <v>594</v>
      </c>
      <c r="N1804" s="40">
        <v>38056</v>
      </c>
      <c r="O1804" t="s">
        <v>589</v>
      </c>
      <c r="P1804" s="45">
        <v>5</v>
      </c>
      <c r="Q1804" s="321">
        <v>17.469809541800071</v>
      </c>
      <c r="R1804" t="s">
        <v>582</v>
      </c>
    </row>
    <row r="1805" spans="12:18" x14ac:dyDescent="0.2">
      <c r="L1805">
        <v>1810</v>
      </c>
      <c r="M1805" t="s">
        <v>599</v>
      </c>
      <c r="N1805" s="40">
        <v>38859</v>
      </c>
      <c r="O1805" t="s">
        <v>589</v>
      </c>
      <c r="P1805" s="45">
        <v>30</v>
      </c>
      <c r="Q1805" s="321">
        <v>92.310265407731023</v>
      </c>
      <c r="R1805" t="s">
        <v>582</v>
      </c>
    </row>
    <row r="1806" spans="12:18" x14ac:dyDescent="0.2">
      <c r="L1806">
        <v>1811</v>
      </c>
      <c r="M1806" t="s">
        <v>584</v>
      </c>
      <c r="N1806" s="40">
        <v>38826</v>
      </c>
      <c r="O1806" t="s">
        <v>597</v>
      </c>
      <c r="P1806" s="45">
        <v>65</v>
      </c>
      <c r="Q1806" s="321">
        <v>197.17585549268185</v>
      </c>
      <c r="R1806" t="s">
        <v>592</v>
      </c>
    </row>
    <row r="1807" spans="12:18" x14ac:dyDescent="0.2">
      <c r="L1807">
        <v>1812</v>
      </c>
      <c r="M1807" t="s">
        <v>612</v>
      </c>
      <c r="N1807" s="40">
        <v>38848</v>
      </c>
      <c r="O1807" t="s">
        <v>605</v>
      </c>
      <c r="P1807" s="45">
        <v>14</v>
      </c>
      <c r="Q1807" s="321">
        <v>43.795902693300988</v>
      </c>
      <c r="R1807" t="s">
        <v>582</v>
      </c>
    </row>
    <row r="1808" spans="12:18" x14ac:dyDescent="0.2">
      <c r="L1808">
        <v>1813</v>
      </c>
      <c r="M1808" t="s">
        <v>612</v>
      </c>
      <c r="N1808" s="40">
        <v>38683</v>
      </c>
      <c r="O1808" t="s">
        <v>585</v>
      </c>
      <c r="P1808" s="45">
        <v>10</v>
      </c>
      <c r="Q1808" s="321">
        <v>31.259562735955448</v>
      </c>
      <c r="R1808" t="s">
        <v>592</v>
      </c>
    </row>
    <row r="1809" spans="12:18" x14ac:dyDescent="0.2">
      <c r="L1809">
        <v>1814</v>
      </c>
      <c r="M1809" t="s">
        <v>580</v>
      </c>
      <c r="N1809" s="40">
        <v>38056</v>
      </c>
      <c r="O1809" t="s">
        <v>589</v>
      </c>
      <c r="P1809" s="45">
        <v>31</v>
      </c>
      <c r="Q1809" s="321">
        <v>94.729581013275251</v>
      </c>
      <c r="R1809" t="s">
        <v>586</v>
      </c>
    </row>
    <row r="1810" spans="12:18" x14ac:dyDescent="0.2">
      <c r="L1810">
        <v>1815</v>
      </c>
      <c r="M1810" t="s">
        <v>580</v>
      </c>
      <c r="N1810" s="40">
        <v>38826</v>
      </c>
      <c r="O1810" t="s">
        <v>605</v>
      </c>
      <c r="P1810" s="45">
        <v>25</v>
      </c>
      <c r="Q1810" s="321">
        <v>77.103127744417094</v>
      </c>
      <c r="R1810" t="s">
        <v>582</v>
      </c>
    </row>
    <row r="1811" spans="12:18" x14ac:dyDescent="0.2">
      <c r="L1811">
        <v>1816</v>
      </c>
      <c r="M1811" t="s">
        <v>580</v>
      </c>
      <c r="N1811" s="40">
        <v>38430</v>
      </c>
      <c r="O1811" t="s">
        <v>589</v>
      </c>
      <c r="P1811" s="45">
        <v>11</v>
      </c>
      <c r="Q1811" s="321">
        <v>35.295636570052608</v>
      </c>
      <c r="R1811" t="s">
        <v>582</v>
      </c>
    </row>
    <row r="1812" spans="12:18" x14ac:dyDescent="0.2">
      <c r="L1812">
        <v>1817</v>
      </c>
      <c r="M1812" t="s">
        <v>580</v>
      </c>
      <c r="N1812" s="40">
        <v>38001</v>
      </c>
      <c r="O1812" t="s">
        <v>585</v>
      </c>
      <c r="P1812" s="45">
        <v>62</v>
      </c>
      <c r="Q1812" s="321">
        <v>187.51222635081746</v>
      </c>
      <c r="R1812" t="s">
        <v>592</v>
      </c>
    </row>
    <row r="1813" spans="12:18" x14ac:dyDescent="0.2">
      <c r="L1813">
        <v>1818</v>
      </c>
      <c r="M1813" t="s">
        <v>588</v>
      </c>
      <c r="N1813" s="40">
        <v>38012</v>
      </c>
      <c r="O1813" t="s">
        <v>585</v>
      </c>
      <c r="P1813" s="45">
        <v>4</v>
      </c>
      <c r="Q1813" s="321">
        <v>14.186481337467258</v>
      </c>
      <c r="R1813" t="s">
        <v>592</v>
      </c>
    </row>
    <row r="1814" spans="12:18" x14ac:dyDescent="0.2">
      <c r="L1814">
        <v>1819</v>
      </c>
      <c r="M1814" t="s">
        <v>594</v>
      </c>
      <c r="N1814" s="40">
        <v>38969</v>
      </c>
      <c r="O1814" t="s">
        <v>597</v>
      </c>
      <c r="P1814" s="45">
        <v>4</v>
      </c>
      <c r="Q1814" s="321">
        <v>13.713847194878378</v>
      </c>
      <c r="R1814" t="s">
        <v>586</v>
      </c>
    </row>
    <row r="1815" spans="12:18" x14ac:dyDescent="0.2">
      <c r="L1815">
        <v>1820</v>
      </c>
      <c r="M1815" t="s">
        <v>599</v>
      </c>
      <c r="N1815" s="40">
        <v>38683</v>
      </c>
      <c r="O1815" t="s">
        <v>581</v>
      </c>
      <c r="P1815" s="45">
        <v>71</v>
      </c>
      <c r="Q1815" s="321">
        <v>215.12149125217519</v>
      </c>
      <c r="R1815" t="s">
        <v>603</v>
      </c>
    </row>
    <row r="1816" spans="12:18" x14ac:dyDescent="0.2">
      <c r="L1816">
        <v>1821</v>
      </c>
      <c r="M1816" t="s">
        <v>611</v>
      </c>
      <c r="N1816" s="40">
        <v>38859</v>
      </c>
      <c r="O1816" t="s">
        <v>589</v>
      </c>
      <c r="P1816" s="45">
        <v>67</v>
      </c>
      <c r="Q1816" s="321">
        <v>203.18155970987976</v>
      </c>
      <c r="R1816" t="s">
        <v>603</v>
      </c>
    </row>
    <row r="1817" spans="12:18" x14ac:dyDescent="0.2">
      <c r="L1817">
        <v>1822</v>
      </c>
      <c r="M1817" t="s">
        <v>608</v>
      </c>
      <c r="N1817" s="40">
        <v>38463</v>
      </c>
      <c r="O1817" t="s">
        <v>581</v>
      </c>
      <c r="P1817" s="45">
        <v>19</v>
      </c>
      <c r="Q1817" s="321">
        <v>59.451848680441209</v>
      </c>
      <c r="R1817" t="s">
        <v>592</v>
      </c>
    </row>
    <row r="1818" spans="12:18" x14ac:dyDescent="0.2">
      <c r="L1818">
        <v>1823</v>
      </c>
      <c r="M1818" t="s">
        <v>612</v>
      </c>
      <c r="N1818" s="40">
        <v>38529</v>
      </c>
      <c r="O1818" t="s">
        <v>581</v>
      </c>
      <c r="P1818" s="45">
        <v>12</v>
      </c>
      <c r="Q1818" s="321">
        <v>37.634507305486729</v>
      </c>
      <c r="R1818" t="s">
        <v>582</v>
      </c>
    </row>
    <row r="1819" spans="12:18" x14ac:dyDescent="0.2">
      <c r="L1819">
        <v>1824</v>
      </c>
      <c r="M1819" t="s">
        <v>594</v>
      </c>
      <c r="N1819" s="40">
        <v>38892</v>
      </c>
      <c r="O1819" t="s">
        <v>581</v>
      </c>
      <c r="P1819" s="45">
        <v>50</v>
      </c>
      <c r="Q1819" s="321">
        <v>151.66817286074655</v>
      </c>
      <c r="R1819" t="s">
        <v>586</v>
      </c>
    </row>
    <row r="1820" spans="12:18" x14ac:dyDescent="0.2">
      <c r="L1820">
        <v>1825</v>
      </c>
      <c r="M1820" t="s">
        <v>580</v>
      </c>
      <c r="N1820" s="40">
        <v>38760</v>
      </c>
      <c r="O1820" t="s">
        <v>589</v>
      </c>
      <c r="P1820" s="45">
        <v>73</v>
      </c>
      <c r="Q1820" s="321">
        <v>221.23251800803121</v>
      </c>
      <c r="R1820" t="s">
        <v>603</v>
      </c>
    </row>
    <row r="1821" spans="12:18" x14ac:dyDescent="0.2">
      <c r="L1821">
        <v>1826</v>
      </c>
      <c r="M1821" t="s">
        <v>612</v>
      </c>
      <c r="N1821" s="40">
        <v>38947</v>
      </c>
      <c r="O1821" t="s">
        <v>589</v>
      </c>
      <c r="P1821" s="45">
        <v>30</v>
      </c>
      <c r="Q1821" s="321">
        <v>91.686808812711931</v>
      </c>
      <c r="R1821" t="s">
        <v>603</v>
      </c>
    </row>
    <row r="1822" spans="12:18" x14ac:dyDescent="0.2">
      <c r="L1822">
        <v>1827</v>
      </c>
      <c r="M1822" t="s">
        <v>588</v>
      </c>
      <c r="N1822" s="40">
        <v>38243</v>
      </c>
      <c r="O1822" t="s">
        <v>605</v>
      </c>
      <c r="P1822" s="45">
        <v>19</v>
      </c>
      <c r="Q1822" s="321">
        <v>59.101466872333368</v>
      </c>
      <c r="R1822" t="s">
        <v>582</v>
      </c>
    </row>
    <row r="1823" spans="12:18" x14ac:dyDescent="0.2">
      <c r="L1823">
        <v>1828</v>
      </c>
      <c r="M1823" t="s">
        <v>611</v>
      </c>
      <c r="N1823" s="40">
        <v>38507</v>
      </c>
      <c r="O1823" t="s">
        <v>597</v>
      </c>
      <c r="P1823" s="45">
        <v>48</v>
      </c>
      <c r="Q1823" s="321">
        <v>145.21747547077908</v>
      </c>
      <c r="R1823" t="s">
        <v>603</v>
      </c>
    </row>
    <row r="1824" spans="12:18" x14ac:dyDescent="0.2">
      <c r="L1824">
        <v>1829</v>
      </c>
      <c r="M1824" t="s">
        <v>584</v>
      </c>
      <c r="N1824" s="40">
        <v>38859</v>
      </c>
      <c r="O1824" t="s">
        <v>605</v>
      </c>
      <c r="P1824" s="45">
        <v>-8</v>
      </c>
      <c r="Q1824" s="321">
        <v>-21.602633683096364</v>
      </c>
      <c r="R1824" t="s">
        <v>603</v>
      </c>
    </row>
    <row r="1825" spans="12:18" x14ac:dyDescent="0.2">
      <c r="L1825">
        <v>1830</v>
      </c>
      <c r="M1825" t="s">
        <v>612</v>
      </c>
      <c r="N1825" s="40">
        <v>38947</v>
      </c>
      <c r="O1825" t="s">
        <v>581</v>
      </c>
      <c r="P1825" s="45">
        <v>-8</v>
      </c>
      <c r="Q1825" s="321">
        <v>-22.143532028061156</v>
      </c>
      <c r="R1825" t="s">
        <v>582</v>
      </c>
    </row>
    <row r="1826" spans="12:18" x14ac:dyDescent="0.2">
      <c r="L1826">
        <v>1831</v>
      </c>
      <c r="M1826" t="s">
        <v>612</v>
      </c>
      <c r="N1826" s="40">
        <v>38441</v>
      </c>
      <c r="O1826" t="s">
        <v>581</v>
      </c>
      <c r="P1826" s="45">
        <v>28</v>
      </c>
      <c r="Q1826" s="321">
        <v>85.906767980675738</v>
      </c>
      <c r="R1826" t="s">
        <v>582</v>
      </c>
    </row>
    <row r="1827" spans="12:18" x14ac:dyDescent="0.2">
      <c r="L1827">
        <v>1832</v>
      </c>
      <c r="M1827" t="s">
        <v>594</v>
      </c>
      <c r="N1827" s="40">
        <v>38617</v>
      </c>
      <c r="O1827" t="s">
        <v>605</v>
      </c>
      <c r="P1827" s="45">
        <v>81</v>
      </c>
      <c r="Q1827" s="321">
        <v>245.21311554699477</v>
      </c>
      <c r="R1827" t="s">
        <v>592</v>
      </c>
    </row>
    <row r="1828" spans="12:18" x14ac:dyDescent="0.2">
      <c r="L1828">
        <v>1833</v>
      </c>
      <c r="M1828" t="s">
        <v>594</v>
      </c>
      <c r="N1828" s="40">
        <v>38364</v>
      </c>
      <c r="O1828" t="s">
        <v>581</v>
      </c>
      <c r="P1828" s="45">
        <v>12</v>
      </c>
      <c r="Q1828" s="321">
        <v>37.991916032039505</v>
      </c>
      <c r="R1828" t="s">
        <v>603</v>
      </c>
    </row>
    <row r="1829" spans="12:18" x14ac:dyDescent="0.2">
      <c r="L1829">
        <v>1834</v>
      </c>
      <c r="M1829" t="s">
        <v>594</v>
      </c>
      <c r="N1829" s="40">
        <v>38782</v>
      </c>
      <c r="O1829" t="s">
        <v>597</v>
      </c>
      <c r="P1829" s="45">
        <v>54</v>
      </c>
      <c r="Q1829" s="321">
        <v>164.03373721658585</v>
      </c>
      <c r="R1829" t="s">
        <v>603</v>
      </c>
    </row>
    <row r="1830" spans="12:18" x14ac:dyDescent="0.2">
      <c r="L1830">
        <v>1835</v>
      </c>
      <c r="M1830" t="s">
        <v>594</v>
      </c>
      <c r="N1830" s="40">
        <v>38496</v>
      </c>
      <c r="O1830" t="s">
        <v>585</v>
      </c>
      <c r="P1830" s="45">
        <v>70</v>
      </c>
      <c r="Q1830" s="321">
        <v>212.30572042127932</v>
      </c>
      <c r="R1830" t="s">
        <v>582</v>
      </c>
    </row>
    <row r="1831" spans="12:18" x14ac:dyDescent="0.2">
      <c r="L1831">
        <v>1836</v>
      </c>
      <c r="M1831" t="s">
        <v>594</v>
      </c>
      <c r="N1831" s="40">
        <v>38573</v>
      </c>
      <c r="O1831" t="s">
        <v>597</v>
      </c>
      <c r="P1831" s="45">
        <v>89</v>
      </c>
      <c r="Q1831" s="321">
        <v>269.07289128480653</v>
      </c>
      <c r="R1831" t="s">
        <v>603</v>
      </c>
    </row>
    <row r="1832" spans="12:18" x14ac:dyDescent="0.2">
      <c r="L1832">
        <v>1837</v>
      </c>
      <c r="M1832" t="s">
        <v>599</v>
      </c>
      <c r="N1832" s="40">
        <v>38606</v>
      </c>
      <c r="O1832" t="s">
        <v>585</v>
      </c>
      <c r="P1832" s="45">
        <v>10</v>
      </c>
      <c r="Q1832" s="321">
        <v>32.271941209300522</v>
      </c>
      <c r="R1832" t="s">
        <v>603</v>
      </c>
    </row>
    <row r="1833" spans="12:18" x14ac:dyDescent="0.2">
      <c r="L1833">
        <v>1838</v>
      </c>
      <c r="M1833" t="s">
        <v>580</v>
      </c>
      <c r="N1833" s="40">
        <v>37990</v>
      </c>
      <c r="O1833" t="s">
        <v>585</v>
      </c>
      <c r="P1833" s="45">
        <v>52</v>
      </c>
      <c r="Q1833" s="321">
        <v>158.17581888720281</v>
      </c>
      <c r="R1833" t="s">
        <v>603</v>
      </c>
    </row>
    <row r="1834" spans="12:18" x14ac:dyDescent="0.2">
      <c r="L1834">
        <v>1839</v>
      </c>
      <c r="M1834" t="s">
        <v>599</v>
      </c>
      <c r="N1834" s="40">
        <v>38540</v>
      </c>
      <c r="O1834" t="s">
        <v>605</v>
      </c>
      <c r="P1834" s="45">
        <v>85</v>
      </c>
      <c r="Q1834" s="321">
        <v>257.81669173781398</v>
      </c>
      <c r="R1834" t="s">
        <v>592</v>
      </c>
    </row>
    <row r="1835" spans="12:18" x14ac:dyDescent="0.2">
      <c r="L1835">
        <v>1840</v>
      </c>
      <c r="M1835" t="s">
        <v>588</v>
      </c>
      <c r="N1835" s="40">
        <v>38529</v>
      </c>
      <c r="O1835" t="s">
        <v>585</v>
      </c>
      <c r="P1835" s="45">
        <v>31</v>
      </c>
      <c r="Q1835" s="321">
        <v>93.983701954495999</v>
      </c>
      <c r="R1835" t="s">
        <v>582</v>
      </c>
    </row>
    <row r="1836" spans="12:18" x14ac:dyDescent="0.2">
      <c r="L1836">
        <v>1841</v>
      </c>
      <c r="M1836" t="s">
        <v>608</v>
      </c>
      <c r="N1836" s="40">
        <v>38793</v>
      </c>
      <c r="O1836" t="s">
        <v>605</v>
      </c>
      <c r="P1836" s="45">
        <v>36</v>
      </c>
      <c r="Q1836" s="321">
        <v>110.02990284078979</v>
      </c>
      <c r="R1836" t="s">
        <v>582</v>
      </c>
    </row>
    <row r="1837" spans="12:18" x14ac:dyDescent="0.2">
      <c r="L1837">
        <v>1842</v>
      </c>
      <c r="M1837" t="s">
        <v>596</v>
      </c>
      <c r="N1837" s="40">
        <v>38089</v>
      </c>
      <c r="O1837" t="s">
        <v>581</v>
      </c>
      <c r="P1837" s="45">
        <v>80</v>
      </c>
      <c r="Q1837" s="321">
        <v>241.83353913915346</v>
      </c>
      <c r="R1837" t="s">
        <v>586</v>
      </c>
    </row>
    <row r="1838" spans="12:18" x14ac:dyDescent="0.2">
      <c r="L1838">
        <v>1843</v>
      </c>
      <c r="M1838" t="s">
        <v>596</v>
      </c>
      <c r="N1838" s="40">
        <v>38562</v>
      </c>
      <c r="O1838" t="s">
        <v>605</v>
      </c>
      <c r="P1838" s="45">
        <v>27</v>
      </c>
      <c r="Q1838" s="321">
        <v>82.455751292325587</v>
      </c>
      <c r="R1838" t="s">
        <v>592</v>
      </c>
    </row>
    <row r="1839" spans="12:18" x14ac:dyDescent="0.2">
      <c r="L1839">
        <v>1844</v>
      </c>
      <c r="M1839" t="s">
        <v>599</v>
      </c>
      <c r="N1839" s="40">
        <v>38111</v>
      </c>
      <c r="O1839" t="s">
        <v>585</v>
      </c>
      <c r="P1839" s="45">
        <v>46</v>
      </c>
      <c r="Q1839" s="321">
        <v>140.39446141212673</v>
      </c>
      <c r="R1839" t="s">
        <v>582</v>
      </c>
    </row>
    <row r="1840" spans="12:18" x14ac:dyDescent="0.2">
      <c r="L1840">
        <v>1845</v>
      </c>
      <c r="M1840" t="s">
        <v>599</v>
      </c>
      <c r="N1840" s="40">
        <v>38188</v>
      </c>
      <c r="O1840" t="s">
        <v>585</v>
      </c>
      <c r="P1840" s="45">
        <v>29</v>
      </c>
      <c r="Q1840" s="321">
        <v>89.577515368145924</v>
      </c>
      <c r="R1840" t="s">
        <v>582</v>
      </c>
    </row>
    <row r="1841" spans="12:18" x14ac:dyDescent="0.2">
      <c r="L1841">
        <v>1846</v>
      </c>
      <c r="M1841" t="s">
        <v>611</v>
      </c>
      <c r="N1841" s="40">
        <v>38760</v>
      </c>
      <c r="O1841" t="s">
        <v>581</v>
      </c>
      <c r="P1841" s="45">
        <v>55</v>
      </c>
      <c r="Q1841" s="321">
        <v>167.03601910379061</v>
      </c>
      <c r="R1841" t="s">
        <v>586</v>
      </c>
    </row>
    <row r="1842" spans="12:18" x14ac:dyDescent="0.2">
      <c r="L1842">
        <v>1847</v>
      </c>
      <c r="M1842" t="s">
        <v>608</v>
      </c>
      <c r="N1842" s="40">
        <v>38243</v>
      </c>
      <c r="O1842" t="s">
        <v>605</v>
      </c>
      <c r="P1842" s="45">
        <v>2</v>
      </c>
      <c r="Q1842" s="321">
        <v>7.3173645509019103</v>
      </c>
      <c r="R1842" t="s">
        <v>582</v>
      </c>
    </row>
    <row r="1843" spans="12:18" x14ac:dyDescent="0.2">
      <c r="L1843">
        <v>1848</v>
      </c>
      <c r="M1843" t="s">
        <v>580</v>
      </c>
      <c r="N1843" s="40">
        <v>38892</v>
      </c>
      <c r="O1843" t="s">
        <v>585</v>
      </c>
      <c r="P1843" s="45">
        <v>60</v>
      </c>
      <c r="Q1843" s="321">
        <v>182.39254500689876</v>
      </c>
      <c r="R1843" t="s">
        <v>592</v>
      </c>
    </row>
    <row r="1844" spans="12:18" x14ac:dyDescent="0.2">
      <c r="L1844">
        <v>1849</v>
      </c>
      <c r="M1844" t="s">
        <v>594</v>
      </c>
      <c r="N1844" s="40">
        <v>38562</v>
      </c>
      <c r="O1844" t="s">
        <v>581</v>
      </c>
      <c r="P1844" s="45">
        <v>12</v>
      </c>
      <c r="Q1844" s="321">
        <v>37.851664258571823</v>
      </c>
      <c r="R1844" t="s">
        <v>603</v>
      </c>
    </row>
    <row r="1845" spans="12:18" x14ac:dyDescent="0.2">
      <c r="L1845">
        <v>1850</v>
      </c>
      <c r="M1845" t="s">
        <v>611</v>
      </c>
      <c r="N1845" s="40">
        <v>38122</v>
      </c>
      <c r="O1845" t="s">
        <v>605</v>
      </c>
      <c r="P1845" s="45">
        <v>52</v>
      </c>
      <c r="Q1845" s="321">
        <v>157.88309865957618</v>
      </c>
      <c r="R1845" t="s">
        <v>582</v>
      </c>
    </row>
    <row r="1846" spans="12:18" x14ac:dyDescent="0.2">
      <c r="L1846">
        <v>1851</v>
      </c>
      <c r="M1846" t="s">
        <v>588</v>
      </c>
      <c r="N1846" s="40">
        <v>38100</v>
      </c>
      <c r="O1846" t="s">
        <v>581</v>
      </c>
      <c r="P1846" s="45">
        <v>37</v>
      </c>
      <c r="Q1846" s="321">
        <v>113.27390397366521</v>
      </c>
      <c r="R1846" t="s">
        <v>586</v>
      </c>
    </row>
    <row r="1847" spans="12:18" x14ac:dyDescent="0.2">
      <c r="L1847">
        <v>1852</v>
      </c>
      <c r="M1847" t="s">
        <v>588</v>
      </c>
      <c r="N1847" s="40">
        <v>38254</v>
      </c>
      <c r="O1847" t="s">
        <v>589</v>
      </c>
      <c r="P1847" s="45">
        <v>36</v>
      </c>
      <c r="Q1847" s="321">
        <v>110.51900033744339</v>
      </c>
      <c r="R1847" t="s">
        <v>582</v>
      </c>
    </row>
    <row r="1848" spans="12:18" x14ac:dyDescent="0.2">
      <c r="L1848">
        <v>1853</v>
      </c>
      <c r="M1848" t="s">
        <v>612</v>
      </c>
      <c r="N1848" s="40">
        <v>38100</v>
      </c>
      <c r="O1848" t="s">
        <v>581</v>
      </c>
      <c r="P1848" s="45">
        <v>87</v>
      </c>
      <c r="Q1848" s="321">
        <v>262.81312845180031</v>
      </c>
      <c r="R1848" t="s">
        <v>603</v>
      </c>
    </row>
    <row r="1849" spans="12:18" x14ac:dyDescent="0.2">
      <c r="L1849">
        <v>1854</v>
      </c>
      <c r="M1849" t="s">
        <v>599</v>
      </c>
      <c r="N1849" s="40">
        <v>38749</v>
      </c>
      <c r="O1849" t="s">
        <v>605</v>
      </c>
      <c r="P1849" s="45">
        <v>16</v>
      </c>
      <c r="Q1849" s="321">
        <v>50.279574486289519</v>
      </c>
      <c r="R1849" t="s">
        <v>586</v>
      </c>
    </row>
    <row r="1850" spans="12:18" x14ac:dyDescent="0.2">
      <c r="L1850">
        <v>1855</v>
      </c>
      <c r="M1850" t="s">
        <v>608</v>
      </c>
      <c r="N1850" s="40">
        <v>38551</v>
      </c>
      <c r="O1850" t="s">
        <v>581</v>
      </c>
      <c r="P1850" s="45">
        <v>50</v>
      </c>
      <c r="Q1850" s="321">
        <v>152.12593577749263</v>
      </c>
      <c r="R1850" t="s">
        <v>603</v>
      </c>
    </row>
    <row r="1851" spans="12:18" x14ac:dyDescent="0.2">
      <c r="L1851">
        <v>1856</v>
      </c>
      <c r="M1851" t="s">
        <v>584</v>
      </c>
      <c r="N1851" s="40">
        <v>38749</v>
      </c>
      <c r="O1851" t="s">
        <v>605</v>
      </c>
      <c r="P1851" s="45">
        <v>53</v>
      </c>
      <c r="Q1851" s="321">
        <v>160.62764519173885</v>
      </c>
      <c r="R1851" t="s">
        <v>582</v>
      </c>
    </row>
    <row r="1852" spans="12:18" x14ac:dyDescent="0.2">
      <c r="L1852">
        <v>1857</v>
      </c>
      <c r="M1852" t="s">
        <v>612</v>
      </c>
      <c r="N1852" s="40">
        <v>38133</v>
      </c>
      <c r="O1852" t="s">
        <v>585</v>
      </c>
      <c r="P1852" s="45">
        <v>61</v>
      </c>
      <c r="Q1852" s="321">
        <v>184.76093809619837</v>
      </c>
      <c r="R1852" t="s">
        <v>586</v>
      </c>
    </row>
    <row r="1853" spans="12:18" x14ac:dyDescent="0.2">
      <c r="L1853">
        <v>1858</v>
      </c>
      <c r="M1853" t="s">
        <v>588</v>
      </c>
      <c r="N1853" s="40">
        <v>38540</v>
      </c>
      <c r="O1853" t="s">
        <v>585</v>
      </c>
      <c r="P1853" s="45">
        <v>95</v>
      </c>
      <c r="Q1853" s="321">
        <v>286.82526300294711</v>
      </c>
      <c r="R1853" t="s">
        <v>582</v>
      </c>
    </row>
    <row r="1854" spans="12:18" x14ac:dyDescent="0.2">
      <c r="L1854">
        <v>1859</v>
      </c>
      <c r="M1854" t="s">
        <v>596</v>
      </c>
      <c r="N1854" s="40">
        <v>38221</v>
      </c>
      <c r="O1854" t="s">
        <v>589</v>
      </c>
      <c r="P1854" s="45">
        <v>-6</v>
      </c>
      <c r="Q1854" s="321">
        <v>-16.589394597675682</v>
      </c>
      <c r="R1854" t="s">
        <v>582</v>
      </c>
    </row>
    <row r="1855" spans="12:18" x14ac:dyDescent="0.2">
      <c r="L1855">
        <v>1860</v>
      </c>
      <c r="M1855" t="s">
        <v>608</v>
      </c>
      <c r="N1855" s="40">
        <v>38210</v>
      </c>
      <c r="O1855" t="s">
        <v>581</v>
      </c>
      <c r="P1855" s="45">
        <v>-9</v>
      </c>
      <c r="Q1855" s="321">
        <v>-24.760053633714985</v>
      </c>
      <c r="R1855" t="s">
        <v>603</v>
      </c>
    </row>
    <row r="1856" spans="12:18" x14ac:dyDescent="0.2">
      <c r="L1856">
        <v>1861</v>
      </c>
      <c r="M1856" t="s">
        <v>599</v>
      </c>
      <c r="N1856" s="40">
        <v>38793</v>
      </c>
      <c r="O1856" t="s">
        <v>597</v>
      </c>
      <c r="P1856" s="45">
        <v>74</v>
      </c>
      <c r="Q1856" s="321">
        <v>223.82751177660725</v>
      </c>
      <c r="R1856" t="s">
        <v>586</v>
      </c>
    </row>
    <row r="1857" spans="12:18" x14ac:dyDescent="0.2">
      <c r="L1857">
        <v>1862</v>
      </c>
      <c r="M1857" t="s">
        <v>584</v>
      </c>
      <c r="N1857" s="40">
        <v>38694</v>
      </c>
      <c r="O1857" t="s">
        <v>581</v>
      </c>
      <c r="P1857" s="45">
        <v>18</v>
      </c>
      <c r="Q1857" s="321">
        <v>55.524146786750528</v>
      </c>
      <c r="R1857" t="s">
        <v>582</v>
      </c>
    </row>
    <row r="1858" spans="12:18" x14ac:dyDescent="0.2">
      <c r="L1858">
        <v>1863</v>
      </c>
      <c r="M1858" t="s">
        <v>594</v>
      </c>
      <c r="N1858" s="40">
        <v>38782</v>
      </c>
      <c r="O1858" t="s">
        <v>597</v>
      </c>
      <c r="P1858" s="45">
        <v>73</v>
      </c>
      <c r="Q1858" s="321">
        <v>220.67063477706461</v>
      </c>
      <c r="R1858" t="s">
        <v>603</v>
      </c>
    </row>
    <row r="1859" spans="12:18" x14ac:dyDescent="0.2">
      <c r="L1859">
        <v>1864</v>
      </c>
      <c r="M1859" t="s">
        <v>608</v>
      </c>
      <c r="N1859" s="40">
        <v>38331</v>
      </c>
      <c r="O1859" t="s">
        <v>597</v>
      </c>
      <c r="P1859" s="45">
        <v>62</v>
      </c>
      <c r="Q1859" s="321">
        <v>188.42678187961798</v>
      </c>
      <c r="R1859" t="s">
        <v>592</v>
      </c>
    </row>
    <row r="1860" spans="12:18" x14ac:dyDescent="0.2">
      <c r="L1860">
        <v>1865</v>
      </c>
      <c r="M1860" t="s">
        <v>596</v>
      </c>
      <c r="N1860" s="40">
        <v>38903</v>
      </c>
      <c r="O1860" t="s">
        <v>585</v>
      </c>
      <c r="P1860" s="45">
        <v>-2</v>
      </c>
      <c r="Q1860" s="321">
        <v>-3.5924377444896751</v>
      </c>
      <c r="R1860" t="s">
        <v>582</v>
      </c>
    </row>
    <row r="1861" spans="12:18" x14ac:dyDescent="0.2">
      <c r="L1861">
        <v>1866</v>
      </c>
      <c r="M1861" t="s">
        <v>599</v>
      </c>
      <c r="N1861" s="40">
        <v>38991</v>
      </c>
      <c r="O1861" t="s">
        <v>585</v>
      </c>
      <c r="P1861" s="45">
        <v>-7</v>
      </c>
      <c r="Q1861" s="321">
        <v>-18.939063444337712</v>
      </c>
      <c r="R1861" t="s">
        <v>582</v>
      </c>
    </row>
    <row r="1862" spans="12:18" x14ac:dyDescent="0.2">
      <c r="L1862">
        <v>1867</v>
      </c>
      <c r="M1862" t="s">
        <v>599</v>
      </c>
      <c r="N1862" s="40">
        <v>38947</v>
      </c>
      <c r="O1862" t="s">
        <v>605</v>
      </c>
      <c r="P1862" s="45">
        <v>73</v>
      </c>
      <c r="Q1862" s="321">
        <v>220.77421208293487</v>
      </c>
      <c r="R1862" t="s">
        <v>603</v>
      </c>
    </row>
    <row r="1863" spans="12:18" x14ac:dyDescent="0.2">
      <c r="L1863">
        <v>1868</v>
      </c>
      <c r="M1863" t="s">
        <v>584</v>
      </c>
      <c r="N1863" s="40">
        <v>38452</v>
      </c>
      <c r="O1863" t="s">
        <v>597</v>
      </c>
      <c r="P1863" s="45">
        <v>24</v>
      </c>
      <c r="Q1863" s="321">
        <v>73.585989082063819</v>
      </c>
      <c r="R1863" t="s">
        <v>582</v>
      </c>
    </row>
    <row r="1864" spans="12:18" x14ac:dyDescent="0.2">
      <c r="L1864">
        <v>1869</v>
      </c>
      <c r="M1864" t="s">
        <v>580</v>
      </c>
      <c r="N1864" s="40">
        <v>38628</v>
      </c>
      <c r="O1864" t="s">
        <v>589</v>
      </c>
      <c r="P1864" s="45">
        <v>18</v>
      </c>
      <c r="Q1864" s="321">
        <v>56.084454934208836</v>
      </c>
      <c r="R1864" t="s">
        <v>603</v>
      </c>
    </row>
    <row r="1865" spans="12:18" x14ac:dyDescent="0.2">
      <c r="L1865">
        <v>1870</v>
      </c>
      <c r="M1865" t="s">
        <v>584</v>
      </c>
      <c r="N1865" s="40">
        <v>39046</v>
      </c>
      <c r="O1865" t="s">
        <v>605</v>
      </c>
      <c r="P1865" s="45">
        <v>49</v>
      </c>
      <c r="Q1865" s="321">
        <v>149.40493820151829</v>
      </c>
      <c r="R1865" t="s">
        <v>592</v>
      </c>
    </row>
    <row r="1866" spans="12:18" x14ac:dyDescent="0.2">
      <c r="L1866">
        <v>1871</v>
      </c>
      <c r="M1866" t="s">
        <v>612</v>
      </c>
      <c r="N1866" s="40">
        <v>38353</v>
      </c>
      <c r="O1866" t="s">
        <v>605</v>
      </c>
      <c r="P1866" s="45">
        <v>21</v>
      </c>
      <c r="Q1866" s="321">
        <v>64.683872648507389</v>
      </c>
      <c r="R1866" t="s">
        <v>586</v>
      </c>
    </row>
    <row r="1867" spans="12:18" x14ac:dyDescent="0.2">
      <c r="L1867">
        <v>1872</v>
      </c>
      <c r="M1867" t="s">
        <v>596</v>
      </c>
      <c r="N1867" s="40">
        <v>38122</v>
      </c>
      <c r="O1867" t="s">
        <v>585</v>
      </c>
      <c r="P1867" s="45">
        <v>2</v>
      </c>
      <c r="Q1867" s="321">
        <v>7.9938401735771141</v>
      </c>
      <c r="R1867" t="s">
        <v>582</v>
      </c>
    </row>
    <row r="1868" spans="12:18" x14ac:dyDescent="0.2">
      <c r="L1868">
        <v>1873</v>
      </c>
      <c r="M1868" t="s">
        <v>612</v>
      </c>
      <c r="N1868" s="40">
        <v>38309</v>
      </c>
      <c r="O1868" t="s">
        <v>585</v>
      </c>
      <c r="P1868" s="45">
        <v>83</v>
      </c>
      <c r="Q1868" s="321">
        <v>250.87539350545751</v>
      </c>
      <c r="R1868" t="s">
        <v>582</v>
      </c>
    </row>
    <row r="1869" spans="12:18" x14ac:dyDescent="0.2">
      <c r="L1869">
        <v>1874</v>
      </c>
      <c r="M1869" t="s">
        <v>596</v>
      </c>
      <c r="N1869" s="40">
        <v>38353</v>
      </c>
      <c r="O1869" t="s">
        <v>581</v>
      </c>
      <c r="P1869" s="45">
        <v>63</v>
      </c>
      <c r="Q1869" s="321">
        <v>191.14760672109483</v>
      </c>
      <c r="R1869" t="s">
        <v>582</v>
      </c>
    </row>
    <row r="1870" spans="12:18" x14ac:dyDescent="0.2">
      <c r="L1870">
        <v>1875</v>
      </c>
      <c r="M1870" t="s">
        <v>599</v>
      </c>
      <c r="N1870" s="40">
        <v>38045</v>
      </c>
      <c r="O1870" t="s">
        <v>589</v>
      </c>
      <c r="P1870" s="45">
        <v>54</v>
      </c>
      <c r="Q1870" s="321">
        <v>163.86628539020685</v>
      </c>
      <c r="R1870" t="s">
        <v>586</v>
      </c>
    </row>
    <row r="1871" spans="12:18" x14ac:dyDescent="0.2">
      <c r="L1871">
        <v>1876</v>
      </c>
      <c r="M1871" t="s">
        <v>596</v>
      </c>
      <c r="N1871" s="40">
        <v>38243</v>
      </c>
      <c r="O1871" t="s">
        <v>581</v>
      </c>
      <c r="P1871" s="45">
        <v>19</v>
      </c>
      <c r="Q1871" s="321">
        <v>59.715260847522721</v>
      </c>
      <c r="R1871" t="s">
        <v>592</v>
      </c>
    </row>
    <row r="1872" spans="12:18" x14ac:dyDescent="0.2">
      <c r="L1872">
        <v>1877</v>
      </c>
      <c r="M1872" t="s">
        <v>612</v>
      </c>
      <c r="N1872" s="40">
        <v>38243</v>
      </c>
      <c r="O1872" t="s">
        <v>597</v>
      </c>
      <c r="P1872" s="45">
        <v>66</v>
      </c>
      <c r="Q1872" s="321">
        <v>199.3615971018873</v>
      </c>
      <c r="R1872" t="s">
        <v>603</v>
      </c>
    </row>
    <row r="1873" spans="12:18" x14ac:dyDescent="0.2">
      <c r="L1873">
        <v>1878</v>
      </c>
      <c r="M1873" t="s">
        <v>580</v>
      </c>
      <c r="N1873" s="40">
        <v>38133</v>
      </c>
      <c r="O1873" t="s">
        <v>581</v>
      </c>
      <c r="P1873" s="45">
        <v>60</v>
      </c>
      <c r="Q1873" s="321">
        <v>182.28071376505659</v>
      </c>
      <c r="R1873" t="s">
        <v>582</v>
      </c>
    </row>
    <row r="1874" spans="12:18" x14ac:dyDescent="0.2">
      <c r="L1874">
        <v>1879</v>
      </c>
      <c r="M1874" t="s">
        <v>588</v>
      </c>
      <c r="N1874" s="40">
        <v>38947</v>
      </c>
      <c r="O1874" t="s">
        <v>597</v>
      </c>
      <c r="P1874" s="45">
        <v>90</v>
      </c>
      <c r="Q1874" s="321">
        <v>271.85208039455387</v>
      </c>
      <c r="R1874" t="s">
        <v>586</v>
      </c>
    </row>
    <row r="1875" spans="12:18" x14ac:dyDescent="0.2">
      <c r="L1875">
        <v>1880</v>
      </c>
      <c r="M1875" t="s">
        <v>608</v>
      </c>
      <c r="N1875" s="40">
        <v>39068</v>
      </c>
      <c r="O1875" t="s">
        <v>581</v>
      </c>
      <c r="P1875" s="45">
        <v>59</v>
      </c>
      <c r="Q1875" s="321">
        <v>178.65030230399057</v>
      </c>
      <c r="R1875" t="s">
        <v>582</v>
      </c>
    </row>
    <row r="1876" spans="12:18" x14ac:dyDescent="0.2">
      <c r="L1876">
        <v>1881</v>
      </c>
      <c r="M1876" t="s">
        <v>608</v>
      </c>
      <c r="N1876" s="40">
        <v>38628</v>
      </c>
      <c r="O1876" t="s">
        <v>585</v>
      </c>
      <c r="P1876" s="45">
        <v>0</v>
      </c>
      <c r="Q1876" s="321">
        <v>2.6560689007562872</v>
      </c>
      <c r="R1876" t="s">
        <v>603</v>
      </c>
    </row>
    <row r="1877" spans="12:18" x14ac:dyDescent="0.2">
      <c r="L1877">
        <v>1882</v>
      </c>
      <c r="M1877" t="s">
        <v>611</v>
      </c>
      <c r="N1877" s="40">
        <v>38067</v>
      </c>
      <c r="O1877" t="s">
        <v>585</v>
      </c>
      <c r="P1877" s="45">
        <v>72</v>
      </c>
      <c r="Q1877" s="321">
        <v>217.90015045055327</v>
      </c>
      <c r="R1877" t="s">
        <v>586</v>
      </c>
    </row>
    <row r="1878" spans="12:18" x14ac:dyDescent="0.2">
      <c r="L1878">
        <v>1883</v>
      </c>
      <c r="M1878" t="s">
        <v>580</v>
      </c>
      <c r="N1878" s="40">
        <v>38188</v>
      </c>
      <c r="O1878" t="s">
        <v>581</v>
      </c>
      <c r="P1878" s="45">
        <v>-6</v>
      </c>
      <c r="Q1878" s="321">
        <v>-15.735959690520316</v>
      </c>
      <c r="R1878" t="s">
        <v>603</v>
      </c>
    </row>
    <row r="1879" spans="12:18" x14ac:dyDescent="0.2">
      <c r="L1879">
        <v>1884</v>
      </c>
      <c r="M1879" t="s">
        <v>584</v>
      </c>
      <c r="N1879" s="40">
        <v>38859</v>
      </c>
      <c r="O1879" t="s">
        <v>581</v>
      </c>
      <c r="P1879" s="45">
        <v>89</v>
      </c>
      <c r="Q1879" s="321">
        <v>269.39552816852074</v>
      </c>
      <c r="R1879" t="s">
        <v>592</v>
      </c>
    </row>
    <row r="1880" spans="12:18" x14ac:dyDescent="0.2">
      <c r="L1880">
        <v>1885</v>
      </c>
      <c r="M1880" t="s">
        <v>588</v>
      </c>
      <c r="N1880" s="40">
        <v>38848</v>
      </c>
      <c r="O1880" t="s">
        <v>581</v>
      </c>
      <c r="P1880" s="45">
        <v>12</v>
      </c>
      <c r="Q1880" s="321">
        <v>37.837711255972984</v>
      </c>
      <c r="R1880" t="s">
        <v>592</v>
      </c>
    </row>
    <row r="1881" spans="12:18" x14ac:dyDescent="0.2">
      <c r="L1881">
        <v>1886</v>
      </c>
      <c r="M1881" t="s">
        <v>599</v>
      </c>
      <c r="N1881" s="40">
        <v>38573</v>
      </c>
      <c r="O1881" t="s">
        <v>605</v>
      </c>
      <c r="P1881" s="45">
        <v>89</v>
      </c>
      <c r="Q1881" s="321">
        <v>269.14754282019447</v>
      </c>
      <c r="R1881" t="s">
        <v>582</v>
      </c>
    </row>
    <row r="1882" spans="12:18" x14ac:dyDescent="0.2">
      <c r="L1882">
        <v>1887</v>
      </c>
      <c r="M1882" t="s">
        <v>594</v>
      </c>
      <c r="N1882" s="40">
        <v>38463</v>
      </c>
      <c r="O1882" t="s">
        <v>581</v>
      </c>
      <c r="P1882" s="45">
        <v>61</v>
      </c>
      <c r="Q1882" s="321">
        <v>185.3147883164014</v>
      </c>
      <c r="R1882" t="s">
        <v>586</v>
      </c>
    </row>
    <row r="1883" spans="12:18" x14ac:dyDescent="0.2">
      <c r="L1883">
        <v>1888</v>
      </c>
      <c r="M1883" t="s">
        <v>596</v>
      </c>
      <c r="N1883" s="40">
        <v>38551</v>
      </c>
      <c r="O1883" t="s">
        <v>597</v>
      </c>
      <c r="P1883" s="45">
        <v>24</v>
      </c>
      <c r="Q1883" s="321">
        <v>73.811151860326262</v>
      </c>
      <c r="R1883" t="s">
        <v>592</v>
      </c>
    </row>
    <row r="1884" spans="12:18" x14ac:dyDescent="0.2">
      <c r="L1884">
        <v>1889</v>
      </c>
      <c r="M1884" t="s">
        <v>608</v>
      </c>
      <c r="N1884" s="40">
        <v>39046</v>
      </c>
      <c r="O1884" t="s">
        <v>597</v>
      </c>
      <c r="P1884" s="45">
        <v>76</v>
      </c>
      <c r="Q1884" s="321">
        <v>229.9178081264337</v>
      </c>
      <c r="R1884" t="s">
        <v>592</v>
      </c>
    </row>
    <row r="1885" spans="12:18" x14ac:dyDescent="0.2">
      <c r="L1885">
        <v>1890</v>
      </c>
      <c r="M1885" t="s">
        <v>612</v>
      </c>
      <c r="N1885" s="40">
        <v>38518</v>
      </c>
      <c r="O1885" t="s">
        <v>585</v>
      </c>
      <c r="P1885" s="45">
        <v>16</v>
      </c>
      <c r="Q1885" s="321">
        <v>49.753987400329763</v>
      </c>
      <c r="R1885" t="s">
        <v>603</v>
      </c>
    </row>
    <row r="1886" spans="12:18" x14ac:dyDescent="0.2">
      <c r="L1886">
        <v>1891</v>
      </c>
      <c r="M1886" t="s">
        <v>580</v>
      </c>
      <c r="N1886" s="40">
        <v>38452</v>
      </c>
      <c r="O1886" t="s">
        <v>585</v>
      </c>
      <c r="P1886" s="45">
        <v>39</v>
      </c>
      <c r="Q1886" s="321">
        <v>119.18883187506967</v>
      </c>
      <c r="R1886" t="s">
        <v>603</v>
      </c>
    </row>
    <row r="1887" spans="12:18" x14ac:dyDescent="0.2">
      <c r="L1887">
        <v>1892</v>
      </c>
      <c r="M1887" t="s">
        <v>612</v>
      </c>
      <c r="N1887" s="40">
        <v>38771</v>
      </c>
      <c r="O1887" t="s">
        <v>605</v>
      </c>
      <c r="P1887" s="45">
        <v>92</v>
      </c>
      <c r="Q1887" s="321">
        <v>278.43491112447333</v>
      </c>
      <c r="R1887" t="s">
        <v>592</v>
      </c>
    </row>
    <row r="1888" spans="12:18" x14ac:dyDescent="0.2">
      <c r="L1888">
        <v>1893</v>
      </c>
      <c r="M1888" t="s">
        <v>612</v>
      </c>
      <c r="N1888" s="40">
        <v>38199</v>
      </c>
      <c r="O1888" t="s">
        <v>585</v>
      </c>
      <c r="P1888" s="45">
        <v>20</v>
      </c>
      <c r="Q1888" s="321">
        <v>61.923857472779041</v>
      </c>
      <c r="R1888" t="s">
        <v>586</v>
      </c>
    </row>
    <row r="1889" spans="12:18" x14ac:dyDescent="0.2">
      <c r="L1889">
        <v>1894</v>
      </c>
      <c r="M1889" t="s">
        <v>596</v>
      </c>
      <c r="N1889" s="40">
        <v>38122</v>
      </c>
      <c r="O1889" t="s">
        <v>581</v>
      </c>
      <c r="P1889" s="45">
        <v>60</v>
      </c>
      <c r="Q1889" s="321">
        <v>181.87034788891373</v>
      </c>
      <c r="R1889" t="s">
        <v>603</v>
      </c>
    </row>
    <row r="1890" spans="12:18" x14ac:dyDescent="0.2">
      <c r="L1890">
        <v>1895</v>
      </c>
      <c r="M1890" t="s">
        <v>608</v>
      </c>
      <c r="N1890" s="40">
        <v>38683</v>
      </c>
      <c r="O1890" t="s">
        <v>597</v>
      </c>
      <c r="P1890" s="45">
        <v>15</v>
      </c>
      <c r="Q1890" s="321">
        <v>47.161022333179389</v>
      </c>
      <c r="R1890" t="s">
        <v>603</v>
      </c>
    </row>
    <row r="1891" spans="12:18" x14ac:dyDescent="0.2">
      <c r="L1891">
        <v>1896</v>
      </c>
      <c r="M1891" t="s">
        <v>588</v>
      </c>
      <c r="N1891" s="40">
        <v>38397</v>
      </c>
      <c r="O1891" t="s">
        <v>585</v>
      </c>
      <c r="P1891" s="45">
        <v>36</v>
      </c>
      <c r="Q1891" s="321">
        <v>109.84259915039922</v>
      </c>
      <c r="R1891" t="s">
        <v>603</v>
      </c>
    </row>
    <row r="1892" spans="12:18" x14ac:dyDescent="0.2">
      <c r="L1892">
        <v>1897</v>
      </c>
      <c r="M1892" t="s">
        <v>596</v>
      </c>
      <c r="N1892" s="40">
        <v>38661</v>
      </c>
      <c r="O1892" t="s">
        <v>581</v>
      </c>
      <c r="P1892" s="45">
        <v>46</v>
      </c>
      <c r="Q1892" s="321">
        <v>140.4088993575123</v>
      </c>
      <c r="R1892" t="s">
        <v>592</v>
      </c>
    </row>
    <row r="1893" spans="12:18" x14ac:dyDescent="0.2">
      <c r="L1893">
        <v>1898</v>
      </c>
      <c r="M1893" t="s">
        <v>594</v>
      </c>
      <c r="N1893" s="40">
        <v>38001</v>
      </c>
      <c r="O1893" t="s">
        <v>589</v>
      </c>
      <c r="P1893" s="45">
        <v>72</v>
      </c>
      <c r="Q1893" s="321">
        <v>217.83588624347365</v>
      </c>
      <c r="R1893" t="s">
        <v>592</v>
      </c>
    </row>
    <row r="1894" spans="12:18" x14ac:dyDescent="0.2">
      <c r="L1894">
        <v>1899</v>
      </c>
      <c r="M1894" t="s">
        <v>584</v>
      </c>
      <c r="N1894" s="40">
        <v>39024</v>
      </c>
      <c r="O1894" t="s">
        <v>597</v>
      </c>
      <c r="P1894" s="45">
        <v>28</v>
      </c>
      <c r="Q1894" s="321">
        <v>85.656829526557672</v>
      </c>
      <c r="R1894" t="s">
        <v>582</v>
      </c>
    </row>
    <row r="1895" spans="12:18" x14ac:dyDescent="0.2">
      <c r="L1895">
        <v>1900</v>
      </c>
      <c r="M1895" t="s">
        <v>599</v>
      </c>
      <c r="N1895" s="40">
        <v>38881</v>
      </c>
      <c r="O1895" t="s">
        <v>597</v>
      </c>
      <c r="P1895" s="45">
        <v>54</v>
      </c>
      <c r="Q1895" s="321">
        <v>164.48733423141368</v>
      </c>
      <c r="R1895" t="s">
        <v>586</v>
      </c>
    </row>
  </sheetData>
  <mergeCells count="1">
    <mergeCell ref="A2: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3"/>
  <sheetViews>
    <sheetView workbookViewId="0">
      <selection sqref="A1:F1"/>
    </sheetView>
  </sheetViews>
  <sheetFormatPr defaultRowHeight="12.75" x14ac:dyDescent="0.2"/>
  <cols>
    <col min="1" max="1" width="13.5703125" style="299" customWidth="1"/>
    <col min="2" max="3" width="9.140625" style="299"/>
    <col min="4" max="4" width="10.42578125" style="299" bestFit="1" customWidth="1"/>
    <col min="5" max="16384" width="9.140625" style="299"/>
  </cols>
  <sheetData>
    <row r="1" spans="1:10" ht="20.25" customHeight="1" x14ac:dyDescent="0.3">
      <c r="A1" s="484" t="s">
        <v>613</v>
      </c>
      <c r="B1" s="484"/>
      <c r="C1" s="484"/>
      <c r="D1" s="484"/>
      <c r="E1" s="484"/>
      <c r="F1" s="484"/>
    </row>
    <row r="2" spans="1:10" ht="12.75" customHeight="1" x14ac:dyDescent="0.2">
      <c r="A2" s="299" t="s">
        <v>614</v>
      </c>
    </row>
    <row r="3" spans="1:10" ht="12.75" customHeight="1" x14ac:dyDescent="0.2">
      <c r="A3" s="325" t="s">
        <v>615</v>
      </c>
    </row>
    <row r="4" spans="1:10" ht="12.75" customHeight="1" x14ac:dyDescent="0.2">
      <c r="A4" s="325" t="s">
        <v>616</v>
      </c>
    </row>
    <row r="5" spans="1:10" ht="12.75" customHeight="1" x14ac:dyDescent="0.2">
      <c r="A5" s="325" t="s">
        <v>617</v>
      </c>
    </row>
    <row r="6" spans="1:10" ht="12.75" customHeight="1" x14ac:dyDescent="0.2">
      <c r="A6" s="325" t="s">
        <v>618</v>
      </c>
    </row>
    <row r="7" spans="1:10" ht="12.75" customHeight="1" x14ac:dyDescent="0.2">
      <c r="A7" s="325" t="s">
        <v>619</v>
      </c>
    </row>
    <row r="8" spans="1:10" ht="12.75" customHeight="1" x14ac:dyDescent="0.2">
      <c r="A8" s="325" t="s">
        <v>620</v>
      </c>
    </row>
    <row r="9" spans="1:10" ht="12.75" customHeight="1" x14ac:dyDescent="0.2"/>
    <row r="10" spans="1:10" ht="12.75" customHeight="1" x14ac:dyDescent="0.2">
      <c r="A10" s="326" t="s">
        <v>621</v>
      </c>
    </row>
    <row r="11" spans="1:10" ht="12.75" customHeight="1" x14ac:dyDescent="0.2"/>
    <row r="12" spans="1:10" ht="12.75" customHeight="1" x14ac:dyDescent="0.2">
      <c r="A12" s="326" t="s">
        <v>622</v>
      </c>
    </row>
    <row r="13" spans="1:10" ht="12.75" customHeight="1" x14ac:dyDescent="0.2">
      <c r="A13" s="508" t="s">
        <v>623</v>
      </c>
      <c r="B13" s="508"/>
      <c r="C13" s="508"/>
      <c r="D13" s="508"/>
      <c r="E13" s="508"/>
      <c r="F13" s="508"/>
      <c r="G13" s="508"/>
      <c r="H13" s="508"/>
      <c r="I13" s="508"/>
      <c r="J13" s="508"/>
    </row>
    <row r="14" spans="1:10" ht="12.75" customHeight="1" x14ac:dyDescent="0.2">
      <c r="A14" s="508"/>
      <c r="B14" s="508"/>
      <c r="C14" s="508"/>
      <c r="D14" s="508"/>
      <c r="E14" s="508"/>
      <c r="F14" s="508"/>
      <c r="G14" s="508"/>
      <c r="H14" s="508"/>
      <c r="I14" s="508"/>
      <c r="J14" s="508"/>
    </row>
    <row r="15" spans="1:10" ht="12.75" customHeight="1" x14ac:dyDescent="0.2"/>
    <row r="16" spans="1:10" ht="12.75" customHeight="1" x14ac:dyDescent="0.2"/>
    <row r="18" spans="1:4" ht="25.5" x14ac:dyDescent="0.2">
      <c r="A18" s="327" t="s">
        <v>624</v>
      </c>
      <c r="B18" s="328" t="s">
        <v>19</v>
      </c>
      <c r="C18" s="328" t="s">
        <v>625</v>
      </c>
      <c r="D18" s="329" t="s">
        <v>626</v>
      </c>
    </row>
    <row r="19" spans="1:4" x14ac:dyDescent="0.2">
      <c r="A19" s="299">
        <v>997</v>
      </c>
      <c r="B19" s="299">
        <v>44</v>
      </c>
      <c r="C19" s="299" t="s">
        <v>18</v>
      </c>
      <c r="D19" s="299" t="s">
        <v>627</v>
      </c>
    </row>
    <row r="20" spans="1:4" x14ac:dyDescent="0.2">
      <c r="A20" s="299">
        <v>850</v>
      </c>
      <c r="B20" s="299">
        <v>39</v>
      </c>
      <c r="C20" s="299" t="s">
        <v>17</v>
      </c>
      <c r="D20" s="299" t="s">
        <v>628</v>
      </c>
    </row>
    <row r="21" spans="1:4" x14ac:dyDescent="0.2">
      <c r="A21" s="299">
        <v>997</v>
      </c>
      <c r="B21" s="299">
        <v>43</v>
      </c>
      <c r="C21" s="299" t="s">
        <v>18</v>
      </c>
      <c r="D21" s="299" t="s">
        <v>627</v>
      </c>
    </row>
    <row r="22" spans="1:4" x14ac:dyDescent="0.2">
      <c r="A22" s="299">
        <v>951</v>
      </c>
      <c r="B22" s="299">
        <v>41</v>
      </c>
      <c r="C22" s="299" t="s">
        <v>18</v>
      </c>
      <c r="D22" s="299" t="s">
        <v>627</v>
      </c>
    </row>
    <row r="23" spans="1:4" x14ac:dyDescent="0.2">
      <c r="A23" s="299">
        <v>993</v>
      </c>
      <c r="B23" s="299">
        <v>50</v>
      </c>
      <c r="C23" s="299" t="s">
        <v>17</v>
      </c>
      <c r="D23" s="299" t="s">
        <v>627</v>
      </c>
    </row>
    <row r="24" spans="1:4" x14ac:dyDescent="0.2">
      <c r="A24" s="299">
        <v>781</v>
      </c>
      <c r="B24" s="299">
        <v>39</v>
      </c>
      <c r="C24" s="299" t="s">
        <v>17</v>
      </c>
      <c r="D24" s="299" t="s">
        <v>627</v>
      </c>
    </row>
    <row r="25" spans="1:4" x14ac:dyDescent="0.2">
      <c r="A25" s="299">
        <v>912</v>
      </c>
      <c r="B25" s="299">
        <v>45</v>
      </c>
      <c r="C25" s="299" t="s">
        <v>17</v>
      </c>
      <c r="D25" s="299" t="s">
        <v>628</v>
      </c>
    </row>
    <row r="26" spans="1:4" x14ac:dyDescent="0.2">
      <c r="A26" s="299">
        <v>649</v>
      </c>
      <c r="B26" s="299">
        <v>59</v>
      </c>
      <c r="C26" s="299" t="s">
        <v>18</v>
      </c>
      <c r="D26" s="299" t="s">
        <v>628</v>
      </c>
    </row>
    <row r="27" spans="1:4" x14ac:dyDescent="0.2">
      <c r="A27" s="299">
        <v>1265</v>
      </c>
      <c r="B27" s="299">
        <v>25</v>
      </c>
      <c r="C27" s="299" t="s">
        <v>18</v>
      </c>
      <c r="D27" s="299" t="s">
        <v>628</v>
      </c>
    </row>
    <row r="28" spans="1:4" x14ac:dyDescent="0.2">
      <c r="A28" s="299">
        <v>680</v>
      </c>
      <c r="B28" s="299">
        <v>38</v>
      </c>
      <c r="C28" s="299" t="s">
        <v>17</v>
      </c>
      <c r="D28" s="299" t="s">
        <v>628</v>
      </c>
    </row>
    <row r="29" spans="1:4" x14ac:dyDescent="0.2">
      <c r="A29" s="299">
        <v>800</v>
      </c>
      <c r="B29" s="299">
        <v>41</v>
      </c>
      <c r="C29" s="299" t="s">
        <v>17</v>
      </c>
      <c r="D29" s="299" t="s">
        <v>627</v>
      </c>
    </row>
    <row r="30" spans="1:4" x14ac:dyDescent="0.2">
      <c r="A30" s="299">
        <v>613</v>
      </c>
      <c r="B30" s="299">
        <v>32</v>
      </c>
      <c r="C30" s="299" t="s">
        <v>17</v>
      </c>
      <c r="D30" s="299" t="s">
        <v>628</v>
      </c>
    </row>
    <row r="31" spans="1:4" x14ac:dyDescent="0.2">
      <c r="A31" s="299">
        <v>993</v>
      </c>
      <c r="B31" s="299">
        <v>46</v>
      </c>
      <c r="C31" s="299" t="s">
        <v>17</v>
      </c>
      <c r="D31" s="299" t="s">
        <v>628</v>
      </c>
    </row>
    <row r="32" spans="1:4" x14ac:dyDescent="0.2">
      <c r="A32" s="299">
        <v>1059</v>
      </c>
      <c r="B32" s="299">
        <v>38</v>
      </c>
      <c r="C32" s="299" t="s">
        <v>18</v>
      </c>
      <c r="D32" s="299" t="s">
        <v>628</v>
      </c>
    </row>
    <row r="33" spans="1:4" x14ac:dyDescent="0.2">
      <c r="A33" s="299">
        <v>939</v>
      </c>
      <c r="B33" s="299">
        <v>42</v>
      </c>
      <c r="C33" s="299" t="s">
        <v>17</v>
      </c>
      <c r="D33" s="299" t="s">
        <v>627</v>
      </c>
    </row>
    <row r="34" spans="1:4" x14ac:dyDescent="0.2">
      <c r="A34" s="299">
        <v>841</v>
      </c>
      <c r="B34" s="299">
        <v>44</v>
      </c>
      <c r="C34" s="299" t="s">
        <v>17</v>
      </c>
      <c r="D34" s="299" t="s">
        <v>627</v>
      </c>
    </row>
    <row r="35" spans="1:4" x14ac:dyDescent="0.2">
      <c r="A35" s="299">
        <v>828</v>
      </c>
      <c r="B35" s="299">
        <v>38</v>
      </c>
      <c r="C35" s="299" t="s">
        <v>17</v>
      </c>
      <c r="D35" s="299" t="s">
        <v>628</v>
      </c>
    </row>
    <row r="36" spans="1:4" x14ac:dyDescent="0.2">
      <c r="A36" s="299">
        <v>1004</v>
      </c>
      <c r="B36" s="299">
        <v>50</v>
      </c>
      <c r="C36" s="299" t="s">
        <v>17</v>
      </c>
      <c r="D36" s="299" t="s">
        <v>627</v>
      </c>
    </row>
    <row r="37" spans="1:4" x14ac:dyDescent="0.2">
      <c r="A37" s="299">
        <v>983</v>
      </c>
      <c r="B37" s="299">
        <v>48</v>
      </c>
      <c r="C37" s="299" t="s">
        <v>17</v>
      </c>
      <c r="D37" s="299" t="s">
        <v>628</v>
      </c>
    </row>
    <row r="38" spans="1:4" x14ac:dyDescent="0.2">
      <c r="A38" s="299">
        <v>837</v>
      </c>
      <c r="B38" s="299">
        <v>46</v>
      </c>
      <c r="C38" s="299" t="s">
        <v>18</v>
      </c>
      <c r="D38" s="299" t="s">
        <v>627</v>
      </c>
    </row>
    <row r="39" spans="1:4" x14ac:dyDescent="0.2">
      <c r="A39" s="299">
        <v>924</v>
      </c>
      <c r="B39" s="299">
        <v>42</v>
      </c>
      <c r="C39" s="299" t="s">
        <v>18</v>
      </c>
      <c r="D39" s="299" t="s">
        <v>628</v>
      </c>
    </row>
    <row r="40" spans="1:4" x14ac:dyDescent="0.2">
      <c r="A40" s="299">
        <v>852</v>
      </c>
      <c r="B40" s="299">
        <v>48</v>
      </c>
      <c r="C40" s="299" t="s">
        <v>18</v>
      </c>
      <c r="D40" s="299" t="s">
        <v>627</v>
      </c>
    </row>
    <row r="41" spans="1:4" x14ac:dyDescent="0.2">
      <c r="A41" s="299">
        <v>963</v>
      </c>
      <c r="B41" s="299">
        <v>39</v>
      </c>
      <c r="C41" s="299" t="s">
        <v>18</v>
      </c>
      <c r="D41" s="299" t="s">
        <v>627</v>
      </c>
    </row>
    <row r="42" spans="1:4" x14ac:dyDescent="0.2">
      <c r="A42" s="299">
        <v>1046</v>
      </c>
      <c r="B42" s="299">
        <v>36</v>
      </c>
      <c r="C42" s="299" t="s">
        <v>18</v>
      </c>
      <c r="D42" s="299" t="s">
        <v>628</v>
      </c>
    </row>
    <row r="43" spans="1:4" x14ac:dyDescent="0.2">
      <c r="A43" s="299">
        <v>943</v>
      </c>
      <c r="B43" s="299">
        <v>44</v>
      </c>
      <c r="C43" s="299" t="s">
        <v>17</v>
      </c>
      <c r="D43" s="299" t="s">
        <v>628</v>
      </c>
    </row>
    <row r="44" spans="1:4" x14ac:dyDescent="0.2">
      <c r="A44" s="299">
        <v>875</v>
      </c>
      <c r="B44" s="299">
        <v>46</v>
      </c>
      <c r="C44" s="299" t="s">
        <v>17</v>
      </c>
      <c r="D44" s="299" t="s">
        <v>628</v>
      </c>
    </row>
    <row r="45" spans="1:4" x14ac:dyDescent="0.2">
      <c r="A45" s="299">
        <v>979</v>
      </c>
      <c r="B45" s="299">
        <v>44</v>
      </c>
      <c r="C45" s="299" t="s">
        <v>18</v>
      </c>
      <c r="D45" s="299" t="s">
        <v>627</v>
      </c>
    </row>
    <row r="46" spans="1:4" x14ac:dyDescent="0.2">
      <c r="A46" s="299">
        <v>1022</v>
      </c>
      <c r="B46" s="299">
        <v>40</v>
      </c>
      <c r="C46" s="299" t="s">
        <v>18</v>
      </c>
      <c r="D46" s="299" t="s">
        <v>627</v>
      </c>
    </row>
    <row r="47" spans="1:4" x14ac:dyDescent="0.2">
      <c r="A47" s="299">
        <v>527</v>
      </c>
      <c r="B47" s="299">
        <v>26</v>
      </c>
      <c r="C47" s="299" t="s">
        <v>17</v>
      </c>
      <c r="D47" s="299" t="s">
        <v>627</v>
      </c>
    </row>
    <row r="48" spans="1:4" x14ac:dyDescent="0.2">
      <c r="A48" s="299">
        <v>649</v>
      </c>
      <c r="B48" s="299">
        <v>34</v>
      </c>
      <c r="C48" s="299" t="s">
        <v>17</v>
      </c>
      <c r="D48" s="299" t="s">
        <v>628</v>
      </c>
    </row>
    <row r="49" spans="1:4" x14ac:dyDescent="0.2">
      <c r="A49" s="299">
        <v>1130</v>
      </c>
      <c r="B49" s="299">
        <v>59</v>
      </c>
      <c r="C49" s="299" t="s">
        <v>17</v>
      </c>
      <c r="D49" s="299" t="s">
        <v>628</v>
      </c>
    </row>
    <row r="50" spans="1:4" x14ac:dyDescent="0.2">
      <c r="A50" s="299">
        <v>1133</v>
      </c>
      <c r="B50" s="299">
        <v>30</v>
      </c>
      <c r="C50" s="299" t="s">
        <v>18</v>
      </c>
      <c r="D50" s="299" t="s">
        <v>627</v>
      </c>
    </row>
    <row r="51" spans="1:4" x14ac:dyDescent="0.2">
      <c r="A51" s="299">
        <v>692</v>
      </c>
      <c r="B51" s="299">
        <v>55</v>
      </c>
      <c r="C51" s="299" t="s">
        <v>18</v>
      </c>
      <c r="D51" s="299" t="s">
        <v>628</v>
      </c>
    </row>
    <row r="52" spans="1:4" x14ac:dyDescent="0.2">
      <c r="A52" s="299">
        <v>1341</v>
      </c>
      <c r="B52" s="299">
        <v>26</v>
      </c>
      <c r="C52" s="299" t="s">
        <v>18</v>
      </c>
      <c r="D52" s="299" t="s">
        <v>627</v>
      </c>
    </row>
    <row r="53" spans="1:4" x14ac:dyDescent="0.2">
      <c r="A53" s="299">
        <v>1132</v>
      </c>
      <c r="B53" s="299">
        <v>55</v>
      </c>
      <c r="C53" s="299" t="s">
        <v>17</v>
      </c>
      <c r="D53" s="299" t="s">
        <v>627</v>
      </c>
    </row>
    <row r="54" spans="1:4" x14ac:dyDescent="0.2">
      <c r="A54" s="299">
        <v>803</v>
      </c>
      <c r="B54" s="299">
        <v>41</v>
      </c>
      <c r="C54" s="299" t="s">
        <v>17</v>
      </c>
      <c r="D54" s="299" t="s">
        <v>628</v>
      </c>
    </row>
    <row r="55" spans="1:4" x14ac:dyDescent="0.2">
      <c r="A55" s="299">
        <v>786</v>
      </c>
      <c r="B55" s="299">
        <v>50</v>
      </c>
      <c r="C55" s="299" t="s">
        <v>18</v>
      </c>
      <c r="D55" s="299" t="s">
        <v>628</v>
      </c>
    </row>
    <row r="56" spans="1:4" x14ac:dyDescent="0.2">
      <c r="A56" s="299">
        <v>451</v>
      </c>
      <c r="B56" s="299">
        <v>64</v>
      </c>
      <c r="C56" s="299" t="s">
        <v>18</v>
      </c>
      <c r="D56" s="299" t="s">
        <v>628</v>
      </c>
    </row>
    <row r="57" spans="1:4" x14ac:dyDescent="0.2">
      <c r="A57" s="299">
        <v>1237</v>
      </c>
      <c r="B57" s="299">
        <v>26</v>
      </c>
      <c r="C57" s="299" t="s">
        <v>18</v>
      </c>
      <c r="D57" s="299" t="s">
        <v>628</v>
      </c>
    </row>
    <row r="58" spans="1:4" x14ac:dyDescent="0.2">
      <c r="A58" s="299">
        <v>825</v>
      </c>
      <c r="B58" s="299">
        <v>40</v>
      </c>
      <c r="C58" s="299" t="s">
        <v>17</v>
      </c>
      <c r="D58" s="299" t="s">
        <v>628</v>
      </c>
    </row>
    <row r="59" spans="1:4" x14ac:dyDescent="0.2">
      <c r="A59" s="299">
        <v>895</v>
      </c>
      <c r="B59" s="299">
        <v>47</v>
      </c>
      <c r="C59" s="299" t="s">
        <v>18</v>
      </c>
      <c r="D59" s="299" t="s">
        <v>627</v>
      </c>
    </row>
    <row r="60" spans="1:4" x14ac:dyDescent="0.2">
      <c r="A60" s="299">
        <v>937</v>
      </c>
      <c r="B60" s="299">
        <v>45</v>
      </c>
      <c r="C60" s="299" t="s">
        <v>17</v>
      </c>
      <c r="D60" s="299" t="s">
        <v>627</v>
      </c>
    </row>
    <row r="61" spans="1:4" x14ac:dyDescent="0.2">
      <c r="A61" s="299">
        <v>1096</v>
      </c>
      <c r="B61" s="299">
        <v>40</v>
      </c>
      <c r="C61" s="299" t="s">
        <v>18</v>
      </c>
      <c r="D61" s="299" t="s">
        <v>627</v>
      </c>
    </row>
    <row r="62" spans="1:4" x14ac:dyDescent="0.2">
      <c r="A62" s="299">
        <v>741</v>
      </c>
      <c r="B62" s="299">
        <v>36</v>
      </c>
      <c r="C62" s="299" t="s">
        <v>17</v>
      </c>
      <c r="D62" s="299" t="s">
        <v>628</v>
      </c>
    </row>
    <row r="63" spans="1:4" x14ac:dyDescent="0.2">
      <c r="A63" s="299">
        <v>816</v>
      </c>
      <c r="B63" s="299">
        <v>47</v>
      </c>
      <c r="C63" s="299" t="s">
        <v>18</v>
      </c>
      <c r="D63" s="299" t="s">
        <v>627</v>
      </c>
    </row>
    <row r="64" spans="1:4" x14ac:dyDescent="0.2">
      <c r="A64" s="299">
        <v>663</v>
      </c>
      <c r="B64" s="299">
        <v>59</v>
      </c>
      <c r="C64" s="299" t="s">
        <v>18</v>
      </c>
      <c r="D64" s="299" t="s">
        <v>627</v>
      </c>
    </row>
    <row r="65" spans="1:4" x14ac:dyDescent="0.2">
      <c r="A65" s="299">
        <v>1141</v>
      </c>
      <c r="B65" s="299">
        <v>34</v>
      </c>
      <c r="C65" s="299" t="s">
        <v>18</v>
      </c>
      <c r="D65" s="299" t="s">
        <v>628</v>
      </c>
    </row>
    <row r="66" spans="1:4" x14ac:dyDescent="0.2">
      <c r="A66" s="299">
        <v>646</v>
      </c>
      <c r="B66" s="299">
        <v>58</v>
      </c>
      <c r="C66" s="299" t="s">
        <v>18</v>
      </c>
      <c r="D66" s="299" t="s">
        <v>628</v>
      </c>
    </row>
    <row r="67" spans="1:4" x14ac:dyDescent="0.2">
      <c r="A67" s="299">
        <v>1346</v>
      </c>
      <c r="B67" s="299">
        <v>26</v>
      </c>
      <c r="C67" s="299" t="s">
        <v>18</v>
      </c>
      <c r="D67" s="299" t="s">
        <v>628</v>
      </c>
    </row>
    <row r="68" spans="1:4" x14ac:dyDescent="0.2">
      <c r="A68" s="299">
        <v>698</v>
      </c>
      <c r="B68" s="299">
        <v>57</v>
      </c>
      <c r="C68" s="299" t="s">
        <v>18</v>
      </c>
      <c r="D68" s="299" t="s">
        <v>628</v>
      </c>
    </row>
    <row r="69" spans="1:4" x14ac:dyDescent="0.2">
      <c r="A69" s="299">
        <v>870</v>
      </c>
      <c r="B69" s="299">
        <v>47</v>
      </c>
      <c r="C69" s="299" t="s">
        <v>18</v>
      </c>
      <c r="D69" s="299" t="s">
        <v>627</v>
      </c>
    </row>
    <row r="70" spans="1:4" x14ac:dyDescent="0.2">
      <c r="A70" s="299">
        <v>1002</v>
      </c>
      <c r="B70" s="299">
        <v>49</v>
      </c>
      <c r="C70" s="299" t="s">
        <v>17</v>
      </c>
      <c r="D70" s="299" t="s">
        <v>627</v>
      </c>
    </row>
    <row r="71" spans="1:4" x14ac:dyDescent="0.2">
      <c r="A71" s="299">
        <v>850</v>
      </c>
      <c r="B71" s="299">
        <v>48</v>
      </c>
      <c r="C71" s="299" t="s">
        <v>18</v>
      </c>
      <c r="D71" s="299" t="s">
        <v>628</v>
      </c>
    </row>
    <row r="72" spans="1:4" x14ac:dyDescent="0.2">
      <c r="A72" s="299">
        <v>1245</v>
      </c>
      <c r="B72" s="299">
        <v>34</v>
      </c>
      <c r="C72" s="299" t="s">
        <v>18</v>
      </c>
      <c r="D72" s="299" t="s">
        <v>627</v>
      </c>
    </row>
    <row r="73" spans="1:4" x14ac:dyDescent="0.2">
      <c r="A73" s="299">
        <v>728</v>
      </c>
      <c r="B73" s="299">
        <v>36</v>
      </c>
      <c r="C73" s="299" t="s">
        <v>17</v>
      </c>
      <c r="D73" s="299" t="s">
        <v>628</v>
      </c>
    </row>
    <row r="74" spans="1:4" x14ac:dyDescent="0.2">
      <c r="A74" s="299">
        <v>698</v>
      </c>
      <c r="B74" s="299">
        <v>32</v>
      </c>
      <c r="C74" s="299" t="s">
        <v>17</v>
      </c>
      <c r="D74" s="299" t="s">
        <v>627</v>
      </c>
    </row>
    <row r="75" spans="1:4" x14ac:dyDescent="0.2">
      <c r="A75" s="299">
        <v>503</v>
      </c>
      <c r="B75" s="299">
        <v>60</v>
      </c>
      <c r="C75" s="299" t="s">
        <v>18</v>
      </c>
      <c r="D75" s="299" t="s">
        <v>628</v>
      </c>
    </row>
    <row r="76" spans="1:4" x14ac:dyDescent="0.2">
      <c r="A76" s="299">
        <v>1084</v>
      </c>
      <c r="B76" s="299">
        <v>52</v>
      </c>
      <c r="C76" s="299" t="s">
        <v>17</v>
      </c>
      <c r="D76" s="299" t="s">
        <v>627</v>
      </c>
    </row>
    <row r="77" spans="1:4" x14ac:dyDescent="0.2">
      <c r="A77" s="299">
        <v>1115</v>
      </c>
      <c r="B77" s="299">
        <v>53</v>
      </c>
      <c r="C77" s="299" t="s">
        <v>17</v>
      </c>
      <c r="D77" s="299" t="s">
        <v>628</v>
      </c>
    </row>
    <row r="78" spans="1:4" x14ac:dyDescent="0.2">
      <c r="A78" s="299">
        <v>1073</v>
      </c>
      <c r="B78" s="299">
        <v>50</v>
      </c>
      <c r="C78" s="299" t="s">
        <v>17</v>
      </c>
      <c r="D78" s="299" t="s">
        <v>627</v>
      </c>
    </row>
    <row r="79" spans="1:4" x14ac:dyDescent="0.2">
      <c r="A79" s="299">
        <v>623</v>
      </c>
      <c r="B79" s="299">
        <v>58</v>
      </c>
      <c r="C79" s="299" t="s">
        <v>18</v>
      </c>
      <c r="D79" s="299" t="s">
        <v>628</v>
      </c>
    </row>
    <row r="80" spans="1:4" x14ac:dyDescent="0.2">
      <c r="A80" s="299">
        <v>1074</v>
      </c>
      <c r="B80" s="299">
        <v>37</v>
      </c>
      <c r="C80" s="299" t="s">
        <v>18</v>
      </c>
      <c r="D80" s="299" t="s">
        <v>628</v>
      </c>
    </row>
    <row r="81" spans="1:4" x14ac:dyDescent="0.2">
      <c r="A81" s="299">
        <v>981</v>
      </c>
      <c r="B81" s="299">
        <v>44</v>
      </c>
      <c r="C81" s="299" t="s">
        <v>18</v>
      </c>
      <c r="D81" s="299" t="s">
        <v>628</v>
      </c>
    </row>
    <row r="82" spans="1:4" x14ac:dyDescent="0.2">
      <c r="A82" s="299">
        <v>583</v>
      </c>
      <c r="B82" s="299">
        <v>26</v>
      </c>
      <c r="C82" s="299" t="s">
        <v>17</v>
      </c>
      <c r="D82" s="299" t="s">
        <v>627</v>
      </c>
    </row>
    <row r="83" spans="1:4" x14ac:dyDescent="0.2">
      <c r="A83" s="299">
        <v>621</v>
      </c>
      <c r="B83" s="299">
        <v>59</v>
      </c>
      <c r="C83" s="299" t="s">
        <v>18</v>
      </c>
      <c r="D83" s="299" t="s">
        <v>628</v>
      </c>
    </row>
    <row r="84" spans="1:4" x14ac:dyDescent="0.2">
      <c r="A84" s="299">
        <v>1346</v>
      </c>
      <c r="B84" s="299">
        <v>25</v>
      </c>
      <c r="C84" s="299" t="s">
        <v>18</v>
      </c>
      <c r="D84" s="299" t="s">
        <v>628</v>
      </c>
    </row>
    <row r="85" spans="1:4" x14ac:dyDescent="0.2">
      <c r="A85" s="299">
        <v>1042</v>
      </c>
      <c r="B85" s="299">
        <v>51</v>
      </c>
      <c r="C85" s="299" t="s">
        <v>17</v>
      </c>
      <c r="D85" s="299" t="s">
        <v>628</v>
      </c>
    </row>
    <row r="86" spans="1:4" x14ac:dyDescent="0.2">
      <c r="A86" s="299">
        <v>1262</v>
      </c>
      <c r="B86" s="299">
        <v>28</v>
      </c>
      <c r="C86" s="299" t="s">
        <v>18</v>
      </c>
      <c r="D86" s="299" t="s">
        <v>627</v>
      </c>
    </row>
    <row r="87" spans="1:4" x14ac:dyDescent="0.2">
      <c r="A87" s="299">
        <v>579</v>
      </c>
      <c r="B87" s="299">
        <v>59</v>
      </c>
      <c r="C87" s="299" t="s">
        <v>18</v>
      </c>
      <c r="D87" s="299" t="s">
        <v>628</v>
      </c>
    </row>
    <row r="88" spans="1:4" x14ac:dyDescent="0.2">
      <c r="A88" s="299">
        <v>883</v>
      </c>
      <c r="B88" s="299">
        <v>50</v>
      </c>
      <c r="C88" s="299" t="s">
        <v>17</v>
      </c>
      <c r="D88" s="299" t="s">
        <v>627</v>
      </c>
    </row>
    <row r="89" spans="1:4" x14ac:dyDescent="0.2">
      <c r="A89" s="299">
        <v>541</v>
      </c>
      <c r="B89" s="299">
        <v>27</v>
      </c>
      <c r="C89" s="299" t="s">
        <v>17</v>
      </c>
      <c r="D89" s="299" t="s">
        <v>627</v>
      </c>
    </row>
    <row r="90" spans="1:4" x14ac:dyDescent="0.2">
      <c r="A90" s="299">
        <v>937</v>
      </c>
      <c r="B90" s="299">
        <v>45</v>
      </c>
      <c r="C90" s="299" t="s">
        <v>17</v>
      </c>
      <c r="D90" s="299" t="s">
        <v>628</v>
      </c>
    </row>
    <row r="91" spans="1:4" x14ac:dyDescent="0.2">
      <c r="A91" s="299">
        <v>968</v>
      </c>
      <c r="B91" s="299">
        <v>50</v>
      </c>
      <c r="C91" s="299" t="s">
        <v>17</v>
      </c>
      <c r="D91" s="299" t="s">
        <v>628</v>
      </c>
    </row>
    <row r="92" spans="1:4" x14ac:dyDescent="0.2">
      <c r="A92" s="299">
        <v>887</v>
      </c>
      <c r="B92" s="299">
        <v>46</v>
      </c>
      <c r="C92" s="299" t="s">
        <v>18</v>
      </c>
      <c r="D92" s="299" t="s">
        <v>627</v>
      </c>
    </row>
    <row r="93" spans="1:4" x14ac:dyDescent="0.2">
      <c r="A93" s="299">
        <v>1159</v>
      </c>
      <c r="B93" s="299">
        <v>33</v>
      </c>
      <c r="C93" s="299" t="s">
        <v>18</v>
      </c>
      <c r="D93" s="299" t="s">
        <v>628</v>
      </c>
    </row>
    <row r="94" spans="1:4" x14ac:dyDescent="0.2">
      <c r="A94" s="299">
        <v>605</v>
      </c>
      <c r="B94" s="299">
        <v>28</v>
      </c>
      <c r="C94" s="299" t="s">
        <v>17</v>
      </c>
      <c r="D94" s="299" t="s">
        <v>628</v>
      </c>
    </row>
    <row r="95" spans="1:4" x14ac:dyDescent="0.2">
      <c r="A95" s="299">
        <v>646</v>
      </c>
      <c r="B95" s="299">
        <v>56</v>
      </c>
      <c r="C95" s="299" t="s">
        <v>18</v>
      </c>
      <c r="D95" s="299" t="s">
        <v>627</v>
      </c>
    </row>
    <row r="96" spans="1:4" x14ac:dyDescent="0.2">
      <c r="A96" s="299">
        <v>984</v>
      </c>
      <c r="B96" s="299">
        <v>39</v>
      </c>
      <c r="C96" s="299" t="s">
        <v>18</v>
      </c>
      <c r="D96" s="299" t="s">
        <v>628</v>
      </c>
    </row>
    <row r="97" spans="1:4" x14ac:dyDescent="0.2">
      <c r="A97" s="299">
        <v>1050</v>
      </c>
      <c r="B97" s="299">
        <v>50</v>
      </c>
      <c r="C97" s="299" t="s">
        <v>17</v>
      </c>
      <c r="D97" s="299" t="s">
        <v>627</v>
      </c>
    </row>
    <row r="98" spans="1:4" x14ac:dyDescent="0.2">
      <c r="A98" s="299">
        <v>1123</v>
      </c>
      <c r="B98" s="299">
        <v>55</v>
      </c>
      <c r="C98" s="299" t="s">
        <v>17</v>
      </c>
      <c r="D98" s="299" t="s">
        <v>627</v>
      </c>
    </row>
    <row r="99" spans="1:4" x14ac:dyDescent="0.2">
      <c r="A99" s="299">
        <v>1213</v>
      </c>
      <c r="B99" s="299">
        <v>28</v>
      </c>
      <c r="C99" s="299" t="s">
        <v>18</v>
      </c>
      <c r="D99" s="299" t="s">
        <v>627</v>
      </c>
    </row>
    <row r="100" spans="1:4" x14ac:dyDescent="0.2">
      <c r="A100" s="299">
        <v>965</v>
      </c>
      <c r="B100" s="299">
        <v>45</v>
      </c>
      <c r="C100" s="299" t="s">
        <v>17</v>
      </c>
      <c r="D100" s="299" t="s">
        <v>627</v>
      </c>
    </row>
    <row r="101" spans="1:4" x14ac:dyDescent="0.2">
      <c r="A101" s="299">
        <v>1036</v>
      </c>
      <c r="B101" s="299">
        <v>52</v>
      </c>
      <c r="C101" s="299" t="s">
        <v>17</v>
      </c>
      <c r="D101" s="299" t="s">
        <v>627</v>
      </c>
    </row>
    <row r="102" spans="1:4" x14ac:dyDescent="0.2">
      <c r="A102" s="299">
        <v>879</v>
      </c>
      <c r="B102" s="299">
        <v>46</v>
      </c>
      <c r="C102" s="299" t="s">
        <v>18</v>
      </c>
      <c r="D102" s="299" t="s">
        <v>628</v>
      </c>
    </row>
    <row r="103" spans="1:4" x14ac:dyDescent="0.2">
      <c r="A103" s="299">
        <v>667</v>
      </c>
      <c r="B103" s="299">
        <v>55</v>
      </c>
      <c r="C103" s="299" t="s">
        <v>18</v>
      </c>
      <c r="D103" s="299" t="s">
        <v>628</v>
      </c>
    </row>
    <row r="104" spans="1:4" x14ac:dyDescent="0.2">
      <c r="A104" s="299">
        <v>1282</v>
      </c>
      <c r="B104" s="299">
        <v>62</v>
      </c>
      <c r="C104" s="299" t="s">
        <v>17</v>
      </c>
      <c r="D104" s="299" t="s">
        <v>627</v>
      </c>
    </row>
    <row r="105" spans="1:4" x14ac:dyDescent="0.2">
      <c r="A105" s="299">
        <v>1212</v>
      </c>
      <c r="B105" s="299">
        <v>60</v>
      </c>
      <c r="C105" s="299" t="s">
        <v>17</v>
      </c>
      <c r="D105" s="299" t="s">
        <v>627</v>
      </c>
    </row>
    <row r="106" spans="1:4" x14ac:dyDescent="0.2">
      <c r="A106" s="299">
        <v>723</v>
      </c>
      <c r="B106" s="299">
        <v>56</v>
      </c>
      <c r="C106" s="299" t="s">
        <v>18</v>
      </c>
      <c r="D106" s="299" t="s">
        <v>628</v>
      </c>
    </row>
    <row r="107" spans="1:4" x14ac:dyDescent="0.2">
      <c r="A107" s="299">
        <v>632</v>
      </c>
      <c r="B107" s="299">
        <v>59</v>
      </c>
      <c r="C107" s="299" t="s">
        <v>18</v>
      </c>
      <c r="D107" s="299" t="s">
        <v>627</v>
      </c>
    </row>
    <row r="108" spans="1:4" x14ac:dyDescent="0.2">
      <c r="A108" s="299">
        <v>842</v>
      </c>
      <c r="B108" s="299">
        <v>41</v>
      </c>
      <c r="C108" s="299" t="s">
        <v>17</v>
      </c>
      <c r="D108" s="299" t="s">
        <v>627</v>
      </c>
    </row>
    <row r="109" spans="1:4" x14ac:dyDescent="0.2">
      <c r="A109" s="299">
        <v>1188</v>
      </c>
      <c r="B109" s="299">
        <v>33</v>
      </c>
      <c r="C109" s="299" t="s">
        <v>18</v>
      </c>
      <c r="D109" s="299" t="s">
        <v>627</v>
      </c>
    </row>
    <row r="110" spans="1:4" x14ac:dyDescent="0.2">
      <c r="A110" s="299">
        <v>811</v>
      </c>
      <c r="B110" s="299">
        <v>46</v>
      </c>
      <c r="C110" s="299" t="s">
        <v>18</v>
      </c>
      <c r="D110" s="299" t="s">
        <v>628</v>
      </c>
    </row>
    <row r="111" spans="1:4" x14ac:dyDescent="0.2">
      <c r="A111" s="299">
        <v>731</v>
      </c>
      <c r="B111" s="299">
        <v>37</v>
      </c>
      <c r="C111" s="299" t="s">
        <v>17</v>
      </c>
      <c r="D111" s="299" t="s">
        <v>628</v>
      </c>
    </row>
    <row r="112" spans="1:4" x14ac:dyDescent="0.2">
      <c r="A112" s="299">
        <v>1258</v>
      </c>
      <c r="B112" s="299">
        <v>26</v>
      </c>
      <c r="C112" s="299" t="s">
        <v>18</v>
      </c>
      <c r="D112" s="299" t="s">
        <v>628</v>
      </c>
    </row>
    <row r="113" spans="1:4" x14ac:dyDescent="0.2">
      <c r="A113" s="299">
        <v>1128</v>
      </c>
      <c r="B113" s="299">
        <v>56</v>
      </c>
      <c r="C113" s="299" t="s">
        <v>17</v>
      </c>
      <c r="D113" s="299" t="s">
        <v>628</v>
      </c>
    </row>
    <row r="114" spans="1:4" x14ac:dyDescent="0.2">
      <c r="A114" s="299">
        <v>887</v>
      </c>
      <c r="B114" s="299">
        <v>43</v>
      </c>
      <c r="C114" s="299" t="s">
        <v>17</v>
      </c>
      <c r="D114" s="299" t="s">
        <v>627</v>
      </c>
    </row>
    <row r="115" spans="1:4" x14ac:dyDescent="0.2">
      <c r="A115" s="299">
        <v>1074</v>
      </c>
      <c r="B115" s="299">
        <v>55</v>
      </c>
      <c r="C115" s="299" t="s">
        <v>17</v>
      </c>
      <c r="D115" s="299" t="s">
        <v>628</v>
      </c>
    </row>
    <row r="116" spans="1:4" x14ac:dyDescent="0.2">
      <c r="A116" s="299">
        <v>925</v>
      </c>
      <c r="B116" s="299">
        <v>52</v>
      </c>
      <c r="C116" s="299" t="s">
        <v>17</v>
      </c>
      <c r="D116" s="299" t="s">
        <v>627</v>
      </c>
    </row>
    <row r="117" spans="1:4" x14ac:dyDescent="0.2">
      <c r="A117" s="299">
        <v>1263</v>
      </c>
      <c r="B117" s="299">
        <v>27</v>
      </c>
      <c r="C117" s="299" t="s">
        <v>18</v>
      </c>
      <c r="D117" s="299" t="s">
        <v>627</v>
      </c>
    </row>
    <row r="118" spans="1:4" x14ac:dyDescent="0.2">
      <c r="A118" s="299">
        <v>1206</v>
      </c>
      <c r="B118" s="299">
        <v>32</v>
      </c>
      <c r="C118" s="299" t="s">
        <v>18</v>
      </c>
      <c r="D118" s="299" t="s">
        <v>628</v>
      </c>
    </row>
    <row r="119" spans="1:4" x14ac:dyDescent="0.2">
      <c r="A119" s="299">
        <v>596</v>
      </c>
      <c r="B119" s="299">
        <v>60</v>
      </c>
      <c r="C119" s="299" t="s">
        <v>18</v>
      </c>
      <c r="D119" s="299" t="s">
        <v>628</v>
      </c>
    </row>
    <row r="120" spans="1:4" x14ac:dyDescent="0.2">
      <c r="A120" s="299">
        <v>1173</v>
      </c>
      <c r="B120" s="299">
        <v>33</v>
      </c>
      <c r="C120" s="299" t="s">
        <v>18</v>
      </c>
      <c r="D120" s="299" t="s">
        <v>628</v>
      </c>
    </row>
    <row r="121" spans="1:4" x14ac:dyDescent="0.2">
      <c r="A121" s="299">
        <v>621</v>
      </c>
      <c r="B121" s="299">
        <v>60</v>
      </c>
      <c r="C121" s="299" t="s">
        <v>18</v>
      </c>
      <c r="D121" s="299" t="s">
        <v>628</v>
      </c>
    </row>
    <row r="122" spans="1:4" x14ac:dyDescent="0.2">
      <c r="A122" s="299">
        <v>576</v>
      </c>
      <c r="B122" s="299">
        <v>61</v>
      </c>
      <c r="C122" s="299" t="s">
        <v>18</v>
      </c>
      <c r="D122" s="299" t="s">
        <v>627</v>
      </c>
    </row>
    <row r="123" spans="1:4" x14ac:dyDescent="0.2">
      <c r="A123" s="299">
        <v>1384</v>
      </c>
      <c r="B123" s="299">
        <v>64</v>
      </c>
      <c r="C123" s="299" t="s">
        <v>17</v>
      </c>
      <c r="D123" s="299" t="s">
        <v>628</v>
      </c>
    </row>
    <row r="124" spans="1:4" x14ac:dyDescent="0.2">
      <c r="A124" s="299">
        <v>544</v>
      </c>
      <c r="B124" s="299">
        <v>63</v>
      </c>
      <c r="C124" s="299" t="s">
        <v>18</v>
      </c>
      <c r="D124" s="299" t="s">
        <v>628</v>
      </c>
    </row>
    <row r="125" spans="1:4" x14ac:dyDescent="0.2">
      <c r="A125" s="299">
        <v>1083</v>
      </c>
      <c r="B125" s="299">
        <v>33</v>
      </c>
      <c r="C125" s="299" t="s">
        <v>18</v>
      </c>
      <c r="D125" s="299" t="s">
        <v>627</v>
      </c>
    </row>
    <row r="126" spans="1:4" x14ac:dyDescent="0.2">
      <c r="A126" s="299">
        <v>678</v>
      </c>
      <c r="B126" s="299">
        <v>33</v>
      </c>
      <c r="C126" s="299" t="s">
        <v>17</v>
      </c>
      <c r="D126" s="299" t="s">
        <v>628</v>
      </c>
    </row>
    <row r="127" spans="1:4" x14ac:dyDescent="0.2">
      <c r="A127" s="299">
        <v>963</v>
      </c>
      <c r="B127" s="299">
        <v>45</v>
      </c>
      <c r="C127" s="299" t="s">
        <v>18</v>
      </c>
      <c r="D127" s="299" t="s">
        <v>627</v>
      </c>
    </row>
    <row r="128" spans="1:4" x14ac:dyDescent="0.2">
      <c r="A128" s="299">
        <v>1233</v>
      </c>
      <c r="B128" s="299">
        <v>28</v>
      </c>
      <c r="C128" s="299" t="s">
        <v>18</v>
      </c>
      <c r="D128" s="299" t="s">
        <v>628</v>
      </c>
    </row>
    <row r="129" spans="1:4" x14ac:dyDescent="0.2">
      <c r="A129" s="299">
        <v>688</v>
      </c>
      <c r="B129" s="299">
        <v>55</v>
      </c>
      <c r="C129" s="299" t="s">
        <v>18</v>
      </c>
      <c r="D129" s="299" t="s">
        <v>628</v>
      </c>
    </row>
    <row r="130" spans="1:4" x14ac:dyDescent="0.2">
      <c r="A130" s="299">
        <v>822</v>
      </c>
      <c r="B130" s="299">
        <v>51</v>
      </c>
      <c r="C130" s="299" t="s">
        <v>18</v>
      </c>
      <c r="D130" s="299" t="s">
        <v>627</v>
      </c>
    </row>
    <row r="131" spans="1:4" x14ac:dyDescent="0.2">
      <c r="A131" s="299">
        <v>804</v>
      </c>
      <c r="B131" s="299">
        <v>39</v>
      </c>
      <c r="C131" s="299" t="s">
        <v>17</v>
      </c>
      <c r="D131" s="299" t="s">
        <v>628</v>
      </c>
    </row>
    <row r="132" spans="1:4" x14ac:dyDescent="0.2">
      <c r="A132" s="299">
        <v>952</v>
      </c>
      <c r="B132" s="299">
        <v>45</v>
      </c>
      <c r="C132" s="299" t="s">
        <v>17</v>
      </c>
      <c r="D132" s="299" t="s">
        <v>628</v>
      </c>
    </row>
    <row r="133" spans="1:4" x14ac:dyDescent="0.2">
      <c r="A133" s="299">
        <v>967</v>
      </c>
      <c r="B133" s="299">
        <v>46</v>
      </c>
      <c r="C133" s="299" t="s">
        <v>17</v>
      </c>
      <c r="D133" s="299" t="s">
        <v>628</v>
      </c>
    </row>
    <row r="134" spans="1:4" x14ac:dyDescent="0.2">
      <c r="A134" s="299">
        <v>538</v>
      </c>
      <c r="B134" s="299">
        <v>62</v>
      </c>
      <c r="C134" s="299" t="s">
        <v>18</v>
      </c>
      <c r="D134" s="299" t="s">
        <v>627</v>
      </c>
    </row>
    <row r="135" spans="1:4" x14ac:dyDescent="0.2">
      <c r="A135" s="299">
        <v>1224</v>
      </c>
      <c r="B135" s="299">
        <v>59</v>
      </c>
      <c r="C135" s="299" t="s">
        <v>17</v>
      </c>
      <c r="D135" s="299" t="s">
        <v>628</v>
      </c>
    </row>
    <row r="136" spans="1:4" x14ac:dyDescent="0.2">
      <c r="A136" s="299">
        <v>813</v>
      </c>
      <c r="B136" s="299">
        <v>36</v>
      </c>
      <c r="C136" s="299" t="s">
        <v>17</v>
      </c>
      <c r="D136" s="299" t="s">
        <v>627</v>
      </c>
    </row>
    <row r="137" spans="1:4" x14ac:dyDescent="0.2">
      <c r="A137" s="299">
        <v>565</v>
      </c>
      <c r="B137" s="299">
        <v>59</v>
      </c>
      <c r="C137" s="299" t="s">
        <v>18</v>
      </c>
      <c r="D137" s="299" t="s">
        <v>627</v>
      </c>
    </row>
    <row r="138" spans="1:4" x14ac:dyDescent="0.2">
      <c r="A138" s="299">
        <v>926</v>
      </c>
      <c r="B138" s="299">
        <v>45</v>
      </c>
      <c r="C138" s="299" t="s">
        <v>17</v>
      </c>
      <c r="D138" s="299" t="s">
        <v>627</v>
      </c>
    </row>
    <row r="139" spans="1:4" x14ac:dyDescent="0.2">
      <c r="A139" s="299">
        <v>521</v>
      </c>
      <c r="B139" s="299">
        <v>62</v>
      </c>
      <c r="C139" s="299" t="s">
        <v>18</v>
      </c>
      <c r="D139" s="299" t="s">
        <v>628</v>
      </c>
    </row>
    <row r="140" spans="1:4" x14ac:dyDescent="0.2">
      <c r="A140" s="299">
        <v>519</v>
      </c>
      <c r="B140" s="299">
        <v>26</v>
      </c>
      <c r="C140" s="299" t="s">
        <v>17</v>
      </c>
      <c r="D140" s="299" t="s">
        <v>628</v>
      </c>
    </row>
    <row r="141" spans="1:4" x14ac:dyDescent="0.2">
      <c r="A141" s="299">
        <v>773</v>
      </c>
      <c r="B141" s="299">
        <v>53</v>
      </c>
      <c r="C141" s="299" t="s">
        <v>18</v>
      </c>
      <c r="D141" s="299" t="s">
        <v>627</v>
      </c>
    </row>
    <row r="142" spans="1:4" x14ac:dyDescent="0.2">
      <c r="A142" s="299">
        <v>862</v>
      </c>
      <c r="B142" s="299">
        <v>50</v>
      </c>
      <c r="C142" s="299" t="s">
        <v>18</v>
      </c>
      <c r="D142" s="299" t="s">
        <v>628</v>
      </c>
    </row>
    <row r="143" spans="1:4" x14ac:dyDescent="0.2">
      <c r="A143" s="299">
        <v>1130</v>
      </c>
      <c r="B143" s="299">
        <v>59</v>
      </c>
      <c r="C143" s="299" t="s">
        <v>17</v>
      </c>
      <c r="D143" s="299" t="s">
        <v>628</v>
      </c>
    </row>
    <row r="144" spans="1:4" x14ac:dyDescent="0.2">
      <c r="A144" s="299">
        <v>715</v>
      </c>
      <c r="B144" s="299">
        <v>36</v>
      </c>
      <c r="C144" s="299" t="s">
        <v>17</v>
      </c>
      <c r="D144" s="299" t="s">
        <v>627</v>
      </c>
    </row>
    <row r="145" spans="1:4" x14ac:dyDescent="0.2">
      <c r="A145" s="299">
        <v>922</v>
      </c>
      <c r="B145" s="299">
        <v>49</v>
      </c>
      <c r="C145" s="299" t="s">
        <v>18</v>
      </c>
      <c r="D145" s="299" t="s">
        <v>627</v>
      </c>
    </row>
    <row r="146" spans="1:4" x14ac:dyDescent="0.2">
      <c r="A146" s="299">
        <v>811</v>
      </c>
      <c r="B146" s="299">
        <v>39</v>
      </c>
      <c r="C146" s="299" t="s">
        <v>17</v>
      </c>
      <c r="D146" s="299" t="s">
        <v>627</v>
      </c>
    </row>
    <row r="147" spans="1:4" x14ac:dyDescent="0.2">
      <c r="A147" s="299">
        <v>461</v>
      </c>
      <c r="B147" s="299">
        <v>63</v>
      </c>
      <c r="C147" s="299" t="s">
        <v>18</v>
      </c>
      <c r="D147" s="299" t="s">
        <v>627</v>
      </c>
    </row>
    <row r="148" spans="1:4" x14ac:dyDescent="0.2">
      <c r="A148" s="299">
        <v>576</v>
      </c>
      <c r="B148" s="299">
        <v>64</v>
      </c>
      <c r="C148" s="299" t="s">
        <v>18</v>
      </c>
      <c r="D148" s="299" t="s">
        <v>628</v>
      </c>
    </row>
    <row r="149" spans="1:4" x14ac:dyDescent="0.2">
      <c r="A149" s="299">
        <v>620</v>
      </c>
      <c r="B149" s="299">
        <v>59</v>
      </c>
      <c r="C149" s="299" t="s">
        <v>18</v>
      </c>
      <c r="D149" s="299" t="s">
        <v>628</v>
      </c>
    </row>
    <row r="150" spans="1:4" x14ac:dyDescent="0.2">
      <c r="A150" s="299">
        <v>1226</v>
      </c>
      <c r="B150" s="299">
        <v>25</v>
      </c>
      <c r="C150" s="299" t="s">
        <v>18</v>
      </c>
      <c r="D150" s="299" t="s">
        <v>628</v>
      </c>
    </row>
    <row r="151" spans="1:4" x14ac:dyDescent="0.2">
      <c r="A151" s="299">
        <v>742</v>
      </c>
      <c r="B151" s="299">
        <v>49</v>
      </c>
      <c r="C151" s="299" t="s">
        <v>18</v>
      </c>
      <c r="D151" s="299" t="s">
        <v>627</v>
      </c>
    </row>
    <row r="152" spans="1:4" x14ac:dyDescent="0.2">
      <c r="A152" s="299">
        <v>1167</v>
      </c>
      <c r="B152" s="299">
        <v>58</v>
      </c>
      <c r="C152" s="299" t="s">
        <v>17</v>
      </c>
      <c r="D152" s="299" t="s">
        <v>627</v>
      </c>
    </row>
    <row r="153" spans="1:4" x14ac:dyDescent="0.2">
      <c r="A153" s="299">
        <v>1186</v>
      </c>
      <c r="B153" s="299">
        <v>60</v>
      </c>
      <c r="C153" s="299" t="s">
        <v>17</v>
      </c>
      <c r="D153" s="299" t="s">
        <v>628</v>
      </c>
    </row>
    <row r="154" spans="1:4" x14ac:dyDescent="0.2">
      <c r="A154" s="299">
        <v>509</v>
      </c>
      <c r="B154" s="299">
        <v>63</v>
      </c>
      <c r="C154" s="299" t="s">
        <v>18</v>
      </c>
      <c r="D154" s="299" t="s">
        <v>628</v>
      </c>
    </row>
    <row r="155" spans="1:4" x14ac:dyDescent="0.2">
      <c r="A155" s="299">
        <v>999</v>
      </c>
      <c r="B155" s="299">
        <v>41</v>
      </c>
      <c r="C155" s="299" t="s">
        <v>18</v>
      </c>
      <c r="D155" s="299" t="s">
        <v>627</v>
      </c>
    </row>
    <row r="156" spans="1:4" x14ac:dyDescent="0.2">
      <c r="A156" s="299">
        <v>782</v>
      </c>
      <c r="B156" s="299">
        <v>49</v>
      </c>
      <c r="C156" s="299" t="s">
        <v>18</v>
      </c>
      <c r="D156" s="299" t="s">
        <v>628</v>
      </c>
    </row>
    <row r="157" spans="1:4" x14ac:dyDescent="0.2">
      <c r="A157" s="299">
        <v>499</v>
      </c>
      <c r="B157" s="299">
        <v>28</v>
      </c>
      <c r="C157" s="299" t="s">
        <v>17</v>
      </c>
      <c r="D157" s="299" t="s">
        <v>628</v>
      </c>
    </row>
    <row r="158" spans="1:4" x14ac:dyDescent="0.2">
      <c r="A158" s="299">
        <v>962</v>
      </c>
      <c r="B158" s="299">
        <v>50</v>
      </c>
      <c r="C158" s="299" t="s">
        <v>17</v>
      </c>
      <c r="D158" s="299" t="s">
        <v>628</v>
      </c>
    </row>
    <row r="159" spans="1:4" x14ac:dyDescent="0.2">
      <c r="A159" s="299">
        <v>948</v>
      </c>
      <c r="B159" s="299">
        <v>42</v>
      </c>
      <c r="C159" s="299" t="s">
        <v>18</v>
      </c>
      <c r="D159" s="299" t="s">
        <v>627</v>
      </c>
    </row>
    <row r="160" spans="1:4" x14ac:dyDescent="0.2">
      <c r="A160" s="299">
        <v>990</v>
      </c>
      <c r="B160" s="299">
        <v>47</v>
      </c>
      <c r="C160" s="299" t="s">
        <v>17</v>
      </c>
      <c r="D160" s="299" t="s">
        <v>628</v>
      </c>
    </row>
    <row r="161" spans="1:4" x14ac:dyDescent="0.2">
      <c r="A161" s="299">
        <v>509</v>
      </c>
      <c r="B161" s="299">
        <v>61</v>
      </c>
      <c r="C161" s="299" t="s">
        <v>18</v>
      </c>
      <c r="D161" s="299" t="s">
        <v>628</v>
      </c>
    </row>
    <row r="162" spans="1:4" x14ac:dyDescent="0.2">
      <c r="A162" s="299">
        <v>463</v>
      </c>
      <c r="B162" s="299">
        <v>26</v>
      </c>
      <c r="C162" s="299" t="s">
        <v>17</v>
      </c>
      <c r="D162" s="299" t="s">
        <v>628</v>
      </c>
    </row>
    <row r="163" spans="1:4" x14ac:dyDescent="0.2">
      <c r="A163" s="299">
        <v>995</v>
      </c>
      <c r="B163" s="299">
        <v>48</v>
      </c>
      <c r="C163" s="299" t="s">
        <v>17</v>
      </c>
      <c r="D163" s="299" t="s">
        <v>627</v>
      </c>
    </row>
    <row r="164" spans="1:4" x14ac:dyDescent="0.2">
      <c r="A164" s="299">
        <v>1068</v>
      </c>
      <c r="B164" s="299">
        <v>38</v>
      </c>
      <c r="C164" s="299" t="s">
        <v>18</v>
      </c>
      <c r="D164" s="299" t="s">
        <v>628</v>
      </c>
    </row>
    <row r="165" spans="1:4" x14ac:dyDescent="0.2">
      <c r="A165" s="299">
        <v>1167</v>
      </c>
      <c r="B165" s="299">
        <v>57</v>
      </c>
      <c r="C165" s="299" t="s">
        <v>17</v>
      </c>
      <c r="D165" s="299" t="s">
        <v>628</v>
      </c>
    </row>
    <row r="166" spans="1:4" x14ac:dyDescent="0.2">
      <c r="A166" s="299">
        <v>1211</v>
      </c>
      <c r="B166" s="299">
        <v>27</v>
      </c>
      <c r="C166" s="299" t="s">
        <v>18</v>
      </c>
      <c r="D166" s="299" t="s">
        <v>628</v>
      </c>
    </row>
    <row r="167" spans="1:4" x14ac:dyDescent="0.2">
      <c r="A167" s="299">
        <v>798</v>
      </c>
      <c r="B167" s="299">
        <v>51</v>
      </c>
      <c r="C167" s="299" t="s">
        <v>18</v>
      </c>
      <c r="D167" s="299" t="s">
        <v>627</v>
      </c>
    </row>
    <row r="168" spans="1:4" x14ac:dyDescent="0.2">
      <c r="A168" s="299">
        <v>1162</v>
      </c>
      <c r="B168" s="299">
        <v>57</v>
      </c>
      <c r="C168" s="299" t="s">
        <v>17</v>
      </c>
      <c r="D168" s="299" t="s">
        <v>627</v>
      </c>
    </row>
    <row r="169" spans="1:4" x14ac:dyDescent="0.2">
      <c r="A169" s="299">
        <v>745</v>
      </c>
      <c r="B169" s="299">
        <v>56</v>
      </c>
      <c r="C169" s="299" t="s">
        <v>18</v>
      </c>
      <c r="D169" s="299" t="s">
        <v>627</v>
      </c>
    </row>
    <row r="170" spans="1:4" x14ac:dyDescent="0.2">
      <c r="A170" s="299">
        <v>853</v>
      </c>
      <c r="B170" s="299">
        <v>43</v>
      </c>
      <c r="C170" s="299" t="s">
        <v>17</v>
      </c>
      <c r="D170" s="299" t="s">
        <v>627</v>
      </c>
    </row>
    <row r="171" spans="1:4" x14ac:dyDescent="0.2">
      <c r="A171" s="299">
        <v>679</v>
      </c>
      <c r="B171" s="299">
        <v>35</v>
      </c>
      <c r="C171" s="299" t="s">
        <v>17</v>
      </c>
      <c r="D171" s="299" t="s">
        <v>628</v>
      </c>
    </row>
    <row r="172" spans="1:4" x14ac:dyDescent="0.2">
      <c r="A172" s="299">
        <v>518</v>
      </c>
      <c r="B172" s="299">
        <v>25</v>
      </c>
      <c r="C172" s="299" t="s">
        <v>17</v>
      </c>
      <c r="D172" s="299" t="s">
        <v>628</v>
      </c>
    </row>
    <row r="173" spans="1:4" x14ac:dyDescent="0.2">
      <c r="A173" s="299">
        <v>1123</v>
      </c>
      <c r="B173" s="299">
        <v>55</v>
      </c>
      <c r="C173" s="299" t="s">
        <v>17</v>
      </c>
      <c r="D173" s="299" t="s">
        <v>628</v>
      </c>
    </row>
    <row r="174" spans="1:4" x14ac:dyDescent="0.2">
      <c r="A174" s="299">
        <v>969</v>
      </c>
      <c r="B174" s="299">
        <v>36</v>
      </c>
      <c r="C174" s="299" t="s">
        <v>18</v>
      </c>
      <c r="D174" s="299" t="s">
        <v>627</v>
      </c>
    </row>
    <row r="175" spans="1:4" x14ac:dyDescent="0.2">
      <c r="A175" s="299">
        <v>1039</v>
      </c>
      <c r="B175" s="299">
        <v>55</v>
      </c>
      <c r="C175" s="299" t="s">
        <v>17</v>
      </c>
      <c r="D175" s="299" t="s">
        <v>628</v>
      </c>
    </row>
    <row r="176" spans="1:4" x14ac:dyDescent="0.2">
      <c r="A176" s="299">
        <v>638</v>
      </c>
      <c r="B176" s="299">
        <v>33</v>
      </c>
      <c r="C176" s="299" t="s">
        <v>17</v>
      </c>
      <c r="D176" s="299" t="s">
        <v>627</v>
      </c>
    </row>
    <row r="177" spans="1:4" x14ac:dyDescent="0.2">
      <c r="A177" s="299">
        <v>1002</v>
      </c>
      <c r="B177" s="299">
        <v>56</v>
      </c>
      <c r="C177" s="299" t="s">
        <v>17</v>
      </c>
      <c r="D177" s="299" t="s">
        <v>628</v>
      </c>
    </row>
    <row r="178" spans="1:4" x14ac:dyDescent="0.2">
      <c r="A178" s="299">
        <v>1021</v>
      </c>
      <c r="B178" s="299">
        <v>51</v>
      </c>
      <c r="C178" s="299" t="s">
        <v>17</v>
      </c>
      <c r="D178" s="299" t="s">
        <v>628</v>
      </c>
    </row>
    <row r="179" spans="1:4" x14ac:dyDescent="0.2">
      <c r="A179" s="299">
        <v>510</v>
      </c>
      <c r="B179" s="299">
        <v>63</v>
      </c>
      <c r="C179" s="299" t="s">
        <v>18</v>
      </c>
      <c r="D179" s="299" t="s">
        <v>627</v>
      </c>
    </row>
    <row r="180" spans="1:4" x14ac:dyDescent="0.2">
      <c r="A180" s="299">
        <v>1287</v>
      </c>
      <c r="B180" s="299">
        <v>25</v>
      </c>
      <c r="C180" s="299" t="s">
        <v>18</v>
      </c>
      <c r="D180" s="299" t="s">
        <v>628</v>
      </c>
    </row>
    <row r="181" spans="1:4" x14ac:dyDescent="0.2">
      <c r="A181" s="299">
        <v>1212</v>
      </c>
      <c r="B181" s="299">
        <v>63</v>
      </c>
      <c r="C181" s="299" t="s">
        <v>17</v>
      </c>
      <c r="D181" s="299" t="s">
        <v>627</v>
      </c>
    </row>
    <row r="182" spans="1:4" x14ac:dyDescent="0.2">
      <c r="A182" s="299">
        <v>944</v>
      </c>
      <c r="B182" s="299">
        <v>41</v>
      </c>
      <c r="C182" s="299" t="s">
        <v>18</v>
      </c>
      <c r="D182" s="299" t="s">
        <v>627</v>
      </c>
    </row>
    <row r="183" spans="1:4" x14ac:dyDescent="0.2">
      <c r="A183" s="299">
        <v>569</v>
      </c>
      <c r="B183" s="299">
        <v>61</v>
      </c>
      <c r="C183" s="299" t="s">
        <v>18</v>
      </c>
      <c r="D183" s="299" t="s">
        <v>627</v>
      </c>
    </row>
    <row r="184" spans="1:4" x14ac:dyDescent="0.2">
      <c r="A184" s="299">
        <v>614</v>
      </c>
      <c r="B184" s="299">
        <v>58</v>
      </c>
      <c r="C184" s="299" t="s">
        <v>18</v>
      </c>
      <c r="D184" s="299" t="s">
        <v>627</v>
      </c>
    </row>
    <row r="185" spans="1:4" x14ac:dyDescent="0.2">
      <c r="A185" s="299">
        <v>601</v>
      </c>
      <c r="B185" s="299">
        <v>63</v>
      </c>
      <c r="C185" s="299" t="s">
        <v>18</v>
      </c>
      <c r="D185" s="299" t="s">
        <v>628</v>
      </c>
    </row>
    <row r="186" spans="1:4" x14ac:dyDescent="0.2">
      <c r="A186" s="299">
        <v>602</v>
      </c>
      <c r="B186" s="299">
        <v>33</v>
      </c>
      <c r="C186" s="299" t="s">
        <v>17</v>
      </c>
      <c r="D186" s="299" t="s">
        <v>627</v>
      </c>
    </row>
    <row r="187" spans="1:4" x14ac:dyDescent="0.2">
      <c r="A187" s="299">
        <v>1177</v>
      </c>
      <c r="B187" s="299">
        <v>56</v>
      </c>
      <c r="C187" s="299" t="s">
        <v>17</v>
      </c>
      <c r="D187" s="299" t="s">
        <v>627</v>
      </c>
    </row>
    <row r="188" spans="1:4" x14ac:dyDescent="0.2">
      <c r="A188" s="299">
        <v>1249</v>
      </c>
      <c r="B188" s="299">
        <v>57</v>
      </c>
      <c r="C188" s="299" t="s">
        <v>17</v>
      </c>
      <c r="D188" s="299" t="s">
        <v>627</v>
      </c>
    </row>
    <row r="189" spans="1:4" x14ac:dyDescent="0.2">
      <c r="A189" s="299">
        <v>766</v>
      </c>
      <c r="B189" s="299">
        <v>41</v>
      </c>
      <c r="C189" s="299" t="s">
        <v>17</v>
      </c>
      <c r="D189" s="299" t="s">
        <v>627</v>
      </c>
    </row>
    <row r="190" spans="1:4" x14ac:dyDescent="0.2">
      <c r="A190" s="299">
        <v>694</v>
      </c>
      <c r="B190" s="299">
        <v>51</v>
      </c>
      <c r="C190" s="299" t="s">
        <v>18</v>
      </c>
      <c r="D190" s="299" t="s">
        <v>628</v>
      </c>
    </row>
    <row r="191" spans="1:4" x14ac:dyDescent="0.2">
      <c r="A191" s="299">
        <v>650</v>
      </c>
      <c r="B191" s="299">
        <v>59</v>
      </c>
      <c r="C191" s="299" t="s">
        <v>18</v>
      </c>
      <c r="D191" s="299" t="s">
        <v>627</v>
      </c>
    </row>
    <row r="192" spans="1:4" x14ac:dyDescent="0.2">
      <c r="A192" s="299">
        <v>1083</v>
      </c>
      <c r="B192" s="299">
        <v>37</v>
      </c>
      <c r="C192" s="299" t="s">
        <v>18</v>
      </c>
      <c r="D192" s="299" t="s">
        <v>628</v>
      </c>
    </row>
    <row r="193" spans="1:4" x14ac:dyDescent="0.2">
      <c r="A193" s="299">
        <v>857</v>
      </c>
      <c r="B193" s="299">
        <v>46</v>
      </c>
      <c r="C193" s="299" t="s">
        <v>18</v>
      </c>
      <c r="D193" s="299" t="s">
        <v>628</v>
      </c>
    </row>
    <row r="194" spans="1:4" x14ac:dyDescent="0.2">
      <c r="A194" s="299">
        <v>758</v>
      </c>
      <c r="B194" s="299">
        <v>52</v>
      </c>
      <c r="C194" s="299" t="s">
        <v>18</v>
      </c>
      <c r="D194" s="299" t="s">
        <v>628</v>
      </c>
    </row>
    <row r="195" spans="1:4" x14ac:dyDescent="0.2">
      <c r="A195" s="299">
        <v>564</v>
      </c>
      <c r="B195" s="299">
        <v>60</v>
      </c>
      <c r="C195" s="299" t="s">
        <v>18</v>
      </c>
      <c r="D195" s="299" t="s">
        <v>628</v>
      </c>
    </row>
    <row r="196" spans="1:4" x14ac:dyDescent="0.2">
      <c r="A196" s="299">
        <v>820</v>
      </c>
      <c r="B196" s="299">
        <v>45</v>
      </c>
      <c r="C196" s="299" t="s">
        <v>17</v>
      </c>
      <c r="D196" s="299" t="s">
        <v>628</v>
      </c>
    </row>
    <row r="197" spans="1:4" x14ac:dyDescent="0.2">
      <c r="A197" s="299">
        <v>879</v>
      </c>
      <c r="B197" s="299">
        <v>46</v>
      </c>
      <c r="C197" s="299" t="s">
        <v>18</v>
      </c>
      <c r="D197" s="299" t="s">
        <v>628</v>
      </c>
    </row>
    <row r="198" spans="1:4" x14ac:dyDescent="0.2">
      <c r="A198" s="299">
        <v>479</v>
      </c>
      <c r="B198" s="299">
        <v>29</v>
      </c>
      <c r="C198" s="299" t="s">
        <v>17</v>
      </c>
      <c r="D198" s="299" t="s">
        <v>627</v>
      </c>
    </row>
    <row r="199" spans="1:4" x14ac:dyDescent="0.2">
      <c r="A199" s="299">
        <v>1055</v>
      </c>
      <c r="B199" s="299">
        <v>53</v>
      </c>
      <c r="C199" s="299" t="s">
        <v>17</v>
      </c>
      <c r="D199" s="299" t="s">
        <v>628</v>
      </c>
    </row>
    <row r="200" spans="1:4" x14ac:dyDescent="0.2">
      <c r="A200" s="299">
        <v>976</v>
      </c>
      <c r="B200" s="299">
        <v>46</v>
      </c>
      <c r="C200" s="299" t="s">
        <v>17</v>
      </c>
      <c r="D200" s="299" t="s">
        <v>628</v>
      </c>
    </row>
    <row r="201" spans="1:4" x14ac:dyDescent="0.2">
      <c r="A201" s="299">
        <v>602</v>
      </c>
      <c r="B201" s="299">
        <v>30</v>
      </c>
      <c r="C201" s="299" t="s">
        <v>17</v>
      </c>
      <c r="D201" s="299" t="s">
        <v>628</v>
      </c>
    </row>
    <row r="202" spans="1:4" x14ac:dyDescent="0.2">
      <c r="A202" s="299">
        <v>943</v>
      </c>
      <c r="B202" s="299">
        <v>42</v>
      </c>
      <c r="C202" s="299" t="s">
        <v>18</v>
      </c>
      <c r="D202" s="299" t="s">
        <v>628</v>
      </c>
    </row>
    <row r="203" spans="1:4" x14ac:dyDescent="0.2">
      <c r="A203" s="299">
        <v>1127</v>
      </c>
      <c r="B203" s="299">
        <v>58</v>
      </c>
      <c r="C203" s="299" t="s">
        <v>17</v>
      </c>
      <c r="D203" s="299" t="s">
        <v>627</v>
      </c>
    </row>
    <row r="204" spans="1:4" x14ac:dyDescent="0.2">
      <c r="A204" s="299">
        <v>493</v>
      </c>
      <c r="B204" s="299">
        <v>25</v>
      </c>
      <c r="C204" s="299" t="s">
        <v>17</v>
      </c>
      <c r="D204" s="299" t="s">
        <v>627</v>
      </c>
    </row>
    <row r="205" spans="1:4" x14ac:dyDescent="0.2">
      <c r="A205" s="299">
        <v>820</v>
      </c>
      <c r="B205" s="299">
        <v>43</v>
      </c>
      <c r="C205" s="299" t="s">
        <v>17</v>
      </c>
      <c r="D205" s="299" t="s">
        <v>627</v>
      </c>
    </row>
    <row r="206" spans="1:4" x14ac:dyDescent="0.2">
      <c r="A206" s="299">
        <v>642</v>
      </c>
      <c r="B206" s="299">
        <v>60</v>
      </c>
      <c r="C206" s="299" t="s">
        <v>18</v>
      </c>
      <c r="D206" s="299" t="s">
        <v>628</v>
      </c>
    </row>
    <row r="207" spans="1:4" x14ac:dyDescent="0.2">
      <c r="A207" s="299">
        <v>454</v>
      </c>
      <c r="B207" s="299">
        <v>28</v>
      </c>
      <c r="C207" s="299" t="s">
        <v>17</v>
      </c>
      <c r="D207" s="299" t="s">
        <v>627</v>
      </c>
    </row>
    <row r="208" spans="1:4" x14ac:dyDescent="0.2">
      <c r="A208" s="299">
        <v>1116</v>
      </c>
      <c r="B208" s="299">
        <v>57</v>
      </c>
      <c r="C208" s="299" t="s">
        <v>17</v>
      </c>
      <c r="D208" s="299" t="s">
        <v>627</v>
      </c>
    </row>
    <row r="209" spans="1:4" x14ac:dyDescent="0.2">
      <c r="A209" s="299">
        <v>939</v>
      </c>
      <c r="B209" s="299">
        <v>43</v>
      </c>
      <c r="C209" s="299" t="s">
        <v>17</v>
      </c>
      <c r="D209" s="299" t="s">
        <v>628</v>
      </c>
    </row>
    <row r="210" spans="1:4" x14ac:dyDescent="0.2">
      <c r="A210" s="299">
        <v>1241</v>
      </c>
      <c r="B210" s="299">
        <v>61</v>
      </c>
      <c r="C210" s="299" t="s">
        <v>17</v>
      </c>
      <c r="D210" s="299" t="s">
        <v>628</v>
      </c>
    </row>
    <row r="211" spans="1:4" x14ac:dyDescent="0.2">
      <c r="A211" s="299">
        <v>1295</v>
      </c>
      <c r="B211" s="299">
        <v>62</v>
      </c>
      <c r="C211" s="299" t="s">
        <v>17</v>
      </c>
      <c r="D211" s="299" t="s">
        <v>628</v>
      </c>
    </row>
    <row r="212" spans="1:4" x14ac:dyDescent="0.2">
      <c r="A212" s="299">
        <v>1185</v>
      </c>
      <c r="B212" s="299">
        <v>29</v>
      </c>
      <c r="C212" s="299" t="s">
        <v>18</v>
      </c>
      <c r="D212" s="299" t="s">
        <v>627</v>
      </c>
    </row>
    <row r="213" spans="1:4" x14ac:dyDescent="0.2">
      <c r="A213" s="299">
        <v>687</v>
      </c>
      <c r="B213" s="299">
        <v>37</v>
      </c>
      <c r="C213" s="299" t="s">
        <v>17</v>
      </c>
      <c r="D213" s="299" t="s">
        <v>627</v>
      </c>
    </row>
    <row r="214" spans="1:4" x14ac:dyDescent="0.2">
      <c r="A214" s="299">
        <v>503</v>
      </c>
      <c r="B214" s="299">
        <v>27</v>
      </c>
      <c r="C214" s="299" t="s">
        <v>17</v>
      </c>
      <c r="D214" s="299" t="s">
        <v>627</v>
      </c>
    </row>
    <row r="215" spans="1:4" x14ac:dyDescent="0.2">
      <c r="A215" s="299">
        <v>1238</v>
      </c>
      <c r="B215" s="299">
        <v>60</v>
      </c>
      <c r="C215" s="299" t="s">
        <v>17</v>
      </c>
      <c r="D215" s="299" t="s">
        <v>628</v>
      </c>
    </row>
    <row r="216" spans="1:4" x14ac:dyDescent="0.2">
      <c r="A216" s="299">
        <v>693</v>
      </c>
      <c r="B216" s="299">
        <v>35</v>
      </c>
      <c r="C216" s="299" t="s">
        <v>17</v>
      </c>
      <c r="D216" s="299" t="s">
        <v>627</v>
      </c>
    </row>
    <row r="217" spans="1:4" x14ac:dyDescent="0.2">
      <c r="A217" s="299">
        <v>731</v>
      </c>
      <c r="B217" s="299">
        <v>51</v>
      </c>
      <c r="C217" s="299" t="s">
        <v>18</v>
      </c>
      <c r="D217" s="299" t="s">
        <v>628</v>
      </c>
    </row>
    <row r="218" spans="1:4" x14ac:dyDescent="0.2">
      <c r="A218" s="299">
        <v>525</v>
      </c>
      <c r="B218" s="299">
        <v>60</v>
      </c>
      <c r="C218" s="299" t="s">
        <v>18</v>
      </c>
      <c r="D218" s="299" t="s">
        <v>627</v>
      </c>
    </row>
    <row r="219" spans="1:4" x14ac:dyDescent="0.2">
      <c r="A219" s="299">
        <v>653</v>
      </c>
      <c r="B219" s="299">
        <v>35</v>
      </c>
      <c r="C219" s="299" t="s">
        <v>17</v>
      </c>
      <c r="D219" s="299" t="s">
        <v>628</v>
      </c>
    </row>
    <row r="220" spans="1:4" x14ac:dyDescent="0.2">
      <c r="A220" s="299">
        <v>805</v>
      </c>
      <c r="B220" s="299">
        <v>47</v>
      </c>
      <c r="C220" s="299" t="s">
        <v>17</v>
      </c>
      <c r="D220" s="299" t="s">
        <v>627</v>
      </c>
    </row>
    <row r="221" spans="1:4" x14ac:dyDescent="0.2">
      <c r="A221" s="299">
        <v>1060</v>
      </c>
      <c r="B221" s="299">
        <v>39</v>
      </c>
      <c r="C221" s="299" t="s">
        <v>18</v>
      </c>
      <c r="D221" s="299" t="s">
        <v>627</v>
      </c>
    </row>
    <row r="222" spans="1:4" x14ac:dyDescent="0.2">
      <c r="A222" s="299">
        <v>544</v>
      </c>
      <c r="B222" s="299">
        <v>64</v>
      </c>
      <c r="C222" s="299" t="s">
        <v>18</v>
      </c>
      <c r="D222" s="299" t="s">
        <v>628</v>
      </c>
    </row>
    <row r="223" spans="1:4" x14ac:dyDescent="0.2">
      <c r="A223" s="299">
        <v>1052</v>
      </c>
      <c r="B223" s="299">
        <v>37</v>
      </c>
      <c r="C223" s="299" t="s">
        <v>18</v>
      </c>
      <c r="D223" s="299" t="s">
        <v>627</v>
      </c>
    </row>
    <row r="224" spans="1:4" x14ac:dyDescent="0.2">
      <c r="A224" s="299">
        <v>1253</v>
      </c>
      <c r="B224" s="299">
        <v>59</v>
      </c>
      <c r="C224" s="299" t="s">
        <v>17</v>
      </c>
      <c r="D224" s="299" t="s">
        <v>627</v>
      </c>
    </row>
    <row r="225" spans="1:4" x14ac:dyDescent="0.2">
      <c r="A225" s="299">
        <v>998</v>
      </c>
      <c r="B225" s="299">
        <v>40</v>
      </c>
      <c r="C225" s="299" t="s">
        <v>18</v>
      </c>
      <c r="D225" s="299" t="s">
        <v>627</v>
      </c>
    </row>
    <row r="226" spans="1:4" x14ac:dyDescent="0.2">
      <c r="A226" s="299">
        <v>1232</v>
      </c>
      <c r="B226" s="299">
        <v>27</v>
      </c>
      <c r="C226" s="299" t="s">
        <v>18</v>
      </c>
      <c r="D226" s="299" t="s">
        <v>628</v>
      </c>
    </row>
    <row r="227" spans="1:4" x14ac:dyDescent="0.2">
      <c r="A227" s="299">
        <v>1050</v>
      </c>
      <c r="B227" s="299">
        <v>39</v>
      </c>
      <c r="C227" s="299" t="s">
        <v>18</v>
      </c>
      <c r="D227" s="299" t="s">
        <v>627</v>
      </c>
    </row>
    <row r="228" spans="1:4" x14ac:dyDescent="0.2">
      <c r="A228" s="299">
        <v>911</v>
      </c>
      <c r="B228" s="299">
        <v>47</v>
      </c>
      <c r="C228" s="299" t="s">
        <v>18</v>
      </c>
      <c r="D228" s="299" t="s">
        <v>627</v>
      </c>
    </row>
    <row r="229" spans="1:4" x14ac:dyDescent="0.2">
      <c r="A229" s="299">
        <v>1079</v>
      </c>
      <c r="B229" s="299">
        <v>52</v>
      </c>
      <c r="C229" s="299" t="s">
        <v>17</v>
      </c>
      <c r="D229" s="299" t="s">
        <v>627</v>
      </c>
    </row>
    <row r="230" spans="1:4" x14ac:dyDescent="0.2">
      <c r="A230" s="299">
        <v>821</v>
      </c>
      <c r="B230" s="299">
        <v>49</v>
      </c>
      <c r="C230" s="299" t="s">
        <v>18</v>
      </c>
      <c r="D230" s="299" t="s">
        <v>627</v>
      </c>
    </row>
    <row r="231" spans="1:4" x14ac:dyDescent="0.2">
      <c r="A231" s="299">
        <v>1201</v>
      </c>
      <c r="B231" s="299">
        <v>32</v>
      </c>
      <c r="C231" s="299" t="s">
        <v>18</v>
      </c>
      <c r="D231" s="299" t="s">
        <v>628</v>
      </c>
    </row>
    <row r="232" spans="1:4" x14ac:dyDescent="0.2">
      <c r="A232" s="299">
        <v>846</v>
      </c>
      <c r="B232" s="299">
        <v>47</v>
      </c>
      <c r="C232" s="299" t="s">
        <v>18</v>
      </c>
      <c r="D232" s="299" t="s">
        <v>628</v>
      </c>
    </row>
    <row r="233" spans="1:4" x14ac:dyDescent="0.2">
      <c r="A233" s="299">
        <v>1208</v>
      </c>
      <c r="B233" s="299">
        <v>61</v>
      </c>
      <c r="C233" s="299" t="s">
        <v>17</v>
      </c>
      <c r="D233" s="299" t="s">
        <v>628</v>
      </c>
    </row>
    <row r="234" spans="1:4" x14ac:dyDescent="0.2">
      <c r="A234" s="299">
        <v>939</v>
      </c>
      <c r="B234" s="299">
        <v>48</v>
      </c>
      <c r="C234" s="299" t="s">
        <v>17</v>
      </c>
      <c r="D234" s="299" t="s">
        <v>628</v>
      </c>
    </row>
    <row r="235" spans="1:4" x14ac:dyDescent="0.2">
      <c r="A235" s="299">
        <v>719</v>
      </c>
      <c r="B235" s="299">
        <v>54</v>
      </c>
      <c r="C235" s="299" t="s">
        <v>18</v>
      </c>
      <c r="D235" s="299" t="s">
        <v>627</v>
      </c>
    </row>
    <row r="236" spans="1:4" x14ac:dyDescent="0.2">
      <c r="A236" s="299">
        <v>1047</v>
      </c>
      <c r="B236" s="299">
        <v>55</v>
      </c>
      <c r="C236" s="299" t="s">
        <v>17</v>
      </c>
      <c r="D236" s="299" t="s">
        <v>627</v>
      </c>
    </row>
    <row r="237" spans="1:4" x14ac:dyDescent="0.2">
      <c r="A237" s="299">
        <v>981</v>
      </c>
      <c r="B237" s="299">
        <v>41</v>
      </c>
      <c r="C237" s="299" t="s">
        <v>18</v>
      </c>
      <c r="D237" s="299" t="s">
        <v>628</v>
      </c>
    </row>
    <row r="238" spans="1:4" x14ac:dyDescent="0.2">
      <c r="A238" s="299">
        <v>1141</v>
      </c>
      <c r="B238" s="299">
        <v>34</v>
      </c>
      <c r="C238" s="299" t="s">
        <v>18</v>
      </c>
      <c r="D238" s="299" t="s">
        <v>627</v>
      </c>
    </row>
    <row r="239" spans="1:4" x14ac:dyDescent="0.2">
      <c r="A239" s="299">
        <v>547</v>
      </c>
      <c r="B239" s="299">
        <v>62</v>
      </c>
      <c r="C239" s="299" t="s">
        <v>18</v>
      </c>
      <c r="D239" s="299" t="s">
        <v>628</v>
      </c>
    </row>
    <row r="240" spans="1:4" x14ac:dyDescent="0.2">
      <c r="A240" s="299">
        <v>619</v>
      </c>
      <c r="B240" s="299">
        <v>35</v>
      </c>
      <c r="C240" s="299" t="s">
        <v>17</v>
      </c>
      <c r="D240" s="299" t="s">
        <v>628</v>
      </c>
    </row>
    <row r="241" spans="1:4" x14ac:dyDescent="0.2">
      <c r="A241" s="299">
        <v>1166</v>
      </c>
      <c r="B241" s="299">
        <v>32</v>
      </c>
      <c r="C241" s="299" t="s">
        <v>18</v>
      </c>
      <c r="D241" s="299" t="s">
        <v>628</v>
      </c>
    </row>
    <row r="242" spans="1:4" x14ac:dyDescent="0.2">
      <c r="A242" s="299">
        <v>911</v>
      </c>
      <c r="B242" s="299">
        <v>46</v>
      </c>
      <c r="C242" s="299" t="s">
        <v>18</v>
      </c>
      <c r="D242" s="299" t="s">
        <v>627</v>
      </c>
    </row>
    <row r="243" spans="1:4" x14ac:dyDescent="0.2">
      <c r="A243" s="299">
        <v>1044</v>
      </c>
      <c r="B243" s="299">
        <v>56</v>
      </c>
      <c r="C243" s="299" t="s">
        <v>17</v>
      </c>
      <c r="D243" s="299" t="s">
        <v>627</v>
      </c>
    </row>
    <row r="244" spans="1:4" x14ac:dyDescent="0.2">
      <c r="A244" s="299">
        <v>840</v>
      </c>
      <c r="B244" s="299">
        <v>50</v>
      </c>
      <c r="C244" s="299" t="s">
        <v>18</v>
      </c>
      <c r="D244" s="299" t="s">
        <v>628</v>
      </c>
    </row>
    <row r="245" spans="1:4" x14ac:dyDescent="0.2">
      <c r="A245" s="299">
        <v>1294</v>
      </c>
      <c r="B245" s="299">
        <v>64</v>
      </c>
      <c r="C245" s="299" t="s">
        <v>17</v>
      </c>
      <c r="D245" s="299" t="s">
        <v>628</v>
      </c>
    </row>
    <row r="246" spans="1:4" x14ac:dyDescent="0.2">
      <c r="A246" s="299">
        <v>1092</v>
      </c>
      <c r="B246" s="299">
        <v>56</v>
      </c>
      <c r="C246" s="299" t="s">
        <v>17</v>
      </c>
      <c r="D246" s="299" t="s">
        <v>627</v>
      </c>
    </row>
    <row r="247" spans="1:4" x14ac:dyDescent="0.2">
      <c r="A247" s="299">
        <v>977</v>
      </c>
      <c r="B247" s="299">
        <v>53</v>
      </c>
      <c r="C247" s="299" t="s">
        <v>17</v>
      </c>
      <c r="D247" s="299" t="s">
        <v>628</v>
      </c>
    </row>
    <row r="248" spans="1:4" x14ac:dyDescent="0.2">
      <c r="A248" s="299">
        <v>1246</v>
      </c>
      <c r="B248" s="299">
        <v>63</v>
      </c>
      <c r="C248" s="299" t="s">
        <v>17</v>
      </c>
      <c r="D248" s="299" t="s">
        <v>627</v>
      </c>
    </row>
    <row r="249" spans="1:4" x14ac:dyDescent="0.2">
      <c r="A249" s="299">
        <v>638</v>
      </c>
      <c r="B249" s="299">
        <v>38</v>
      </c>
      <c r="C249" s="299" t="s">
        <v>17</v>
      </c>
      <c r="D249" s="299" t="s">
        <v>627</v>
      </c>
    </row>
    <row r="250" spans="1:4" x14ac:dyDescent="0.2">
      <c r="A250" s="299">
        <v>659</v>
      </c>
      <c r="B250" s="299">
        <v>54</v>
      </c>
      <c r="C250" s="299" t="s">
        <v>18</v>
      </c>
      <c r="D250" s="299" t="s">
        <v>628</v>
      </c>
    </row>
    <row r="251" spans="1:4" x14ac:dyDescent="0.2">
      <c r="A251" s="299">
        <v>786</v>
      </c>
      <c r="B251" s="299">
        <v>51</v>
      </c>
      <c r="C251" s="299" t="s">
        <v>18</v>
      </c>
      <c r="D251" s="299" t="s">
        <v>628</v>
      </c>
    </row>
    <row r="252" spans="1:4" x14ac:dyDescent="0.2">
      <c r="A252" s="299">
        <v>629</v>
      </c>
      <c r="B252" s="299">
        <v>28</v>
      </c>
      <c r="C252" s="299" t="s">
        <v>17</v>
      </c>
      <c r="D252" s="299" t="s">
        <v>628</v>
      </c>
    </row>
    <row r="253" spans="1:4" x14ac:dyDescent="0.2">
      <c r="A253" s="299">
        <v>586</v>
      </c>
      <c r="B253" s="299">
        <v>59</v>
      </c>
      <c r="C253" s="299" t="s">
        <v>18</v>
      </c>
      <c r="D253" s="299" t="s">
        <v>627</v>
      </c>
    </row>
    <row r="254" spans="1:4" x14ac:dyDescent="0.2">
      <c r="A254" s="299">
        <v>1311</v>
      </c>
      <c r="B254" s="299">
        <v>27</v>
      </c>
      <c r="C254" s="299" t="s">
        <v>18</v>
      </c>
      <c r="D254" s="299" t="s">
        <v>628</v>
      </c>
    </row>
    <row r="255" spans="1:4" x14ac:dyDescent="0.2">
      <c r="A255" s="299">
        <v>1324</v>
      </c>
      <c r="B255" s="299">
        <v>64</v>
      </c>
      <c r="C255" s="299" t="s">
        <v>17</v>
      </c>
      <c r="D255" s="299" t="s">
        <v>627</v>
      </c>
    </row>
    <row r="256" spans="1:4" x14ac:dyDescent="0.2">
      <c r="A256" s="299">
        <v>1230</v>
      </c>
      <c r="B256" s="299">
        <v>26</v>
      </c>
      <c r="C256" s="299" t="s">
        <v>18</v>
      </c>
      <c r="D256" s="299" t="s">
        <v>628</v>
      </c>
    </row>
    <row r="257" spans="1:4" x14ac:dyDescent="0.2">
      <c r="A257" s="299">
        <v>880</v>
      </c>
      <c r="B257" s="299">
        <v>48</v>
      </c>
      <c r="C257" s="299" t="s">
        <v>18</v>
      </c>
      <c r="D257" s="299" t="s">
        <v>627</v>
      </c>
    </row>
    <row r="258" spans="1:4" x14ac:dyDescent="0.2">
      <c r="A258" s="299">
        <v>1303</v>
      </c>
      <c r="B258" s="299">
        <v>25</v>
      </c>
      <c r="C258" s="299" t="s">
        <v>18</v>
      </c>
      <c r="D258" s="299" t="s">
        <v>628</v>
      </c>
    </row>
    <row r="259" spans="1:4" x14ac:dyDescent="0.2">
      <c r="A259" s="299">
        <v>588</v>
      </c>
      <c r="B259" s="299">
        <v>31</v>
      </c>
      <c r="C259" s="299" t="s">
        <v>17</v>
      </c>
      <c r="D259" s="299" t="s">
        <v>627</v>
      </c>
    </row>
    <row r="260" spans="1:4" x14ac:dyDescent="0.2">
      <c r="A260" s="299">
        <v>1259</v>
      </c>
      <c r="B260" s="299">
        <v>61</v>
      </c>
      <c r="C260" s="299" t="s">
        <v>17</v>
      </c>
      <c r="D260" s="299" t="s">
        <v>628</v>
      </c>
    </row>
    <row r="261" spans="1:4" x14ac:dyDescent="0.2">
      <c r="A261" s="299">
        <v>1154</v>
      </c>
      <c r="B261" s="299">
        <v>35</v>
      </c>
      <c r="C261" s="299" t="s">
        <v>18</v>
      </c>
      <c r="D261" s="299" t="s">
        <v>627</v>
      </c>
    </row>
    <row r="262" spans="1:4" x14ac:dyDescent="0.2">
      <c r="A262" s="299">
        <v>1177</v>
      </c>
      <c r="B262" s="299">
        <v>56</v>
      </c>
      <c r="C262" s="299" t="s">
        <v>17</v>
      </c>
      <c r="D262" s="299" t="s">
        <v>627</v>
      </c>
    </row>
    <row r="263" spans="1:4" x14ac:dyDescent="0.2">
      <c r="A263" s="299">
        <v>1218</v>
      </c>
      <c r="B263" s="299">
        <v>31</v>
      </c>
      <c r="C263" s="299" t="s">
        <v>18</v>
      </c>
      <c r="D263" s="299" t="s">
        <v>628</v>
      </c>
    </row>
    <row r="264" spans="1:4" x14ac:dyDescent="0.2">
      <c r="A264" s="299">
        <v>898</v>
      </c>
      <c r="B264" s="299">
        <v>50</v>
      </c>
      <c r="C264" s="299" t="s">
        <v>17</v>
      </c>
      <c r="D264" s="299" t="s">
        <v>627</v>
      </c>
    </row>
    <row r="265" spans="1:4" x14ac:dyDescent="0.2">
      <c r="A265" s="299">
        <v>784</v>
      </c>
      <c r="B265" s="299">
        <v>36</v>
      </c>
      <c r="C265" s="299" t="s">
        <v>17</v>
      </c>
      <c r="D265" s="299" t="s">
        <v>627</v>
      </c>
    </row>
    <row r="266" spans="1:4" x14ac:dyDescent="0.2">
      <c r="A266" s="299">
        <v>685</v>
      </c>
      <c r="B266" s="299">
        <v>35</v>
      </c>
      <c r="C266" s="299" t="s">
        <v>17</v>
      </c>
      <c r="D266" s="299" t="s">
        <v>627</v>
      </c>
    </row>
    <row r="267" spans="1:4" x14ac:dyDescent="0.2">
      <c r="A267" s="299">
        <v>1075</v>
      </c>
      <c r="B267" s="299">
        <v>49</v>
      </c>
      <c r="C267" s="299" t="s">
        <v>17</v>
      </c>
      <c r="D267" s="299" t="s">
        <v>627</v>
      </c>
    </row>
    <row r="268" spans="1:4" x14ac:dyDescent="0.2">
      <c r="A268" s="299">
        <v>576</v>
      </c>
      <c r="B268" s="299">
        <v>32</v>
      </c>
      <c r="C268" s="299" t="s">
        <v>17</v>
      </c>
      <c r="D268" s="299" t="s">
        <v>628</v>
      </c>
    </row>
    <row r="269" spans="1:4" x14ac:dyDescent="0.2">
      <c r="A269" s="299">
        <v>1051</v>
      </c>
      <c r="B269" s="299">
        <v>47</v>
      </c>
      <c r="C269" s="299" t="s">
        <v>17</v>
      </c>
      <c r="D269" s="299" t="s">
        <v>628</v>
      </c>
    </row>
    <row r="270" spans="1:4" x14ac:dyDescent="0.2">
      <c r="A270" s="299">
        <v>1303</v>
      </c>
      <c r="B270" s="299">
        <v>25</v>
      </c>
      <c r="C270" s="299" t="s">
        <v>18</v>
      </c>
      <c r="D270" s="299" t="s">
        <v>628</v>
      </c>
    </row>
    <row r="271" spans="1:4" x14ac:dyDescent="0.2">
      <c r="A271" s="299">
        <v>666</v>
      </c>
      <c r="B271" s="299">
        <v>58</v>
      </c>
      <c r="C271" s="299" t="s">
        <v>18</v>
      </c>
      <c r="D271" s="299" t="s">
        <v>628</v>
      </c>
    </row>
    <row r="272" spans="1:4" x14ac:dyDescent="0.2">
      <c r="A272" s="299">
        <v>1178</v>
      </c>
      <c r="B272" s="299">
        <v>63</v>
      </c>
      <c r="C272" s="299" t="s">
        <v>17</v>
      </c>
      <c r="D272" s="299" t="s">
        <v>628</v>
      </c>
    </row>
    <row r="273" spans="1:4" x14ac:dyDescent="0.2">
      <c r="A273" s="299">
        <v>1209</v>
      </c>
      <c r="B273" s="299">
        <v>31</v>
      </c>
      <c r="C273" s="299" t="s">
        <v>18</v>
      </c>
      <c r="D273" s="299" t="s">
        <v>627</v>
      </c>
    </row>
    <row r="274" spans="1:4" x14ac:dyDescent="0.2">
      <c r="A274" s="299">
        <v>684</v>
      </c>
      <c r="B274" s="299">
        <v>37</v>
      </c>
      <c r="C274" s="299" t="s">
        <v>17</v>
      </c>
      <c r="D274" s="299" t="s">
        <v>628</v>
      </c>
    </row>
    <row r="275" spans="1:4" x14ac:dyDescent="0.2">
      <c r="A275" s="299">
        <v>699</v>
      </c>
      <c r="B275" s="299">
        <v>40</v>
      </c>
      <c r="C275" s="299" t="s">
        <v>17</v>
      </c>
      <c r="D275" s="299" t="s">
        <v>628</v>
      </c>
    </row>
    <row r="276" spans="1:4" x14ac:dyDescent="0.2">
      <c r="A276" s="299">
        <v>1163</v>
      </c>
      <c r="B276" s="299">
        <v>33</v>
      </c>
      <c r="C276" s="299" t="s">
        <v>18</v>
      </c>
      <c r="D276" s="299" t="s">
        <v>627</v>
      </c>
    </row>
    <row r="277" spans="1:4" x14ac:dyDescent="0.2">
      <c r="A277" s="299">
        <v>1070</v>
      </c>
      <c r="B277" s="299">
        <v>38</v>
      </c>
      <c r="C277" s="299" t="s">
        <v>18</v>
      </c>
      <c r="D277" s="299" t="s">
        <v>627</v>
      </c>
    </row>
    <row r="278" spans="1:4" x14ac:dyDescent="0.2">
      <c r="A278" s="299">
        <v>1042</v>
      </c>
      <c r="B278" s="299">
        <v>55</v>
      </c>
      <c r="C278" s="299" t="s">
        <v>17</v>
      </c>
      <c r="D278" s="299" t="s">
        <v>627</v>
      </c>
    </row>
    <row r="279" spans="1:4" x14ac:dyDescent="0.2">
      <c r="A279" s="299">
        <v>1028</v>
      </c>
      <c r="B279" s="299">
        <v>38</v>
      </c>
      <c r="C279" s="299" t="s">
        <v>18</v>
      </c>
      <c r="D279" s="299" t="s">
        <v>627</v>
      </c>
    </row>
    <row r="280" spans="1:4" x14ac:dyDescent="0.2">
      <c r="A280" s="299">
        <v>1220</v>
      </c>
      <c r="B280" s="299">
        <v>27</v>
      </c>
      <c r="C280" s="299" t="s">
        <v>18</v>
      </c>
      <c r="D280" s="299" t="s">
        <v>628</v>
      </c>
    </row>
    <row r="281" spans="1:4" x14ac:dyDescent="0.2">
      <c r="A281" s="299">
        <v>778</v>
      </c>
      <c r="B281" s="299">
        <v>39</v>
      </c>
      <c r="C281" s="299" t="s">
        <v>17</v>
      </c>
      <c r="D281" s="299" t="s">
        <v>627</v>
      </c>
    </row>
    <row r="282" spans="1:4" x14ac:dyDescent="0.2">
      <c r="A282" s="299">
        <v>924</v>
      </c>
      <c r="B282" s="299">
        <v>42</v>
      </c>
      <c r="C282" s="299" t="s">
        <v>18</v>
      </c>
      <c r="D282" s="299" t="s">
        <v>628</v>
      </c>
    </row>
    <row r="283" spans="1:4" x14ac:dyDescent="0.2">
      <c r="A283" s="299">
        <v>901</v>
      </c>
      <c r="B283" s="299">
        <v>47</v>
      </c>
      <c r="C283" s="299" t="s">
        <v>18</v>
      </c>
      <c r="D283" s="299" t="s">
        <v>627</v>
      </c>
    </row>
    <row r="284" spans="1:4" x14ac:dyDescent="0.2">
      <c r="A284" s="299">
        <v>471</v>
      </c>
      <c r="B284" s="299">
        <v>64</v>
      </c>
      <c r="C284" s="299" t="s">
        <v>18</v>
      </c>
      <c r="D284" s="299" t="s">
        <v>628</v>
      </c>
    </row>
    <row r="285" spans="1:4" x14ac:dyDescent="0.2">
      <c r="A285" s="299">
        <v>953</v>
      </c>
      <c r="B285" s="299">
        <v>44</v>
      </c>
      <c r="C285" s="299" t="s">
        <v>17</v>
      </c>
      <c r="D285" s="299" t="s">
        <v>628</v>
      </c>
    </row>
    <row r="286" spans="1:4" x14ac:dyDescent="0.2">
      <c r="A286" s="299">
        <v>1181</v>
      </c>
      <c r="B286" s="299">
        <v>32</v>
      </c>
      <c r="C286" s="299" t="s">
        <v>18</v>
      </c>
      <c r="D286" s="299" t="s">
        <v>627</v>
      </c>
    </row>
    <row r="287" spans="1:4" x14ac:dyDescent="0.2">
      <c r="A287" s="299">
        <v>1147</v>
      </c>
      <c r="B287" s="299">
        <v>56</v>
      </c>
      <c r="C287" s="299" t="s">
        <v>17</v>
      </c>
      <c r="D287" s="299" t="s">
        <v>628</v>
      </c>
    </row>
    <row r="288" spans="1:4" x14ac:dyDescent="0.2">
      <c r="A288" s="299">
        <v>535</v>
      </c>
      <c r="B288" s="299">
        <v>64</v>
      </c>
      <c r="C288" s="299" t="s">
        <v>18</v>
      </c>
      <c r="D288" s="299" t="s">
        <v>627</v>
      </c>
    </row>
    <row r="289" spans="1:4" x14ac:dyDescent="0.2">
      <c r="A289" s="299">
        <v>1226</v>
      </c>
      <c r="B289" s="299">
        <v>60</v>
      </c>
      <c r="C289" s="299" t="s">
        <v>17</v>
      </c>
      <c r="D289" s="299" t="s">
        <v>627</v>
      </c>
    </row>
    <row r="290" spans="1:4" x14ac:dyDescent="0.2">
      <c r="A290" s="299">
        <v>777</v>
      </c>
      <c r="B290" s="299">
        <v>39</v>
      </c>
      <c r="C290" s="299" t="s">
        <v>17</v>
      </c>
      <c r="D290" s="299" t="s">
        <v>627</v>
      </c>
    </row>
    <row r="291" spans="1:4" x14ac:dyDescent="0.2">
      <c r="A291" s="299">
        <v>575</v>
      </c>
      <c r="B291" s="299">
        <v>26</v>
      </c>
      <c r="C291" s="299" t="s">
        <v>17</v>
      </c>
      <c r="D291" s="299" t="s">
        <v>628</v>
      </c>
    </row>
    <row r="292" spans="1:4" x14ac:dyDescent="0.2">
      <c r="A292" s="299">
        <v>1129</v>
      </c>
      <c r="B292" s="299">
        <v>31</v>
      </c>
      <c r="C292" s="299" t="s">
        <v>18</v>
      </c>
      <c r="D292" s="299" t="s">
        <v>627</v>
      </c>
    </row>
    <row r="293" spans="1:4" x14ac:dyDescent="0.2">
      <c r="A293" s="299">
        <v>552</v>
      </c>
      <c r="B293" s="299">
        <v>29</v>
      </c>
      <c r="C293" s="299" t="s">
        <v>17</v>
      </c>
      <c r="D293" s="299" t="s">
        <v>627</v>
      </c>
    </row>
    <row r="294" spans="1:4" x14ac:dyDescent="0.2">
      <c r="A294" s="299">
        <v>717</v>
      </c>
      <c r="B294" s="299">
        <v>59</v>
      </c>
      <c r="C294" s="299" t="s">
        <v>18</v>
      </c>
      <c r="D294" s="299" t="s">
        <v>627</v>
      </c>
    </row>
    <row r="295" spans="1:4" x14ac:dyDescent="0.2">
      <c r="A295" s="299">
        <v>1241</v>
      </c>
      <c r="B295" s="299">
        <v>28</v>
      </c>
      <c r="C295" s="299" t="s">
        <v>18</v>
      </c>
      <c r="D295" s="299" t="s">
        <v>628</v>
      </c>
    </row>
    <row r="296" spans="1:4" x14ac:dyDescent="0.2">
      <c r="A296" s="299">
        <v>1319</v>
      </c>
      <c r="B296" s="299">
        <v>26</v>
      </c>
      <c r="C296" s="299" t="s">
        <v>18</v>
      </c>
      <c r="D296" s="299" t="s">
        <v>627</v>
      </c>
    </row>
    <row r="297" spans="1:4" x14ac:dyDescent="0.2">
      <c r="A297" s="299">
        <v>562</v>
      </c>
      <c r="B297" s="299">
        <v>62</v>
      </c>
      <c r="C297" s="299" t="s">
        <v>18</v>
      </c>
      <c r="D297" s="299" t="s">
        <v>628</v>
      </c>
    </row>
    <row r="298" spans="1:4" x14ac:dyDescent="0.2">
      <c r="A298" s="299">
        <v>1239</v>
      </c>
      <c r="B298" s="299">
        <v>63</v>
      </c>
      <c r="C298" s="299" t="s">
        <v>17</v>
      </c>
      <c r="D298" s="299" t="s">
        <v>627</v>
      </c>
    </row>
    <row r="299" spans="1:4" x14ac:dyDescent="0.2">
      <c r="A299" s="299">
        <v>1286</v>
      </c>
      <c r="B299" s="299">
        <v>64</v>
      </c>
      <c r="C299" s="299" t="s">
        <v>17</v>
      </c>
      <c r="D299" s="299" t="s">
        <v>628</v>
      </c>
    </row>
    <row r="300" spans="1:4" x14ac:dyDescent="0.2">
      <c r="A300" s="299">
        <v>1094</v>
      </c>
      <c r="B300" s="299">
        <v>35</v>
      </c>
      <c r="C300" s="299" t="s">
        <v>18</v>
      </c>
      <c r="D300" s="299" t="s">
        <v>628</v>
      </c>
    </row>
    <row r="301" spans="1:4" x14ac:dyDescent="0.2">
      <c r="A301" s="299">
        <v>700</v>
      </c>
      <c r="B301" s="299">
        <v>38</v>
      </c>
      <c r="C301" s="299" t="s">
        <v>17</v>
      </c>
      <c r="D301" s="299" t="s">
        <v>627</v>
      </c>
    </row>
    <row r="302" spans="1:4" x14ac:dyDescent="0.2">
      <c r="A302" s="299">
        <v>938</v>
      </c>
      <c r="B302" s="299">
        <v>46</v>
      </c>
      <c r="C302" s="299" t="s">
        <v>17</v>
      </c>
      <c r="D302" s="299" t="s">
        <v>628</v>
      </c>
    </row>
    <row r="303" spans="1:4" x14ac:dyDescent="0.2">
      <c r="A303" s="299">
        <v>648</v>
      </c>
      <c r="B303" s="299">
        <v>54</v>
      </c>
      <c r="C303" s="299" t="s">
        <v>18</v>
      </c>
      <c r="D303" s="299" t="s">
        <v>628</v>
      </c>
    </row>
    <row r="304" spans="1:4" x14ac:dyDescent="0.2">
      <c r="A304" s="299">
        <v>962</v>
      </c>
      <c r="B304" s="299">
        <v>47</v>
      </c>
      <c r="C304" s="299" t="s">
        <v>17</v>
      </c>
      <c r="D304" s="299" t="s">
        <v>628</v>
      </c>
    </row>
    <row r="305" spans="1:4" x14ac:dyDescent="0.2">
      <c r="A305" s="299">
        <v>919</v>
      </c>
      <c r="B305" s="299">
        <v>45</v>
      </c>
      <c r="C305" s="299" t="s">
        <v>18</v>
      </c>
      <c r="D305" s="299" t="s">
        <v>628</v>
      </c>
    </row>
    <row r="306" spans="1:4" x14ac:dyDescent="0.2">
      <c r="A306" s="299">
        <v>816</v>
      </c>
      <c r="B306" s="299">
        <v>49</v>
      </c>
      <c r="C306" s="299" t="s">
        <v>18</v>
      </c>
      <c r="D306" s="299" t="s">
        <v>627</v>
      </c>
    </row>
    <row r="307" spans="1:4" x14ac:dyDescent="0.2">
      <c r="A307" s="299">
        <v>964</v>
      </c>
      <c r="B307" s="299">
        <v>42</v>
      </c>
      <c r="C307" s="299" t="s">
        <v>18</v>
      </c>
      <c r="D307" s="299" t="s">
        <v>627</v>
      </c>
    </row>
    <row r="308" spans="1:4" x14ac:dyDescent="0.2">
      <c r="A308" s="299">
        <v>980</v>
      </c>
      <c r="B308" s="299">
        <v>51</v>
      </c>
      <c r="C308" s="299" t="s">
        <v>17</v>
      </c>
      <c r="D308" s="299" t="s">
        <v>627</v>
      </c>
    </row>
    <row r="309" spans="1:4" x14ac:dyDescent="0.2">
      <c r="A309" s="299">
        <v>530</v>
      </c>
      <c r="B309" s="299">
        <v>64</v>
      </c>
      <c r="C309" s="299" t="s">
        <v>18</v>
      </c>
      <c r="D309" s="299" t="s">
        <v>628</v>
      </c>
    </row>
    <row r="310" spans="1:4" x14ac:dyDescent="0.2">
      <c r="A310" s="299">
        <v>1063</v>
      </c>
      <c r="B310" s="299">
        <v>36</v>
      </c>
      <c r="C310" s="299" t="s">
        <v>18</v>
      </c>
      <c r="D310" s="299" t="s">
        <v>628</v>
      </c>
    </row>
    <row r="311" spans="1:4" x14ac:dyDescent="0.2">
      <c r="A311" s="299">
        <v>1342</v>
      </c>
      <c r="B311" s="299">
        <v>63</v>
      </c>
      <c r="C311" s="299" t="s">
        <v>17</v>
      </c>
      <c r="D311" s="299" t="s">
        <v>627</v>
      </c>
    </row>
    <row r="312" spans="1:4" x14ac:dyDescent="0.2">
      <c r="A312" s="299">
        <v>913</v>
      </c>
      <c r="B312" s="299">
        <v>46</v>
      </c>
      <c r="C312" s="299" t="s">
        <v>17</v>
      </c>
      <c r="D312" s="299" t="s">
        <v>627</v>
      </c>
    </row>
    <row r="313" spans="1:4" x14ac:dyDescent="0.2">
      <c r="A313" s="299">
        <v>871</v>
      </c>
      <c r="B313" s="299">
        <v>47</v>
      </c>
      <c r="C313" s="299" t="s">
        <v>17</v>
      </c>
      <c r="D313" s="299" t="s">
        <v>627</v>
      </c>
    </row>
    <row r="314" spans="1:4" x14ac:dyDescent="0.2">
      <c r="A314" s="299">
        <v>754</v>
      </c>
      <c r="B314" s="299">
        <v>56</v>
      </c>
      <c r="C314" s="299" t="s">
        <v>18</v>
      </c>
      <c r="D314" s="299" t="s">
        <v>628</v>
      </c>
    </row>
    <row r="315" spans="1:4" x14ac:dyDescent="0.2">
      <c r="A315" s="299">
        <v>685</v>
      </c>
      <c r="B315" s="299">
        <v>53</v>
      </c>
      <c r="C315" s="299" t="s">
        <v>18</v>
      </c>
      <c r="D315" s="299" t="s">
        <v>628</v>
      </c>
    </row>
    <row r="316" spans="1:4" x14ac:dyDescent="0.2">
      <c r="A316" s="299">
        <v>1078</v>
      </c>
      <c r="B316" s="299">
        <v>59</v>
      </c>
      <c r="C316" s="299" t="s">
        <v>17</v>
      </c>
      <c r="D316" s="299" t="s">
        <v>627</v>
      </c>
    </row>
    <row r="317" spans="1:4" x14ac:dyDescent="0.2">
      <c r="A317" s="299">
        <v>766</v>
      </c>
      <c r="B317" s="299">
        <v>52</v>
      </c>
      <c r="C317" s="299" t="s">
        <v>18</v>
      </c>
      <c r="D317" s="299" t="s">
        <v>627</v>
      </c>
    </row>
    <row r="318" spans="1:4" x14ac:dyDescent="0.2">
      <c r="A318" s="299">
        <v>884</v>
      </c>
      <c r="B318" s="299">
        <v>40</v>
      </c>
      <c r="C318" s="299" t="s">
        <v>17</v>
      </c>
      <c r="D318" s="299" t="s">
        <v>628</v>
      </c>
    </row>
    <row r="319" spans="1:4" x14ac:dyDescent="0.2">
      <c r="A319" s="299">
        <v>660</v>
      </c>
      <c r="B319" s="299">
        <v>62</v>
      </c>
      <c r="C319" s="299" t="s">
        <v>18</v>
      </c>
      <c r="D319" s="299" t="s">
        <v>627</v>
      </c>
    </row>
    <row r="320" spans="1:4" x14ac:dyDescent="0.2">
      <c r="A320" s="299">
        <v>829</v>
      </c>
      <c r="B320" s="299">
        <v>45</v>
      </c>
      <c r="C320" s="299" t="s">
        <v>18</v>
      </c>
      <c r="D320" s="299" t="s">
        <v>628</v>
      </c>
    </row>
    <row r="321" spans="1:4" x14ac:dyDescent="0.2">
      <c r="A321" s="299">
        <v>584</v>
      </c>
      <c r="B321" s="299">
        <v>62</v>
      </c>
      <c r="C321" s="299" t="s">
        <v>18</v>
      </c>
      <c r="D321" s="299" t="s">
        <v>627</v>
      </c>
    </row>
    <row r="322" spans="1:4" x14ac:dyDescent="0.2">
      <c r="A322" s="299">
        <v>839</v>
      </c>
      <c r="B322" s="299">
        <v>43</v>
      </c>
      <c r="C322" s="299" t="s">
        <v>17</v>
      </c>
      <c r="D322" s="299" t="s">
        <v>628</v>
      </c>
    </row>
    <row r="323" spans="1:4" x14ac:dyDescent="0.2">
      <c r="A323" s="299">
        <v>1299</v>
      </c>
      <c r="B323" s="299">
        <v>26</v>
      </c>
      <c r="C323" s="299" t="s">
        <v>18</v>
      </c>
      <c r="D323" s="299" t="s">
        <v>628</v>
      </c>
    </row>
    <row r="324" spans="1:4" x14ac:dyDescent="0.2">
      <c r="A324" s="299">
        <v>777</v>
      </c>
      <c r="B324" s="299">
        <v>57</v>
      </c>
      <c r="C324" s="299" t="s">
        <v>18</v>
      </c>
      <c r="D324" s="299" t="s">
        <v>628</v>
      </c>
    </row>
    <row r="325" spans="1:4" x14ac:dyDescent="0.2">
      <c r="A325" s="299">
        <v>1315</v>
      </c>
      <c r="B325" s="299">
        <v>63</v>
      </c>
      <c r="C325" s="299" t="s">
        <v>17</v>
      </c>
      <c r="D325" s="299" t="s">
        <v>627</v>
      </c>
    </row>
    <row r="326" spans="1:4" x14ac:dyDescent="0.2">
      <c r="A326" s="299">
        <v>1126</v>
      </c>
      <c r="B326" s="299">
        <v>55</v>
      </c>
      <c r="C326" s="299" t="s">
        <v>17</v>
      </c>
      <c r="D326" s="299" t="s">
        <v>628</v>
      </c>
    </row>
    <row r="327" spans="1:4" x14ac:dyDescent="0.2">
      <c r="A327" s="299">
        <v>641</v>
      </c>
      <c r="B327" s="299">
        <v>33</v>
      </c>
      <c r="C327" s="299" t="s">
        <v>17</v>
      </c>
      <c r="D327" s="299" t="s">
        <v>627</v>
      </c>
    </row>
    <row r="328" spans="1:4" x14ac:dyDescent="0.2">
      <c r="A328" s="299">
        <v>606</v>
      </c>
      <c r="B328" s="299">
        <v>32</v>
      </c>
      <c r="C328" s="299" t="s">
        <v>17</v>
      </c>
      <c r="D328" s="299" t="s">
        <v>627</v>
      </c>
    </row>
    <row r="329" spans="1:4" x14ac:dyDescent="0.2">
      <c r="A329" s="299">
        <v>797</v>
      </c>
      <c r="B329" s="299">
        <v>50</v>
      </c>
      <c r="C329" s="299" t="s">
        <v>18</v>
      </c>
      <c r="D329" s="299" t="s">
        <v>628</v>
      </c>
    </row>
    <row r="330" spans="1:4" x14ac:dyDescent="0.2">
      <c r="A330" s="299">
        <v>513</v>
      </c>
      <c r="B330" s="299">
        <v>64</v>
      </c>
      <c r="C330" s="299" t="s">
        <v>18</v>
      </c>
      <c r="D330" s="299" t="s">
        <v>627</v>
      </c>
    </row>
    <row r="331" spans="1:4" x14ac:dyDescent="0.2">
      <c r="A331" s="299">
        <v>1201</v>
      </c>
      <c r="B331" s="299">
        <v>29</v>
      </c>
      <c r="C331" s="299" t="s">
        <v>18</v>
      </c>
      <c r="D331" s="299" t="s">
        <v>627</v>
      </c>
    </row>
    <row r="332" spans="1:4" x14ac:dyDescent="0.2">
      <c r="A332" s="299">
        <v>823</v>
      </c>
      <c r="B332" s="299">
        <v>42</v>
      </c>
      <c r="C332" s="299" t="s">
        <v>17</v>
      </c>
      <c r="D332" s="299" t="s">
        <v>627</v>
      </c>
    </row>
    <row r="333" spans="1:4" x14ac:dyDescent="0.2">
      <c r="A333" s="299">
        <v>596</v>
      </c>
      <c r="B333" s="299">
        <v>62</v>
      </c>
      <c r="C333" s="299" t="s">
        <v>18</v>
      </c>
      <c r="D333" s="299" t="s">
        <v>628</v>
      </c>
    </row>
    <row r="334" spans="1:4" x14ac:dyDescent="0.2">
      <c r="A334" s="299">
        <v>1267</v>
      </c>
      <c r="B334" s="299">
        <v>29</v>
      </c>
      <c r="C334" s="299" t="s">
        <v>18</v>
      </c>
      <c r="D334" s="299" t="s">
        <v>627</v>
      </c>
    </row>
    <row r="335" spans="1:4" x14ac:dyDescent="0.2">
      <c r="A335" s="299">
        <v>853</v>
      </c>
      <c r="B335" s="299">
        <v>48</v>
      </c>
      <c r="C335" s="299" t="s">
        <v>18</v>
      </c>
      <c r="D335" s="299" t="s">
        <v>627</v>
      </c>
    </row>
    <row r="336" spans="1:4" x14ac:dyDescent="0.2">
      <c r="A336" s="299">
        <v>1105</v>
      </c>
      <c r="B336" s="299">
        <v>53</v>
      </c>
      <c r="C336" s="299" t="s">
        <v>17</v>
      </c>
      <c r="D336" s="299" t="s">
        <v>628</v>
      </c>
    </row>
    <row r="337" spans="1:4" x14ac:dyDescent="0.2">
      <c r="A337" s="299">
        <v>800</v>
      </c>
      <c r="B337" s="299">
        <v>37</v>
      </c>
      <c r="C337" s="299" t="s">
        <v>17</v>
      </c>
      <c r="D337" s="299" t="s">
        <v>628</v>
      </c>
    </row>
    <row r="338" spans="1:4" x14ac:dyDescent="0.2">
      <c r="A338" s="299">
        <v>779</v>
      </c>
      <c r="B338" s="299">
        <v>41</v>
      </c>
      <c r="C338" s="299" t="s">
        <v>17</v>
      </c>
      <c r="D338" s="299" t="s">
        <v>627</v>
      </c>
    </row>
    <row r="339" spans="1:4" x14ac:dyDescent="0.2">
      <c r="A339" s="299">
        <v>1008</v>
      </c>
      <c r="B339" s="299">
        <v>52</v>
      </c>
      <c r="C339" s="299" t="s">
        <v>17</v>
      </c>
      <c r="D339" s="299" t="s">
        <v>628</v>
      </c>
    </row>
    <row r="340" spans="1:4" x14ac:dyDescent="0.2">
      <c r="A340" s="299">
        <v>782</v>
      </c>
      <c r="B340" s="299">
        <v>43</v>
      </c>
      <c r="C340" s="299" t="s">
        <v>17</v>
      </c>
      <c r="D340" s="299" t="s">
        <v>627</v>
      </c>
    </row>
    <row r="341" spans="1:4" x14ac:dyDescent="0.2">
      <c r="A341" s="299">
        <v>1031</v>
      </c>
      <c r="B341" s="299">
        <v>45</v>
      </c>
      <c r="C341" s="299" t="s">
        <v>18</v>
      </c>
      <c r="D341" s="299" t="s">
        <v>628</v>
      </c>
    </row>
    <row r="342" spans="1:4" x14ac:dyDescent="0.2">
      <c r="A342" s="299">
        <v>886</v>
      </c>
      <c r="B342" s="299">
        <v>47</v>
      </c>
      <c r="C342" s="299" t="s">
        <v>17</v>
      </c>
      <c r="D342" s="299" t="s">
        <v>628</v>
      </c>
    </row>
    <row r="343" spans="1:4" x14ac:dyDescent="0.2">
      <c r="A343" s="299">
        <v>939</v>
      </c>
      <c r="B343" s="299">
        <v>44</v>
      </c>
      <c r="C343" s="299" t="s">
        <v>18</v>
      </c>
      <c r="D343" s="299" t="s">
        <v>627</v>
      </c>
    </row>
    <row r="344" spans="1:4" x14ac:dyDescent="0.2">
      <c r="A344" s="299">
        <v>1024</v>
      </c>
      <c r="B344" s="299">
        <v>51</v>
      </c>
      <c r="C344" s="299" t="s">
        <v>17</v>
      </c>
      <c r="D344" s="299" t="s">
        <v>628</v>
      </c>
    </row>
    <row r="345" spans="1:4" x14ac:dyDescent="0.2">
      <c r="A345" s="299">
        <v>1036</v>
      </c>
      <c r="B345" s="299">
        <v>40</v>
      </c>
      <c r="C345" s="299" t="s">
        <v>18</v>
      </c>
      <c r="D345" s="299" t="s">
        <v>628</v>
      </c>
    </row>
    <row r="346" spans="1:4" x14ac:dyDescent="0.2">
      <c r="A346" s="299">
        <v>1148</v>
      </c>
      <c r="B346" s="299">
        <v>28</v>
      </c>
      <c r="C346" s="299" t="s">
        <v>18</v>
      </c>
      <c r="D346" s="299" t="s">
        <v>627</v>
      </c>
    </row>
    <row r="347" spans="1:4" x14ac:dyDescent="0.2">
      <c r="A347" s="299">
        <v>979</v>
      </c>
      <c r="B347" s="299">
        <v>49</v>
      </c>
      <c r="C347" s="299" t="s">
        <v>17</v>
      </c>
      <c r="D347" s="299" t="s">
        <v>627</v>
      </c>
    </row>
    <row r="348" spans="1:4" x14ac:dyDescent="0.2">
      <c r="A348" s="299">
        <v>586</v>
      </c>
      <c r="B348" s="299">
        <v>60</v>
      </c>
      <c r="C348" s="299" t="s">
        <v>18</v>
      </c>
      <c r="D348" s="299" t="s">
        <v>627</v>
      </c>
    </row>
    <row r="349" spans="1:4" x14ac:dyDescent="0.2">
      <c r="A349" s="299">
        <v>1136</v>
      </c>
      <c r="B349" s="299">
        <v>58</v>
      </c>
      <c r="C349" s="299" t="s">
        <v>17</v>
      </c>
      <c r="D349" s="299" t="s">
        <v>628</v>
      </c>
    </row>
    <row r="350" spans="1:4" x14ac:dyDescent="0.2">
      <c r="A350" s="299">
        <v>562</v>
      </c>
      <c r="B350" s="299">
        <v>29</v>
      </c>
      <c r="C350" s="299" t="s">
        <v>17</v>
      </c>
      <c r="D350" s="299" t="s">
        <v>628</v>
      </c>
    </row>
    <row r="351" spans="1:4" x14ac:dyDescent="0.2">
      <c r="A351" s="299">
        <v>1285</v>
      </c>
      <c r="B351" s="299">
        <v>28</v>
      </c>
      <c r="C351" s="299" t="s">
        <v>18</v>
      </c>
      <c r="D351" s="299" t="s">
        <v>627</v>
      </c>
    </row>
    <row r="352" spans="1:4" x14ac:dyDescent="0.2">
      <c r="A352" s="299">
        <v>920</v>
      </c>
      <c r="B352" s="299">
        <v>44</v>
      </c>
      <c r="C352" s="299" t="s">
        <v>18</v>
      </c>
      <c r="D352" s="299" t="s">
        <v>627</v>
      </c>
    </row>
    <row r="353" spans="1:4" x14ac:dyDescent="0.2">
      <c r="A353" s="299">
        <v>562</v>
      </c>
      <c r="B353" s="299">
        <v>26</v>
      </c>
      <c r="C353" s="299" t="s">
        <v>17</v>
      </c>
      <c r="D353" s="299" t="s">
        <v>628</v>
      </c>
    </row>
    <row r="354" spans="1:4" x14ac:dyDescent="0.2">
      <c r="A354" s="299">
        <v>603</v>
      </c>
      <c r="B354" s="299">
        <v>60</v>
      </c>
      <c r="C354" s="299" t="s">
        <v>18</v>
      </c>
      <c r="D354" s="299" t="s">
        <v>628</v>
      </c>
    </row>
    <row r="355" spans="1:4" x14ac:dyDescent="0.2">
      <c r="A355" s="299">
        <v>853</v>
      </c>
      <c r="B355" s="299">
        <v>49</v>
      </c>
      <c r="C355" s="299" t="s">
        <v>18</v>
      </c>
      <c r="D355" s="299" t="s">
        <v>627</v>
      </c>
    </row>
    <row r="356" spans="1:4" x14ac:dyDescent="0.2">
      <c r="A356" s="299">
        <v>816</v>
      </c>
      <c r="B356" s="299">
        <v>44</v>
      </c>
      <c r="C356" s="299" t="s">
        <v>18</v>
      </c>
      <c r="D356" s="299" t="s">
        <v>628</v>
      </c>
    </row>
    <row r="357" spans="1:4" x14ac:dyDescent="0.2">
      <c r="A357" s="299">
        <v>1048</v>
      </c>
      <c r="B357" s="299">
        <v>35</v>
      </c>
      <c r="C357" s="299" t="s">
        <v>18</v>
      </c>
      <c r="D357" s="299" t="s">
        <v>627</v>
      </c>
    </row>
    <row r="358" spans="1:4" x14ac:dyDescent="0.2">
      <c r="A358" s="299">
        <v>1062</v>
      </c>
      <c r="B358" s="299">
        <v>39</v>
      </c>
      <c r="C358" s="299" t="s">
        <v>18</v>
      </c>
      <c r="D358" s="299" t="s">
        <v>628</v>
      </c>
    </row>
    <row r="359" spans="1:4" x14ac:dyDescent="0.2">
      <c r="A359" s="299">
        <v>1203</v>
      </c>
      <c r="B359" s="299">
        <v>33</v>
      </c>
      <c r="C359" s="299" t="s">
        <v>18</v>
      </c>
      <c r="D359" s="299" t="s">
        <v>627</v>
      </c>
    </row>
    <row r="360" spans="1:4" x14ac:dyDescent="0.2">
      <c r="A360" s="299">
        <v>1193</v>
      </c>
      <c r="B360" s="299">
        <v>62</v>
      </c>
      <c r="C360" s="299" t="s">
        <v>17</v>
      </c>
      <c r="D360" s="299" t="s">
        <v>628</v>
      </c>
    </row>
    <row r="361" spans="1:4" x14ac:dyDescent="0.2">
      <c r="A361" s="299">
        <v>1088</v>
      </c>
      <c r="B361" s="299">
        <v>55</v>
      </c>
      <c r="C361" s="299" t="s">
        <v>17</v>
      </c>
      <c r="D361" s="299" t="s">
        <v>628</v>
      </c>
    </row>
    <row r="362" spans="1:4" x14ac:dyDescent="0.2">
      <c r="A362" s="299">
        <v>593</v>
      </c>
      <c r="B362" s="299">
        <v>31</v>
      </c>
      <c r="C362" s="299" t="s">
        <v>17</v>
      </c>
      <c r="D362" s="299" t="s">
        <v>627</v>
      </c>
    </row>
    <row r="363" spans="1:4" x14ac:dyDescent="0.2">
      <c r="A363" s="299">
        <v>661</v>
      </c>
      <c r="B363" s="299">
        <v>55</v>
      </c>
      <c r="C363" s="299" t="s">
        <v>18</v>
      </c>
      <c r="D363" s="299" t="s">
        <v>627</v>
      </c>
    </row>
    <row r="364" spans="1:4" x14ac:dyDescent="0.2">
      <c r="A364" s="299">
        <v>869</v>
      </c>
      <c r="B364" s="299">
        <v>44</v>
      </c>
      <c r="C364" s="299" t="s">
        <v>17</v>
      </c>
      <c r="D364" s="299" t="s">
        <v>628</v>
      </c>
    </row>
    <row r="365" spans="1:4" x14ac:dyDescent="0.2">
      <c r="A365" s="299">
        <v>1123</v>
      </c>
      <c r="B365" s="299">
        <v>34</v>
      </c>
      <c r="C365" s="299" t="s">
        <v>18</v>
      </c>
      <c r="D365" s="299" t="s">
        <v>628</v>
      </c>
    </row>
    <row r="366" spans="1:4" x14ac:dyDescent="0.2">
      <c r="A366" s="299">
        <v>1086</v>
      </c>
      <c r="B366" s="299">
        <v>35</v>
      </c>
      <c r="C366" s="299" t="s">
        <v>18</v>
      </c>
      <c r="D366" s="299" t="s">
        <v>628</v>
      </c>
    </row>
    <row r="367" spans="1:4" x14ac:dyDescent="0.2">
      <c r="A367" s="299">
        <v>1205</v>
      </c>
      <c r="B367" s="299">
        <v>27</v>
      </c>
      <c r="C367" s="299" t="s">
        <v>18</v>
      </c>
      <c r="D367" s="299" t="s">
        <v>628</v>
      </c>
    </row>
    <row r="368" spans="1:4" x14ac:dyDescent="0.2">
      <c r="A368" s="299">
        <v>692</v>
      </c>
      <c r="B368" s="299">
        <v>36</v>
      </c>
      <c r="C368" s="299" t="s">
        <v>17</v>
      </c>
      <c r="D368" s="299" t="s">
        <v>627</v>
      </c>
    </row>
    <row r="369" spans="1:4" x14ac:dyDescent="0.2">
      <c r="A369" s="299">
        <v>914</v>
      </c>
      <c r="B369" s="299">
        <v>44</v>
      </c>
      <c r="C369" s="299" t="s">
        <v>18</v>
      </c>
      <c r="D369" s="299" t="s">
        <v>627</v>
      </c>
    </row>
    <row r="370" spans="1:4" x14ac:dyDescent="0.2">
      <c r="A370" s="299">
        <v>856</v>
      </c>
      <c r="B370" s="299">
        <v>42</v>
      </c>
      <c r="C370" s="299" t="s">
        <v>17</v>
      </c>
      <c r="D370" s="299" t="s">
        <v>628</v>
      </c>
    </row>
    <row r="371" spans="1:4" x14ac:dyDescent="0.2">
      <c r="A371" s="299">
        <v>1108</v>
      </c>
      <c r="B371" s="299">
        <v>38</v>
      </c>
      <c r="C371" s="299" t="s">
        <v>18</v>
      </c>
      <c r="D371" s="299" t="s">
        <v>627</v>
      </c>
    </row>
    <row r="372" spans="1:4" x14ac:dyDescent="0.2">
      <c r="A372" s="299">
        <v>1286</v>
      </c>
      <c r="B372" s="299">
        <v>27</v>
      </c>
      <c r="C372" s="299" t="s">
        <v>18</v>
      </c>
      <c r="D372" s="299" t="s">
        <v>628</v>
      </c>
    </row>
    <row r="373" spans="1:4" x14ac:dyDescent="0.2">
      <c r="A373" s="299">
        <v>972</v>
      </c>
      <c r="B373" s="299">
        <v>39</v>
      </c>
      <c r="C373" s="299" t="s">
        <v>18</v>
      </c>
      <c r="D373" s="299" t="s">
        <v>627</v>
      </c>
    </row>
    <row r="374" spans="1:4" x14ac:dyDescent="0.2">
      <c r="A374" s="299">
        <v>1066</v>
      </c>
      <c r="B374" s="299">
        <v>38</v>
      </c>
      <c r="C374" s="299" t="s">
        <v>18</v>
      </c>
      <c r="D374" s="299" t="s">
        <v>627</v>
      </c>
    </row>
    <row r="375" spans="1:4" x14ac:dyDescent="0.2">
      <c r="A375" s="299">
        <v>1173</v>
      </c>
      <c r="B375" s="299">
        <v>33</v>
      </c>
      <c r="C375" s="299" t="s">
        <v>18</v>
      </c>
      <c r="D375" s="299" t="s">
        <v>627</v>
      </c>
    </row>
    <row r="376" spans="1:4" x14ac:dyDescent="0.2">
      <c r="A376" s="299">
        <v>988</v>
      </c>
      <c r="B376" s="299">
        <v>40</v>
      </c>
      <c r="C376" s="299" t="s">
        <v>18</v>
      </c>
      <c r="D376" s="299" t="s">
        <v>628</v>
      </c>
    </row>
    <row r="377" spans="1:4" x14ac:dyDescent="0.2">
      <c r="A377" s="299">
        <v>1033</v>
      </c>
      <c r="B377" s="299">
        <v>35</v>
      </c>
      <c r="C377" s="299" t="s">
        <v>18</v>
      </c>
      <c r="D377" s="299" t="s">
        <v>627</v>
      </c>
    </row>
    <row r="378" spans="1:4" x14ac:dyDescent="0.2">
      <c r="A378" s="299">
        <v>608</v>
      </c>
      <c r="B378" s="299">
        <v>58</v>
      </c>
      <c r="C378" s="299" t="s">
        <v>18</v>
      </c>
      <c r="D378" s="299" t="s">
        <v>628</v>
      </c>
    </row>
    <row r="379" spans="1:4" x14ac:dyDescent="0.2">
      <c r="A379" s="299">
        <v>655</v>
      </c>
      <c r="B379" s="299">
        <v>59</v>
      </c>
      <c r="C379" s="299" t="s">
        <v>18</v>
      </c>
      <c r="D379" s="299" t="s">
        <v>628</v>
      </c>
    </row>
    <row r="380" spans="1:4" x14ac:dyDescent="0.2">
      <c r="A380" s="299">
        <v>696</v>
      </c>
      <c r="B380" s="299">
        <v>33</v>
      </c>
      <c r="C380" s="299" t="s">
        <v>17</v>
      </c>
      <c r="D380" s="299" t="s">
        <v>627</v>
      </c>
    </row>
    <row r="381" spans="1:4" x14ac:dyDescent="0.2">
      <c r="A381" s="299">
        <v>604</v>
      </c>
      <c r="B381" s="299">
        <v>29</v>
      </c>
      <c r="C381" s="299" t="s">
        <v>17</v>
      </c>
      <c r="D381" s="299" t="s">
        <v>628</v>
      </c>
    </row>
    <row r="382" spans="1:4" x14ac:dyDescent="0.2">
      <c r="A382" s="299">
        <v>856</v>
      </c>
      <c r="B382" s="299">
        <v>51</v>
      </c>
      <c r="C382" s="299" t="s">
        <v>18</v>
      </c>
      <c r="D382" s="299" t="s">
        <v>627</v>
      </c>
    </row>
    <row r="383" spans="1:4" x14ac:dyDescent="0.2">
      <c r="A383" s="299">
        <v>541</v>
      </c>
      <c r="B383" s="299">
        <v>59</v>
      </c>
      <c r="C383" s="299" t="s">
        <v>18</v>
      </c>
      <c r="D383" s="299" t="s">
        <v>627</v>
      </c>
    </row>
    <row r="384" spans="1:4" x14ac:dyDescent="0.2">
      <c r="A384" s="299">
        <v>600</v>
      </c>
      <c r="B384" s="299">
        <v>55</v>
      </c>
      <c r="C384" s="299" t="s">
        <v>18</v>
      </c>
      <c r="D384" s="299" t="s">
        <v>627</v>
      </c>
    </row>
    <row r="385" spans="1:4" x14ac:dyDescent="0.2">
      <c r="A385" s="299">
        <v>1348</v>
      </c>
      <c r="B385" s="299">
        <v>27</v>
      </c>
      <c r="C385" s="299" t="s">
        <v>18</v>
      </c>
      <c r="D385" s="299" t="s">
        <v>628</v>
      </c>
    </row>
    <row r="386" spans="1:4" x14ac:dyDescent="0.2">
      <c r="A386" s="299">
        <v>896</v>
      </c>
      <c r="B386" s="299">
        <v>43</v>
      </c>
      <c r="C386" s="299" t="s">
        <v>18</v>
      </c>
      <c r="D386" s="299" t="s">
        <v>627</v>
      </c>
    </row>
    <row r="387" spans="1:4" x14ac:dyDescent="0.2">
      <c r="A387" s="299">
        <v>864</v>
      </c>
      <c r="B387" s="299">
        <v>41</v>
      </c>
      <c r="C387" s="299" t="s">
        <v>17</v>
      </c>
      <c r="D387" s="299" t="s">
        <v>628</v>
      </c>
    </row>
    <row r="388" spans="1:4" x14ac:dyDescent="0.2">
      <c r="A388" s="299">
        <v>660</v>
      </c>
      <c r="B388" s="299">
        <v>59</v>
      </c>
      <c r="C388" s="299" t="s">
        <v>18</v>
      </c>
      <c r="D388" s="299" t="s">
        <v>628</v>
      </c>
    </row>
    <row r="389" spans="1:4" x14ac:dyDescent="0.2">
      <c r="A389" s="299">
        <v>1154</v>
      </c>
      <c r="B389" s="299">
        <v>31</v>
      </c>
      <c r="C389" s="299" t="s">
        <v>18</v>
      </c>
      <c r="D389" s="299" t="s">
        <v>627</v>
      </c>
    </row>
    <row r="390" spans="1:4" x14ac:dyDescent="0.2">
      <c r="A390" s="299">
        <v>1058</v>
      </c>
      <c r="B390" s="299">
        <v>37</v>
      </c>
      <c r="C390" s="299" t="s">
        <v>18</v>
      </c>
      <c r="D390" s="299" t="s">
        <v>627</v>
      </c>
    </row>
    <row r="391" spans="1:4" x14ac:dyDescent="0.2">
      <c r="A391" s="299">
        <v>1067</v>
      </c>
      <c r="B391" s="299">
        <v>52</v>
      </c>
      <c r="C391" s="299" t="s">
        <v>17</v>
      </c>
      <c r="D391" s="299" t="s">
        <v>628</v>
      </c>
    </row>
    <row r="392" spans="1:4" x14ac:dyDescent="0.2">
      <c r="A392" s="299">
        <v>1001</v>
      </c>
      <c r="B392" s="299">
        <v>51</v>
      </c>
      <c r="C392" s="299" t="s">
        <v>17</v>
      </c>
      <c r="D392" s="299" t="s">
        <v>628</v>
      </c>
    </row>
    <row r="393" spans="1:4" x14ac:dyDescent="0.2">
      <c r="A393" s="299">
        <v>589</v>
      </c>
      <c r="B393" s="299">
        <v>59</v>
      </c>
      <c r="C393" s="299" t="s">
        <v>18</v>
      </c>
      <c r="D393" s="299" t="s">
        <v>628</v>
      </c>
    </row>
    <row r="394" spans="1:4" x14ac:dyDescent="0.2">
      <c r="A394" s="299">
        <v>1238</v>
      </c>
      <c r="B394" s="299">
        <v>61</v>
      </c>
      <c r="C394" s="299" t="s">
        <v>17</v>
      </c>
      <c r="D394" s="299" t="s">
        <v>627</v>
      </c>
    </row>
    <row r="395" spans="1:4" x14ac:dyDescent="0.2">
      <c r="A395" s="299">
        <v>984</v>
      </c>
      <c r="B395" s="299">
        <v>47</v>
      </c>
      <c r="C395" s="299" t="s">
        <v>17</v>
      </c>
      <c r="D395" s="299" t="s">
        <v>628</v>
      </c>
    </row>
    <row r="396" spans="1:4" x14ac:dyDescent="0.2">
      <c r="A396" s="299">
        <v>753</v>
      </c>
      <c r="B396" s="299">
        <v>33</v>
      </c>
      <c r="C396" s="299" t="s">
        <v>17</v>
      </c>
      <c r="D396" s="299" t="s">
        <v>628</v>
      </c>
    </row>
    <row r="397" spans="1:4" x14ac:dyDescent="0.2">
      <c r="A397" s="299">
        <v>1152</v>
      </c>
      <c r="B397" s="299">
        <v>57</v>
      </c>
      <c r="C397" s="299" t="s">
        <v>17</v>
      </c>
      <c r="D397" s="299" t="s">
        <v>628</v>
      </c>
    </row>
    <row r="398" spans="1:4" x14ac:dyDescent="0.2">
      <c r="A398" s="299">
        <v>1065</v>
      </c>
      <c r="B398" s="299">
        <v>32</v>
      </c>
      <c r="C398" s="299" t="s">
        <v>18</v>
      </c>
      <c r="D398" s="299" t="s">
        <v>627</v>
      </c>
    </row>
    <row r="399" spans="1:4" x14ac:dyDescent="0.2">
      <c r="A399" s="299">
        <v>762</v>
      </c>
      <c r="B399" s="299">
        <v>37</v>
      </c>
      <c r="C399" s="299" t="s">
        <v>17</v>
      </c>
      <c r="D399" s="299" t="s">
        <v>627</v>
      </c>
    </row>
    <row r="400" spans="1:4" x14ac:dyDescent="0.2">
      <c r="A400" s="299">
        <v>512</v>
      </c>
      <c r="B400" s="299">
        <v>58</v>
      </c>
      <c r="C400" s="299" t="s">
        <v>18</v>
      </c>
      <c r="D400" s="299" t="s">
        <v>627</v>
      </c>
    </row>
    <row r="401" spans="1:4" x14ac:dyDescent="0.2">
      <c r="A401" s="299">
        <v>683</v>
      </c>
      <c r="B401" s="299">
        <v>34</v>
      </c>
      <c r="C401" s="299" t="s">
        <v>17</v>
      </c>
      <c r="D401" s="299" t="s">
        <v>627</v>
      </c>
    </row>
    <row r="402" spans="1:4" x14ac:dyDescent="0.2">
      <c r="A402" s="299">
        <v>537</v>
      </c>
      <c r="B402" s="299">
        <v>29</v>
      </c>
      <c r="C402" s="299" t="s">
        <v>17</v>
      </c>
      <c r="D402" s="299" t="s">
        <v>627</v>
      </c>
    </row>
    <row r="403" spans="1:4" x14ac:dyDescent="0.2">
      <c r="A403" s="299">
        <v>511</v>
      </c>
      <c r="B403" s="299">
        <v>64</v>
      </c>
      <c r="C403" s="299" t="s">
        <v>18</v>
      </c>
      <c r="D403" s="299" t="s">
        <v>628</v>
      </c>
    </row>
    <row r="404" spans="1:4" x14ac:dyDescent="0.2">
      <c r="A404" s="299">
        <v>860</v>
      </c>
      <c r="B404" s="299">
        <v>42</v>
      </c>
      <c r="C404" s="299" t="s">
        <v>17</v>
      </c>
      <c r="D404" s="299" t="s">
        <v>628</v>
      </c>
    </row>
    <row r="405" spans="1:4" x14ac:dyDescent="0.2">
      <c r="A405" s="299">
        <v>829</v>
      </c>
      <c r="B405" s="299">
        <v>43</v>
      </c>
      <c r="C405" s="299" t="s">
        <v>17</v>
      </c>
      <c r="D405" s="299" t="s">
        <v>627</v>
      </c>
    </row>
    <row r="406" spans="1:4" x14ac:dyDescent="0.2">
      <c r="A406" s="299">
        <v>928</v>
      </c>
      <c r="B406" s="299">
        <v>47</v>
      </c>
      <c r="C406" s="299" t="s">
        <v>17</v>
      </c>
      <c r="D406" s="299" t="s">
        <v>628</v>
      </c>
    </row>
    <row r="407" spans="1:4" x14ac:dyDescent="0.2">
      <c r="A407" s="299">
        <v>786</v>
      </c>
      <c r="B407" s="299">
        <v>38</v>
      </c>
      <c r="C407" s="299" t="s">
        <v>17</v>
      </c>
      <c r="D407" s="299" t="s">
        <v>628</v>
      </c>
    </row>
    <row r="408" spans="1:4" x14ac:dyDescent="0.2">
      <c r="A408" s="299">
        <v>678</v>
      </c>
      <c r="B408" s="299">
        <v>33</v>
      </c>
      <c r="C408" s="299" t="s">
        <v>17</v>
      </c>
      <c r="D408" s="299" t="s">
        <v>627</v>
      </c>
    </row>
    <row r="409" spans="1:4" x14ac:dyDescent="0.2">
      <c r="A409" s="299">
        <v>664</v>
      </c>
      <c r="B409" s="299">
        <v>33</v>
      </c>
      <c r="C409" s="299" t="s">
        <v>17</v>
      </c>
      <c r="D409" s="299" t="s">
        <v>628</v>
      </c>
    </row>
    <row r="410" spans="1:4" x14ac:dyDescent="0.2">
      <c r="A410" s="299">
        <v>1011</v>
      </c>
      <c r="B410" s="299">
        <v>38</v>
      </c>
      <c r="C410" s="299" t="s">
        <v>18</v>
      </c>
      <c r="D410" s="299" t="s">
        <v>628</v>
      </c>
    </row>
    <row r="411" spans="1:4" x14ac:dyDescent="0.2">
      <c r="A411" s="299">
        <v>868</v>
      </c>
      <c r="B411" s="299">
        <v>44</v>
      </c>
      <c r="C411" s="299" t="s">
        <v>17</v>
      </c>
      <c r="D411" s="299" t="s">
        <v>627</v>
      </c>
    </row>
    <row r="412" spans="1:4" x14ac:dyDescent="0.2">
      <c r="A412" s="299">
        <v>888</v>
      </c>
      <c r="B412" s="299">
        <v>44</v>
      </c>
      <c r="C412" s="299" t="s">
        <v>17</v>
      </c>
      <c r="D412" s="299" t="s">
        <v>627</v>
      </c>
    </row>
    <row r="413" spans="1:4" x14ac:dyDescent="0.2">
      <c r="A413" s="299">
        <v>723</v>
      </c>
      <c r="B413" s="299">
        <v>37</v>
      </c>
      <c r="C413" s="299" t="s">
        <v>17</v>
      </c>
      <c r="D413" s="299" t="s">
        <v>628</v>
      </c>
    </row>
    <row r="414" spans="1:4" x14ac:dyDescent="0.2">
      <c r="A414" s="299">
        <v>852</v>
      </c>
      <c r="B414" s="299">
        <v>46</v>
      </c>
      <c r="C414" s="299" t="s">
        <v>18</v>
      </c>
      <c r="D414" s="299" t="s">
        <v>628</v>
      </c>
    </row>
    <row r="415" spans="1:4" x14ac:dyDescent="0.2">
      <c r="A415" s="299">
        <v>1312</v>
      </c>
      <c r="B415" s="299">
        <v>63</v>
      </c>
      <c r="C415" s="299" t="s">
        <v>17</v>
      </c>
      <c r="D415" s="299" t="s">
        <v>627</v>
      </c>
    </row>
    <row r="416" spans="1:4" x14ac:dyDescent="0.2">
      <c r="A416" s="299">
        <v>1138</v>
      </c>
      <c r="B416" s="299">
        <v>33</v>
      </c>
      <c r="C416" s="299" t="s">
        <v>18</v>
      </c>
      <c r="D416" s="299" t="s">
        <v>628</v>
      </c>
    </row>
    <row r="417" spans="1:4" x14ac:dyDescent="0.2">
      <c r="A417" s="299">
        <v>975</v>
      </c>
      <c r="B417" s="299">
        <v>41</v>
      </c>
      <c r="C417" s="299" t="s">
        <v>18</v>
      </c>
      <c r="D417" s="299" t="s">
        <v>627</v>
      </c>
    </row>
    <row r="418" spans="1:4" x14ac:dyDescent="0.2">
      <c r="A418" s="299">
        <v>1282</v>
      </c>
      <c r="B418" s="299">
        <v>63</v>
      </c>
      <c r="C418" s="299" t="s">
        <v>17</v>
      </c>
      <c r="D418" s="299" t="s">
        <v>628</v>
      </c>
    </row>
    <row r="419" spans="1:4" x14ac:dyDescent="0.2">
      <c r="A419" s="299">
        <v>682</v>
      </c>
      <c r="B419" s="299">
        <v>33</v>
      </c>
      <c r="C419" s="299" t="s">
        <v>17</v>
      </c>
      <c r="D419" s="299" t="s">
        <v>627</v>
      </c>
    </row>
    <row r="420" spans="1:4" x14ac:dyDescent="0.2">
      <c r="A420" s="299">
        <v>1145</v>
      </c>
      <c r="B420" s="299">
        <v>36</v>
      </c>
      <c r="C420" s="299" t="s">
        <v>18</v>
      </c>
      <c r="D420" s="299" t="s">
        <v>628</v>
      </c>
    </row>
    <row r="421" spans="1:4" x14ac:dyDescent="0.2">
      <c r="A421" s="299">
        <v>1148</v>
      </c>
      <c r="B421" s="299">
        <v>57</v>
      </c>
      <c r="C421" s="299" t="s">
        <v>17</v>
      </c>
      <c r="D421" s="299" t="s">
        <v>627</v>
      </c>
    </row>
    <row r="422" spans="1:4" x14ac:dyDescent="0.2">
      <c r="A422" s="299">
        <v>808</v>
      </c>
      <c r="B422" s="299">
        <v>47</v>
      </c>
      <c r="C422" s="299" t="s">
        <v>18</v>
      </c>
      <c r="D422" s="299" t="s">
        <v>628</v>
      </c>
    </row>
    <row r="423" spans="1:4" x14ac:dyDescent="0.2">
      <c r="A423" s="299">
        <v>1259</v>
      </c>
      <c r="B423" s="299">
        <v>27</v>
      </c>
      <c r="C423" s="299" t="s">
        <v>18</v>
      </c>
      <c r="D423" s="299" t="s">
        <v>627</v>
      </c>
    </row>
    <row r="424" spans="1:4" x14ac:dyDescent="0.2">
      <c r="A424" s="299">
        <v>667</v>
      </c>
      <c r="B424" s="299">
        <v>34</v>
      </c>
      <c r="C424" s="299" t="s">
        <v>17</v>
      </c>
      <c r="D424" s="299" t="s">
        <v>627</v>
      </c>
    </row>
    <row r="425" spans="1:4" x14ac:dyDescent="0.2">
      <c r="A425" s="299">
        <v>492</v>
      </c>
      <c r="B425" s="299">
        <v>25</v>
      </c>
      <c r="C425" s="299" t="s">
        <v>17</v>
      </c>
      <c r="D425" s="299" t="s">
        <v>628</v>
      </c>
    </row>
    <row r="426" spans="1:4" x14ac:dyDescent="0.2">
      <c r="A426" s="299">
        <v>641</v>
      </c>
      <c r="B426" s="299">
        <v>58</v>
      </c>
      <c r="C426" s="299" t="s">
        <v>18</v>
      </c>
      <c r="D426" s="299" t="s">
        <v>627</v>
      </c>
    </row>
    <row r="427" spans="1:4" x14ac:dyDescent="0.2">
      <c r="A427" s="299">
        <v>650</v>
      </c>
      <c r="B427" s="299">
        <v>32</v>
      </c>
      <c r="C427" s="299" t="s">
        <v>17</v>
      </c>
      <c r="D427" s="299" t="s">
        <v>627</v>
      </c>
    </row>
    <row r="428" spans="1:4" x14ac:dyDescent="0.2">
      <c r="A428" s="299">
        <v>1246</v>
      </c>
      <c r="B428" s="299">
        <v>63</v>
      </c>
      <c r="C428" s="299" t="s">
        <v>17</v>
      </c>
      <c r="D428" s="299" t="s">
        <v>627</v>
      </c>
    </row>
    <row r="429" spans="1:4" x14ac:dyDescent="0.2">
      <c r="A429" s="299">
        <v>779</v>
      </c>
      <c r="B429" s="299">
        <v>40</v>
      </c>
      <c r="C429" s="299" t="s">
        <v>17</v>
      </c>
      <c r="D429" s="299" t="s">
        <v>628</v>
      </c>
    </row>
    <row r="430" spans="1:4" x14ac:dyDescent="0.2">
      <c r="A430" s="299">
        <v>412</v>
      </c>
      <c r="B430" s="299">
        <v>25</v>
      </c>
      <c r="C430" s="299" t="s">
        <v>17</v>
      </c>
      <c r="D430" s="299" t="s">
        <v>628</v>
      </c>
    </row>
    <row r="431" spans="1:4" x14ac:dyDescent="0.2">
      <c r="A431" s="299">
        <v>581</v>
      </c>
      <c r="B431" s="299">
        <v>63</v>
      </c>
      <c r="C431" s="299" t="s">
        <v>18</v>
      </c>
      <c r="D431" s="299" t="s">
        <v>628</v>
      </c>
    </row>
    <row r="432" spans="1:4" x14ac:dyDescent="0.2">
      <c r="A432" s="299">
        <v>644</v>
      </c>
      <c r="B432" s="299">
        <v>33</v>
      </c>
      <c r="C432" s="299" t="s">
        <v>17</v>
      </c>
      <c r="D432" s="299" t="s">
        <v>627</v>
      </c>
    </row>
    <row r="433" spans="1:4" x14ac:dyDescent="0.2">
      <c r="A433" s="299">
        <v>1010</v>
      </c>
      <c r="B433" s="299">
        <v>35</v>
      </c>
      <c r="C433" s="299" t="s">
        <v>18</v>
      </c>
      <c r="D433" s="299" t="s">
        <v>627</v>
      </c>
    </row>
    <row r="434" spans="1:4" x14ac:dyDescent="0.2">
      <c r="A434" s="299">
        <v>1074</v>
      </c>
      <c r="B434" s="299">
        <v>50</v>
      </c>
      <c r="C434" s="299" t="s">
        <v>17</v>
      </c>
      <c r="D434" s="299" t="s">
        <v>628</v>
      </c>
    </row>
    <row r="435" spans="1:4" x14ac:dyDescent="0.2">
      <c r="A435" s="299">
        <v>1020</v>
      </c>
      <c r="B435" s="299">
        <v>54</v>
      </c>
      <c r="C435" s="299" t="s">
        <v>17</v>
      </c>
      <c r="D435" s="299" t="s">
        <v>627</v>
      </c>
    </row>
    <row r="436" spans="1:4" x14ac:dyDescent="0.2">
      <c r="A436" s="299">
        <v>718</v>
      </c>
      <c r="B436" s="299">
        <v>57</v>
      </c>
      <c r="C436" s="299" t="s">
        <v>18</v>
      </c>
      <c r="D436" s="299" t="s">
        <v>628</v>
      </c>
    </row>
    <row r="437" spans="1:4" x14ac:dyDescent="0.2">
      <c r="A437" s="299">
        <v>495</v>
      </c>
      <c r="B437" s="299">
        <v>64</v>
      </c>
      <c r="C437" s="299" t="s">
        <v>18</v>
      </c>
      <c r="D437" s="299" t="s">
        <v>628</v>
      </c>
    </row>
    <row r="438" spans="1:4" x14ac:dyDescent="0.2">
      <c r="A438" s="299">
        <v>848</v>
      </c>
      <c r="B438" s="299">
        <v>43</v>
      </c>
      <c r="C438" s="299" t="s">
        <v>17</v>
      </c>
      <c r="D438" s="299" t="s">
        <v>627</v>
      </c>
    </row>
    <row r="439" spans="1:4" x14ac:dyDescent="0.2">
      <c r="A439" s="299">
        <v>1042</v>
      </c>
      <c r="B439" s="299">
        <v>41</v>
      </c>
      <c r="C439" s="299" t="s">
        <v>18</v>
      </c>
      <c r="D439" s="299" t="s">
        <v>628</v>
      </c>
    </row>
    <row r="440" spans="1:4" x14ac:dyDescent="0.2">
      <c r="A440" s="299">
        <v>882</v>
      </c>
      <c r="B440" s="299">
        <v>48</v>
      </c>
      <c r="C440" s="299" t="s">
        <v>18</v>
      </c>
      <c r="D440" s="299" t="s">
        <v>627</v>
      </c>
    </row>
    <row r="441" spans="1:4" x14ac:dyDescent="0.2">
      <c r="A441" s="299">
        <v>469</v>
      </c>
      <c r="B441" s="299">
        <v>25</v>
      </c>
      <c r="C441" s="299" t="s">
        <v>17</v>
      </c>
      <c r="D441" s="299" t="s">
        <v>627</v>
      </c>
    </row>
    <row r="442" spans="1:4" x14ac:dyDescent="0.2">
      <c r="A442" s="299">
        <v>782</v>
      </c>
      <c r="B442" s="299">
        <v>35</v>
      </c>
      <c r="C442" s="299" t="s">
        <v>17</v>
      </c>
      <c r="D442" s="299" t="s">
        <v>627</v>
      </c>
    </row>
    <row r="443" spans="1:4" x14ac:dyDescent="0.2">
      <c r="A443" s="299">
        <v>561</v>
      </c>
      <c r="B443" s="299">
        <v>26</v>
      </c>
      <c r="C443" s="299" t="s">
        <v>17</v>
      </c>
      <c r="D443" s="299" t="s">
        <v>628</v>
      </c>
    </row>
    <row r="444" spans="1:4" x14ac:dyDescent="0.2">
      <c r="A444" s="299">
        <v>1081</v>
      </c>
      <c r="B444" s="299">
        <v>55</v>
      </c>
      <c r="C444" s="299" t="s">
        <v>17</v>
      </c>
      <c r="D444" s="299" t="s">
        <v>628</v>
      </c>
    </row>
    <row r="445" spans="1:4" x14ac:dyDescent="0.2">
      <c r="A445" s="299">
        <v>1276</v>
      </c>
      <c r="B445" s="299">
        <v>26</v>
      </c>
      <c r="C445" s="299" t="s">
        <v>18</v>
      </c>
      <c r="D445" s="299" t="s">
        <v>628</v>
      </c>
    </row>
    <row r="446" spans="1:4" x14ac:dyDescent="0.2">
      <c r="A446" s="299">
        <v>884</v>
      </c>
      <c r="B446" s="299">
        <v>43</v>
      </c>
      <c r="C446" s="299" t="s">
        <v>18</v>
      </c>
      <c r="D446" s="299" t="s">
        <v>627</v>
      </c>
    </row>
    <row r="447" spans="1:4" x14ac:dyDescent="0.2">
      <c r="A447" s="299">
        <v>1024</v>
      </c>
      <c r="B447" s="299">
        <v>39</v>
      </c>
      <c r="C447" s="299" t="s">
        <v>18</v>
      </c>
      <c r="D447" s="299" t="s">
        <v>628</v>
      </c>
    </row>
    <row r="448" spans="1:4" x14ac:dyDescent="0.2">
      <c r="A448" s="299">
        <v>937</v>
      </c>
      <c r="B448" s="299">
        <v>46</v>
      </c>
      <c r="C448" s="299" t="s">
        <v>17</v>
      </c>
      <c r="D448" s="299" t="s">
        <v>628</v>
      </c>
    </row>
    <row r="449" spans="1:4" x14ac:dyDescent="0.2">
      <c r="A449" s="299">
        <v>1049</v>
      </c>
      <c r="B449" s="299">
        <v>37</v>
      </c>
      <c r="C449" s="299" t="s">
        <v>18</v>
      </c>
      <c r="D449" s="299" t="s">
        <v>627</v>
      </c>
    </row>
    <row r="450" spans="1:4" x14ac:dyDescent="0.2">
      <c r="A450" s="299">
        <v>1150</v>
      </c>
      <c r="B450" s="299">
        <v>55</v>
      </c>
      <c r="C450" s="299" t="s">
        <v>17</v>
      </c>
      <c r="D450" s="299" t="s">
        <v>627</v>
      </c>
    </row>
    <row r="451" spans="1:4" x14ac:dyDescent="0.2">
      <c r="A451" s="299">
        <v>1360</v>
      </c>
      <c r="B451" s="299">
        <v>25</v>
      </c>
      <c r="C451" s="299" t="s">
        <v>18</v>
      </c>
      <c r="D451" s="299" t="s">
        <v>627</v>
      </c>
    </row>
    <row r="452" spans="1:4" x14ac:dyDescent="0.2">
      <c r="A452" s="299">
        <v>833</v>
      </c>
      <c r="B452" s="299">
        <v>45</v>
      </c>
      <c r="C452" s="299" t="s">
        <v>17</v>
      </c>
      <c r="D452" s="299" t="s">
        <v>628</v>
      </c>
    </row>
    <row r="453" spans="1:4" x14ac:dyDescent="0.2">
      <c r="A453" s="299">
        <v>747</v>
      </c>
      <c r="B453" s="299">
        <v>52</v>
      </c>
      <c r="C453" s="299" t="s">
        <v>18</v>
      </c>
      <c r="D453" s="299" t="s">
        <v>628</v>
      </c>
    </row>
    <row r="454" spans="1:4" x14ac:dyDescent="0.2">
      <c r="A454" s="299">
        <v>1084</v>
      </c>
      <c r="B454" s="299">
        <v>36</v>
      </c>
      <c r="C454" s="299" t="s">
        <v>18</v>
      </c>
      <c r="D454" s="299" t="s">
        <v>627</v>
      </c>
    </row>
    <row r="455" spans="1:4" x14ac:dyDescent="0.2">
      <c r="A455" s="299">
        <v>576</v>
      </c>
      <c r="B455" s="299">
        <v>32</v>
      </c>
      <c r="C455" s="299" t="s">
        <v>17</v>
      </c>
      <c r="D455" s="299" t="s">
        <v>628</v>
      </c>
    </row>
    <row r="456" spans="1:4" x14ac:dyDescent="0.2">
      <c r="A456" s="299">
        <v>1071</v>
      </c>
      <c r="B456" s="299">
        <v>56</v>
      </c>
      <c r="C456" s="299" t="s">
        <v>17</v>
      </c>
      <c r="D456" s="299" t="s">
        <v>627</v>
      </c>
    </row>
    <row r="457" spans="1:4" x14ac:dyDescent="0.2">
      <c r="A457" s="299">
        <v>852</v>
      </c>
      <c r="B457" s="299">
        <v>42</v>
      </c>
      <c r="C457" s="299" t="s">
        <v>18</v>
      </c>
      <c r="D457" s="299" t="s">
        <v>628</v>
      </c>
    </row>
    <row r="458" spans="1:4" x14ac:dyDescent="0.2">
      <c r="A458" s="299">
        <v>1271</v>
      </c>
      <c r="B458" s="299">
        <v>64</v>
      </c>
      <c r="C458" s="299" t="s">
        <v>17</v>
      </c>
      <c r="D458" s="299" t="s">
        <v>627</v>
      </c>
    </row>
    <row r="459" spans="1:4" x14ac:dyDescent="0.2">
      <c r="A459" s="299">
        <v>955</v>
      </c>
      <c r="B459" s="299">
        <v>52</v>
      </c>
      <c r="C459" s="299" t="s">
        <v>17</v>
      </c>
      <c r="D459" s="299" t="s">
        <v>627</v>
      </c>
    </row>
    <row r="460" spans="1:4" x14ac:dyDescent="0.2">
      <c r="A460" s="299">
        <v>1110</v>
      </c>
      <c r="B460" s="299">
        <v>57</v>
      </c>
      <c r="C460" s="299" t="s">
        <v>17</v>
      </c>
      <c r="D460" s="299" t="s">
        <v>627</v>
      </c>
    </row>
    <row r="461" spans="1:4" x14ac:dyDescent="0.2">
      <c r="A461" s="299">
        <v>907</v>
      </c>
      <c r="B461" s="299">
        <v>45</v>
      </c>
      <c r="C461" s="299" t="s">
        <v>17</v>
      </c>
      <c r="D461" s="299" t="s">
        <v>628</v>
      </c>
    </row>
    <row r="462" spans="1:4" x14ac:dyDescent="0.2">
      <c r="A462" s="299">
        <v>1249</v>
      </c>
      <c r="B462" s="299">
        <v>31</v>
      </c>
      <c r="C462" s="299" t="s">
        <v>18</v>
      </c>
      <c r="D462" s="299" t="s">
        <v>627</v>
      </c>
    </row>
    <row r="463" spans="1:4" x14ac:dyDescent="0.2">
      <c r="A463" s="299">
        <v>539</v>
      </c>
      <c r="B463" s="299">
        <v>28</v>
      </c>
      <c r="C463" s="299" t="s">
        <v>17</v>
      </c>
      <c r="D463" s="299" t="s">
        <v>627</v>
      </c>
    </row>
    <row r="464" spans="1:4" x14ac:dyDescent="0.2">
      <c r="A464" s="299">
        <v>592</v>
      </c>
      <c r="B464" s="299">
        <v>34</v>
      </c>
      <c r="C464" s="299" t="s">
        <v>17</v>
      </c>
      <c r="D464" s="299" t="s">
        <v>627</v>
      </c>
    </row>
    <row r="465" spans="1:4" x14ac:dyDescent="0.2">
      <c r="A465" s="299">
        <v>792</v>
      </c>
      <c r="B465" s="299">
        <v>50</v>
      </c>
      <c r="C465" s="299" t="s">
        <v>18</v>
      </c>
      <c r="D465" s="299" t="s">
        <v>628</v>
      </c>
    </row>
    <row r="466" spans="1:4" x14ac:dyDescent="0.2">
      <c r="A466" s="299">
        <v>1056</v>
      </c>
      <c r="B466" s="299">
        <v>36</v>
      </c>
      <c r="C466" s="299" t="s">
        <v>18</v>
      </c>
      <c r="D466" s="299" t="s">
        <v>627</v>
      </c>
    </row>
    <row r="467" spans="1:4" x14ac:dyDescent="0.2">
      <c r="A467" s="299">
        <v>904</v>
      </c>
      <c r="B467" s="299">
        <v>44</v>
      </c>
      <c r="C467" s="299" t="s">
        <v>17</v>
      </c>
      <c r="D467" s="299" t="s">
        <v>628</v>
      </c>
    </row>
    <row r="468" spans="1:4" x14ac:dyDescent="0.2">
      <c r="A468" s="299">
        <v>547</v>
      </c>
      <c r="B468" s="299">
        <v>29</v>
      </c>
      <c r="C468" s="299" t="s">
        <v>17</v>
      </c>
      <c r="D468" s="299" t="s">
        <v>627</v>
      </c>
    </row>
    <row r="469" spans="1:4" x14ac:dyDescent="0.2">
      <c r="A469" s="299">
        <v>1191</v>
      </c>
      <c r="B469" s="299">
        <v>30</v>
      </c>
      <c r="C469" s="299" t="s">
        <v>18</v>
      </c>
      <c r="D469" s="299" t="s">
        <v>627</v>
      </c>
    </row>
    <row r="470" spans="1:4" x14ac:dyDescent="0.2">
      <c r="A470" s="299">
        <v>647</v>
      </c>
      <c r="B470" s="299">
        <v>57</v>
      </c>
      <c r="C470" s="299" t="s">
        <v>18</v>
      </c>
      <c r="D470" s="299" t="s">
        <v>628</v>
      </c>
    </row>
    <row r="471" spans="1:4" x14ac:dyDescent="0.2">
      <c r="A471" s="299">
        <v>923</v>
      </c>
      <c r="B471" s="299">
        <v>46</v>
      </c>
      <c r="C471" s="299" t="s">
        <v>17</v>
      </c>
      <c r="D471" s="299" t="s">
        <v>627</v>
      </c>
    </row>
    <row r="472" spans="1:4" x14ac:dyDescent="0.2">
      <c r="A472" s="299">
        <v>1195</v>
      </c>
      <c r="B472" s="299">
        <v>59</v>
      </c>
      <c r="C472" s="299" t="s">
        <v>17</v>
      </c>
      <c r="D472" s="299" t="s">
        <v>627</v>
      </c>
    </row>
    <row r="473" spans="1:4" x14ac:dyDescent="0.2">
      <c r="A473" s="299">
        <v>941</v>
      </c>
      <c r="B473" s="299">
        <v>46</v>
      </c>
      <c r="C473" s="299" t="s">
        <v>18</v>
      </c>
      <c r="D473" s="299" t="s">
        <v>628</v>
      </c>
    </row>
    <row r="474" spans="1:4" x14ac:dyDescent="0.2">
      <c r="A474" s="299">
        <v>485</v>
      </c>
      <c r="B474" s="299">
        <v>62</v>
      </c>
      <c r="C474" s="299" t="s">
        <v>18</v>
      </c>
      <c r="D474" s="299" t="s">
        <v>627</v>
      </c>
    </row>
    <row r="475" spans="1:4" x14ac:dyDescent="0.2">
      <c r="A475" s="299">
        <v>771</v>
      </c>
      <c r="B475" s="299">
        <v>39</v>
      </c>
      <c r="C475" s="299" t="s">
        <v>17</v>
      </c>
      <c r="D475" s="299" t="s">
        <v>628</v>
      </c>
    </row>
    <row r="476" spans="1:4" x14ac:dyDescent="0.2">
      <c r="A476" s="299">
        <v>1276</v>
      </c>
      <c r="B476" s="299">
        <v>27</v>
      </c>
      <c r="C476" s="299" t="s">
        <v>18</v>
      </c>
      <c r="D476" s="299" t="s">
        <v>627</v>
      </c>
    </row>
    <row r="477" spans="1:4" x14ac:dyDescent="0.2">
      <c r="A477" s="299">
        <v>1227</v>
      </c>
      <c r="B477" s="299">
        <v>58</v>
      </c>
      <c r="C477" s="299" t="s">
        <v>17</v>
      </c>
      <c r="D477" s="299" t="s">
        <v>627</v>
      </c>
    </row>
    <row r="478" spans="1:4" x14ac:dyDescent="0.2">
      <c r="A478" s="299">
        <v>652</v>
      </c>
      <c r="B478" s="299">
        <v>56</v>
      </c>
      <c r="C478" s="299" t="s">
        <v>18</v>
      </c>
      <c r="D478" s="299" t="s">
        <v>627</v>
      </c>
    </row>
    <row r="479" spans="1:4" x14ac:dyDescent="0.2">
      <c r="A479" s="299">
        <v>1040</v>
      </c>
      <c r="B479" s="299">
        <v>42</v>
      </c>
      <c r="C479" s="299" t="s">
        <v>18</v>
      </c>
      <c r="D479" s="299" t="s">
        <v>627</v>
      </c>
    </row>
    <row r="480" spans="1:4" x14ac:dyDescent="0.2">
      <c r="A480" s="299">
        <v>1125</v>
      </c>
      <c r="B480" s="299">
        <v>55</v>
      </c>
      <c r="C480" s="299" t="s">
        <v>17</v>
      </c>
      <c r="D480" s="299" t="s">
        <v>627</v>
      </c>
    </row>
    <row r="481" spans="1:4" x14ac:dyDescent="0.2">
      <c r="A481" s="299">
        <v>838</v>
      </c>
      <c r="B481" s="299">
        <v>41</v>
      </c>
      <c r="C481" s="299" t="s">
        <v>17</v>
      </c>
      <c r="D481" s="299" t="s">
        <v>628</v>
      </c>
    </row>
    <row r="482" spans="1:4" x14ac:dyDescent="0.2">
      <c r="A482" s="299">
        <v>716</v>
      </c>
      <c r="B482" s="299">
        <v>51</v>
      </c>
      <c r="C482" s="299" t="s">
        <v>18</v>
      </c>
      <c r="D482" s="299" t="s">
        <v>628</v>
      </c>
    </row>
    <row r="483" spans="1:4" x14ac:dyDescent="0.2">
      <c r="A483" s="299">
        <v>650</v>
      </c>
      <c r="B483" s="299">
        <v>60</v>
      </c>
      <c r="C483" s="299" t="s">
        <v>18</v>
      </c>
      <c r="D483" s="299" t="s">
        <v>628</v>
      </c>
    </row>
    <row r="484" spans="1:4" x14ac:dyDescent="0.2">
      <c r="A484" s="299">
        <v>899</v>
      </c>
      <c r="B484" s="299">
        <v>46</v>
      </c>
      <c r="C484" s="299" t="s">
        <v>18</v>
      </c>
      <c r="D484" s="299" t="s">
        <v>628</v>
      </c>
    </row>
    <row r="485" spans="1:4" x14ac:dyDescent="0.2">
      <c r="A485" s="299">
        <v>678</v>
      </c>
      <c r="B485" s="299">
        <v>60</v>
      </c>
      <c r="C485" s="299" t="s">
        <v>18</v>
      </c>
      <c r="D485" s="299" t="s">
        <v>628</v>
      </c>
    </row>
    <row r="486" spans="1:4" x14ac:dyDescent="0.2">
      <c r="A486" s="299">
        <v>1021</v>
      </c>
      <c r="B486" s="299">
        <v>50</v>
      </c>
      <c r="C486" s="299" t="s">
        <v>17</v>
      </c>
      <c r="D486" s="299" t="s">
        <v>627</v>
      </c>
    </row>
    <row r="487" spans="1:4" x14ac:dyDescent="0.2">
      <c r="A487" s="299">
        <v>958</v>
      </c>
      <c r="B487" s="299">
        <v>49</v>
      </c>
      <c r="C487" s="299" t="s">
        <v>17</v>
      </c>
      <c r="D487" s="299" t="s">
        <v>628</v>
      </c>
    </row>
    <row r="488" spans="1:4" x14ac:dyDescent="0.2">
      <c r="A488" s="299">
        <v>1260</v>
      </c>
      <c r="B488" s="299">
        <v>63</v>
      </c>
      <c r="C488" s="299" t="s">
        <v>17</v>
      </c>
      <c r="D488" s="299" t="s">
        <v>628</v>
      </c>
    </row>
    <row r="489" spans="1:4" x14ac:dyDescent="0.2">
      <c r="A489" s="299">
        <v>1158</v>
      </c>
      <c r="B489" s="299">
        <v>62</v>
      </c>
      <c r="C489" s="299" t="s">
        <v>17</v>
      </c>
      <c r="D489" s="299" t="s">
        <v>628</v>
      </c>
    </row>
    <row r="490" spans="1:4" x14ac:dyDescent="0.2">
      <c r="A490" s="299">
        <v>1244</v>
      </c>
      <c r="B490" s="299">
        <v>58</v>
      </c>
      <c r="C490" s="299" t="s">
        <v>17</v>
      </c>
      <c r="D490" s="299" t="s">
        <v>628</v>
      </c>
    </row>
    <row r="491" spans="1:4" x14ac:dyDescent="0.2">
      <c r="A491" s="299">
        <v>515</v>
      </c>
      <c r="B491" s="299">
        <v>25</v>
      </c>
      <c r="C491" s="299" t="s">
        <v>17</v>
      </c>
      <c r="D491" s="299" t="s">
        <v>627</v>
      </c>
    </row>
    <row r="492" spans="1:4" x14ac:dyDescent="0.2">
      <c r="A492" s="299">
        <v>839</v>
      </c>
      <c r="B492" s="299">
        <v>45</v>
      </c>
      <c r="C492" s="299" t="s">
        <v>17</v>
      </c>
      <c r="D492" s="299" t="s">
        <v>627</v>
      </c>
    </row>
    <row r="493" spans="1:4" x14ac:dyDescent="0.2">
      <c r="A493" s="299">
        <v>467</v>
      </c>
      <c r="B493" s="299">
        <v>27</v>
      </c>
      <c r="C493" s="299" t="s">
        <v>17</v>
      </c>
      <c r="D493" s="299" t="s">
        <v>628</v>
      </c>
    </row>
    <row r="494" spans="1:4" x14ac:dyDescent="0.2">
      <c r="A494" s="299">
        <v>1168</v>
      </c>
      <c r="B494" s="299">
        <v>58</v>
      </c>
      <c r="C494" s="299" t="s">
        <v>17</v>
      </c>
      <c r="D494" s="299" t="s">
        <v>628</v>
      </c>
    </row>
    <row r="495" spans="1:4" x14ac:dyDescent="0.2">
      <c r="A495" s="299">
        <v>788</v>
      </c>
      <c r="B495" s="299">
        <v>41</v>
      </c>
      <c r="C495" s="299" t="s">
        <v>17</v>
      </c>
      <c r="D495" s="299" t="s">
        <v>628</v>
      </c>
    </row>
    <row r="496" spans="1:4" x14ac:dyDescent="0.2">
      <c r="A496" s="299">
        <v>1224</v>
      </c>
      <c r="B496" s="299">
        <v>57</v>
      </c>
      <c r="C496" s="299" t="s">
        <v>17</v>
      </c>
      <c r="D496" s="299" t="s">
        <v>628</v>
      </c>
    </row>
    <row r="497" spans="1:4" x14ac:dyDescent="0.2">
      <c r="A497" s="299">
        <v>1269</v>
      </c>
      <c r="B497" s="299">
        <v>64</v>
      </c>
      <c r="C497" s="299" t="s">
        <v>17</v>
      </c>
      <c r="D497" s="299" t="s">
        <v>627</v>
      </c>
    </row>
    <row r="498" spans="1:4" x14ac:dyDescent="0.2">
      <c r="A498" s="299">
        <v>1120</v>
      </c>
      <c r="B498" s="299">
        <v>55</v>
      </c>
      <c r="C498" s="299" t="s">
        <v>17</v>
      </c>
      <c r="D498" s="299" t="s">
        <v>628</v>
      </c>
    </row>
    <row r="499" spans="1:4" x14ac:dyDescent="0.2">
      <c r="A499" s="299">
        <v>957</v>
      </c>
      <c r="B499" s="299">
        <v>39</v>
      </c>
      <c r="C499" s="299" t="s">
        <v>18</v>
      </c>
      <c r="D499" s="299" t="s">
        <v>628</v>
      </c>
    </row>
    <row r="500" spans="1:4" x14ac:dyDescent="0.2">
      <c r="A500" s="299">
        <v>385</v>
      </c>
      <c r="B500" s="299">
        <v>25</v>
      </c>
      <c r="C500" s="299" t="s">
        <v>17</v>
      </c>
      <c r="D500" s="299" t="s">
        <v>627</v>
      </c>
    </row>
    <row r="501" spans="1:4" x14ac:dyDescent="0.2">
      <c r="A501" s="299">
        <v>1120</v>
      </c>
      <c r="B501" s="299">
        <v>59</v>
      </c>
      <c r="C501" s="299" t="s">
        <v>17</v>
      </c>
      <c r="D501" s="299" t="s">
        <v>628</v>
      </c>
    </row>
    <row r="502" spans="1:4" x14ac:dyDescent="0.2">
      <c r="A502" s="299">
        <v>973</v>
      </c>
      <c r="B502" s="299">
        <v>46</v>
      </c>
      <c r="C502" s="299" t="s">
        <v>18</v>
      </c>
      <c r="D502" s="299" t="s">
        <v>627</v>
      </c>
    </row>
    <row r="503" spans="1:4" x14ac:dyDescent="0.2">
      <c r="A503" s="299">
        <v>821</v>
      </c>
      <c r="B503" s="299">
        <v>49</v>
      </c>
      <c r="C503" s="299" t="s">
        <v>18</v>
      </c>
      <c r="D503" s="299" t="s">
        <v>627</v>
      </c>
    </row>
    <row r="504" spans="1:4" x14ac:dyDescent="0.2">
      <c r="A504" s="299">
        <v>675</v>
      </c>
      <c r="B504" s="299">
        <v>55</v>
      </c>
      <c r="C504" s="299" t="s">
        <v>18</v>
      </c>
      <c r="D504" s="299" t="s">
        <v>627</v>
      </c>
    </row>
    <row r="505" spans="1:4" x14ac:dyDescent="0.2">
      <c r="A505" s="299">
        <v>869</v>
      </c>
      <c r="B505" s="299">
        <v>50</v>
      </c>
      <c r="C505" s="299" t="s">
        <v>18</v>
      </c>
      <c r="D505" s="299" t="s">
        <v>628</v>
      </c>
    </row>
    <row r="506" spans="1:4" x14ac:dyDescent="0.2">
      <c r="A506" s="299">
        <v>918</v>
      </c>
      <c r="B506" s="299">
        <v>45</v>
      </c>
      <c r="C506" s="299" t="s">
        <v>17</v>
      </c>
      <c r="D506" s="299" t="s">
        <v>627</v>
      </c>
    </row>
    <row r="507" spans="1:4" x14ac:dyDescent="0.2">
      <c r="A507" s="299">
        <v>1214</v>
      </c>
      <c r="B507" s="299">
        <v>62</v>
      </c>
      <c r="C507" s="299" t="s">
        <v>17</v>
      </c>
      <c r="D507" s="299" t="s">
        <v>628</v>
      </c>
    </row>
    <row r="508" spans="1:4" x14ac:dyDescent="0.2">
      <c r="A508" s="299">
        <v>616</v>
      </c>
      <c r="B508" s="299">
        <v>30</v>
      </c>
      <c r="C508" s="299" t="s">
        <v>17</v>
      </c>
      <c r="D508" s="299" t="s">
        <v>627</v>
      </c>
    </row>
    <row r="509" spans="1:4" x14ac:dyDescent="0.2">
      <c r="A509" s="299">
        <v>1299</v>
      </c>
      <c r="B509" s="299">
        <v>25</v>
      </c>
      <c r="C509" s="299" t="s">
        <v>18</v>
      </c>
      <c r="D509" s="299" t="s">
        <v>627</v>
      </c>
    </row>
    <row r="510" spans="1:4" x14ac:dyDescent="0.2">
      <c r="A510" s="299">
        <v>1290</v>
      </c>
      <c r="B510" s="299">
        <v>27</v>
      </c>
      <c r="C510" s="299" t="s">
        <v>18</v>
      </c>
      <c r="D510" s="299" t="s">
        <v>628</v>
      </c>
    </row>
    <row r="511" spans="1:4" x14ac:dyDescent="0.2">
      <c r="A511" s="299">
        <v>943</v>
      </c>
      <c r="B511" s="299">
        <v>49</v>
      </c>
      <c r="C511" s="299" t="s">
        <v>17</v>
      </c>
      <c r="D511" s="299" t="s">
        <v>627</v>
      </c>
    </row>
    <row r="512" spans="1:4" x14ac:dyDescent="0.2">
      <c r="A512" s="299">
        <v>896</v>
      </c>
      <c r="B512" s="299">
        <v>48</v>
      </c>
      <c r="C512" s="299" t="s">
        <v>17</v>
      </c>
      <c r="D512" s="299" t="s">
        <v>628</v>
      </c>
    </row>
    <row r="513" spans="1:4" x14ac:dyDescent="0.2">
      <c r="A513" s="299">
        <v>984</v>
      </c>
      <c r="B513" s="299">
        <v>42</v>
      </c>
      <c r="C513" s="299" t="s">
        <v>18</v>
      </c>
      <c r="D513" s="299" t="s">
        <v>627</v>
      </c>
    </row>
    <row r="514" spans="1:4" x14ac:dyDescent="0.2">
      <c r="A514" s="299">
        <v>1004</v>
      </c>
      <c r="B514" s="299">
        <v>55</v>
      </c>
      <c r="C514" s="299" t="s">
        <v>17</v>
      </c>
      <c r="D514" s="299" t="s">
        <v>627</v>
      </c>
    </row>
    <row r="515" spans="1:4" x14ac:dyDescent="0.2">
      <c r="A515" s="299">
        <v>816</v>
      </c>
      <c r="B515" s="299">
        <v>45</v>
      </c>
      <c r="C515" s="299" t="s">
        <v>17</v>
      </c>
      <c r="D515" s="299" t="s">
        <v>627</v>
      </c>
    </row>
    <row r="516" spans="1:4" x14ac:dyDescent="0.2">
      <c r="A516" s="299">
        <v>1065</v>
      </c>
      <c r="B516" s="299">
        <v>38</v>
      </c>
      <c r="C516" s="299" t="s">
        <v>18</v>
      </c>
      <c r="D516" s="299" t="s">
        <v>628</v>
      </c>
    </row>
    <row r="517" spans="1:4" x14ac:dyDescent="0.2">
      <c r="A517" s="299">
        <v>956</v>
      </c>
      <c r="B517" s="299">
        <v>47</v>
      </c>
      <c r="C517" s="299" t="s">
        <v>17</v>
      </c>
      <c r="D517" s="299" t="s">
        <v>627</v>
      </c>
    </row>
    <row r="518" spans="1:4" x14ac:dyDescent="0.2">
      <c r="A518" s="299">
        <v>1312</v>
      </c>
      <c r="B518" s="299">
        <v>26</v>
      </c>
      <c r="C518" s="299" t="s">
        <v>18</v>
      </c>
      <c r="D518" s="299" t="s">
        <v>628</v>
      </c>
    </row>
    <row r="519" spans="1:4" x14ac:dyDescent="0.2">
      <c r="A519" s="299">
        <v>1231</v>
      </c>
      <c r="B519" s="299">
        <v>31</v>
      </c>
      <c r="C519" s="299" t="s">
        <v>18</v>
      </c>
      <c r="D519" s="299" t="s">
        <v>627</v>
      </c>
    </row>
    <row r="520" spans="1:4" x14ac:dyDescent="0.2">
      <c r="A520" s="299">
        <v>731</v>
      </c>
      <c r="B520" s="299">
        <v>54</v>
      </c>
      <c r="C520" s="299" t="s">
        <v>18</v>
      </c>
      <c r="D520" s="299" t="s">
        <v>627</v>
      </c>
    </row>
    <row r="521" spans="1:4" x14ac:dyDescent="0.2">
      <c r="A521" s="299">
        <v>1206</v>
      </c>
      <c r="B521" s="299">
        <v>32</v>
      </c>
      <c r="C521" s="299" t="s">
        <v>18</v>
      </c>
      <c r="D521" s="299" t="s">
        <v>627</v>
      </c>
    </row>
    <row r="522" spans="1:4" x14ac:dyDescent="0.2">
      <c r="A522" s="299">
        <v>1117</v>
      </c>
      <c r="B522" s="299">
        <v>32</v>
      </c>
      <c r="C522" s="299" t="s">
        <v>18</v>
      </c>
      <c r="D522" s="299" t="s">
        <v>628</v>
      </c>
    </row>
    <row r="523" spans="1:4" x14ac:dyDescent="0.2">
      <c r="A523" s="299">
        <v>1092</v>
      </c>
      <c r="B523" s="299">
        <v>56</v>
      </c>
      <c r="C523" s="299" t="s">
        <v>17</v>
      </c>
      <c r="D523" s="299" t="s">
        <v>627</v>
      </c>
    </row>
    <row r="524" spans="1:4" x14ac:dyDescent="0.2">
      <c r="A524" s="299">
        <v>761</v>
      </c>
      <c r="B524" s="299">
        <v>39</v>
      </c>
      <c r="C524" s="299" t="s">
        <v>17</v>
      </c>
      <c r="D524" s="299" t="s">
        <v>628</v>
      </c>
    </row>
    <row r="525" spans="1:4" x14ac:dyDescent="0.2">
      <c r="A525" s="299">
        <v>1233</v>
      </c>
      <c r="B525" s="299">
        <v>56</v>
      </c>
      <c r="C525" s="299" t="s">
        <v>17</v>
      </c>
      <c r="D525" s="299" t="s">
        <v>627</v>
      </c>
    </row>
    <row r="526" spans="1:4" x14ac:dyDescent="0.2">
      <c r="A526" s="299">
        <v>721</v>
      </c>
      <c r="B526" s="299">
        <v>34</v>
      </c>
      <c r="C526" s="299" t="s">
        <v>17</v>
      </c>
      <c r="D526" s="299" t="s">
        <v>627</v>
      </c>
    </row>
    <row r="527" spans="1:4" x14ac:dyDescent="0.2">
      <c r="A527" s="299">
        <v>983</v>
      </c>
      <c r="B527" s="299">
        <v>44</v>
      </c>
      <c r="C527" s="299" t="s">
        <v>18</v>
      </c>
      <c r="D527" s="299" t="s">
        <v>627</v>
      </c>
    </row>
    <row r="528" spans="1:4" x14ac:dyDescent="0.2">
      <c r="A528" s="299">
        <v>1239</v>
      </c>
      <c r="B528" s="299">
        <v>29</v>
      </c>
      <c r="C528" s="299" t="s">
        <v>18</v>
      </c>
      <c r="D528" s="299" t="s">
        <v>627</v>
      </c>
    </row>
    <row r="529" spans="1:4" x14ac:dyDescent="0.2">
      <c r="A529" s="299">
        <v>647</v>
      </c>
      <c r="B529" s="299">
        <v>28</v>
      </c>
      <c r="C529" s="299" t="s">
        <v>17</v>
      </c>
      <c r="D529" s="299" t="s">
        <v>627</v>
      </c>
    </row>
    <row r="530" spans="1:4" x14ac:dyDescent="0.2">
      <c r="A530" s="299">
        <v>1181</v>
      </c>
      <c r="B530" s="299">
        <v>56</v>
      </c>
      <c r="C530" s="299" t="s">
        <v>17</v>
      </c>
      <c r="D530" s="299" t="s">
        <v>628</v>
      </c>
    </row>
    <row r="531" spans="1:4" x14ac:dyDescent="0.2">
      <c r="A531" s="299">
        <v>1040</v>
      </c>
      <c r="B531" s="299">
        <v>37</v>
      </c>
      <c r="C531" s="299" t="s">
        <v>18</v>
      </c>
      <c r="D531" s="299" t="s">
        <v>627</v>
      </c>
    </row>
    <row r="532" spans="1:4" x14ac:dyDescent="0.2">
      <c r="A532" s="299">
        <v>969</v>
      </c>
      <c r="B532" s="299">
        <v>49</v>
      </c>
      <c r="C532" s="299" t="s">
        <v>17</v>
      </c>
      <c r="D532" s="299" t="s">
        <v>627</v>
      </c>
    </row>
    <row r="533" spans="1:4" x14ac:dyDescent="0.2">
      <c r="A533" s="299">
        <v>998</v>
      </c>
      <c r="B533" s="299">
        <v>55</v>
      </c>
      <c r="C533" s="299" t="s">
        <v>17</v>
      </c>
      <c r="D533" s="299" t="s">
        <v>628</v>
      </c>
    </row>
    <row r="534" spans="1:4" x14ac:dyDescent="0.2">
      <c r="A534" s="299">
        <v>1099</v>
      </c>
      <c r="B534" s="299">
        <v>56</v>
      </c>
      <c r="C534" s="299" t="s">
        <v>17</v>
      </c>
      <c r="D534" s="299" t="s">
        <v>628</v>
      </c>
    </row>
    <row r="535" spans="1:4" x14ac:dyDescent="0.2">
      <c r="A535" s="299">
        <v>991</v>
      </c>
      <c r="B535" s="299">
        <v>54</v>
      </c>
      <c r="C535" s="299" t="s">
        <v>17</v>
      </c>
      <c r="D535" s="299" t="s">
        <v>627</v>
      </c>
    </row>
    <row r="536" spans="1:4" x14ac:dyDescent="0.2">
      <c r="A536" s="299">
        <v>482</v>
      </c>
      <c r="B536" s="299">
        <v>60</v>
      </c>
      <c r="C536" s="299" t="s">
        <v>18</v>
      </c>
      <c r="D536" s="299" t="s">
        <v>628</v>
      </c>
    </row>
    <row r="537" spans="1:4" x14ac:dyDescent="0.2">
      <c r="A537" s="299">
        <v>1049</v>
      </c>
      <c r="B537" s="299">
        <v>51</v>
      </c>
      <c r="C537" s="299" t="s">
        <v>17</v>
      </c>
      <c r="D537" s="299" t="s">
        <v>627</v>
      </c>
    </row>
    <row r="538" spans="1:4" x14ac:dyDescent="0.2">
      <c r="A538" s="299">
        <v>898</v>
      </c>
      <c r="B538" s="299">
        <v>45</v>
      </c>
      <c r="C538" s="299" t="s">
        <v>18</v>
      </c>
      <c r="D538" s="299" t="s">
        <v>628</v>
      </c>
    </row>
    <row r="539" spans="1:4" x14ac:dyDescent="0.2">
      <c r="A539" s="299">
        <v>474</v>
      </c>
      <c r="B539" s="299">
        <v>31</v>
      </c>
      <c r="C539" s="299" t="s">
        <v>17</v>
      </c>
      <c r="D539" s="299" t="s">
        <v>627</v>
      </c>
    </row>
    <row r="540" spans="1:4" x14ac:dyDescent="0.2">
      <c r="A540" s="299">
        <v>749</v>
      </c>
      <c r="B540" s="299">
        <v>36</v>
      </c>
      <c r="C540" s="299" t="s">
        <v>17</v>
      </c>
      <c r="D540" s="299" t="s">
        <v>627</v>
      </c>
    </row>
    <row r="541" spans="1:4" x14ac:dyDescent="0.2">
      <c r="A541" s="299">
        <v>750</v>
      </c>
      <c r="B541" s="299">
        <v>50</v>
      </c>
      <c r="C541" s="299" t="s">
        <v>18</v>
      </c>
      <c r="D541" s="299" t="s">
        <v>628</v>
      </c>
    </row>
    <row r="542" spans="1:4" x14ac:dyDescent="0.2">
      <c r="A542" s="299">
        <v>694</v>
      </c>
      <c r="B542" s="299">
        <v>52</v>
      </c>
      <c r="C542" s="299" t="s">
        <v>18</v>
      </c>
      <c r="D542" s="299" t="s">
        <v>627</v>
      </c>
    </row>
    <row r="543" spans="1:4" x14ac:dyDescent="0.2">
      <c r="A543" s="299">
        <v>839</v>
      </c>
      <c r="B543" s="299">
        <v>45</v>
      </c>
      <c r="C543" s="299" t="s">
        <v>18</v>
      </c>
      <c r="D543" s="299" t="s">
        <v>628</v>
      </c>
    </row>
    <row r="544" spans="1:4" x14ac:dyDescent="0.2">
      <c r="A544" s="299">
        <v>1111</v>
      </c>
      <c r="B544" s="299">
        <v>34</v>
      </c>
      <c r="C544" s="299" t="s">
        <v>18</v>
      </c>
      <c r="D544" s="299" t="s">
        <v>627</v>
      </c>
    </row>
    <row r="545" spans="1:4" x14ac:dyDescent="0.2">
      <c r="A545" s="299">
        <v>988</v>
      </c>
      <c r="B545" s="299">
        <v>38</v>
      </c>
      <c r="C545" s="299" t="s">
        <v>18</v>
      </c>
      <c r="D545" s="299" t="s">
        <v>627</v>
      </c>
    </row>
    <row r="546" spans="1:4" x14ac:dyDescent="0.2">
      <c r="A546" s="299">
        <v>627</v>
      </c>
      <c r="B546" s="299">
        <v>58</v>
      </c>
      <c r="C546" s="299" t="s">
        <v>18</v>
      </c>
      <c r="D546" s="299" t="s">
        <v>627</v>
      </c>
    </row>
    <row r="547" spans="1:4" x14ac:dyDescent="0.2">
      <c r="A547" s="299">
        <v>1051</v>
      </c>
      <c r="B547" s="299">
        <v>50</v>
      </c>
      <c r="C547" s="299" t="s">
        <v>17</v>
      </c>
      <c r="D547" s="299" t="s">
        <v>628</v>
      </c>
    </row>
    <row r="548" spans="1:4" x14ac:dyDescent="0.2">
      <c r="A548" s="299">
        <v>653</v>
      </c>
      <c r="B548" s="299">
        <v>56</v>
      </c>
      <c r="C548" s="299" t="s">
        <v>18</v>
      </c>
      <c r="D548" s="299" t="s">
        <v>628</v>
      </c>
    </row>
    <row r="549" spans="1:4" x14ac:dyDescent="0.2">
      <c r="A549" s="299">
        <v>1164</v>
      </c>
      <c r="B549" s="299">
        <v>58</v>
      </c>
      <c r="C549" s="299" t="s">
        <v>17</v>
      </c>
      <c r="D549" s="299" t="s">
        <v>627</v>
      </c>
    </row>
    <row r="550" spans="1:4" x14ac:dyDescent="0.2">
      <c r="A550" s="299">
        <v>540</v>
      </c>
      <c r="B550" s="299">
        <v>29</v>
      </c>
      <c r="C550" s="299" t="s">
        <v>17</v>
      </c>
      <c r="D550" s="299" t="s">
        <v>628</v>
      </c>
    </row>
    <row r="551" spans="1:4" x14ac:dyDescent="0.2">
      <c r="A551" s="299">
        <v>1189</v>
      </c>
      <c r="B551" s="299">
        <v>58</v>
      </c>
      <c r="C551" s="299" t="s">
        <v>17</v>
      </c>
      <c r="D551" s="299" t="s">
        <v>627</v>
      </c>
    </row>
    <row r="552" spans="1:4" x14ac:dyDescent="0.2">
      <c r="A552" s="299">
        <v>926</v>
      </c>
      <c r="B552" s="299">
        <v>44</v>
      </c>
      <c r="C552" s="299" t="s">
        <v>18</v>
      </c>
      <c r="D552" s="299" t="s">
        <v>628</v>
      </c>
    </row>
    <row r="553" spans="1:4" x14ac:dyDescent="0.2">
      <c r="A553" s="299">
        <v>836</v>
      </c>
      <c r="B553" s="299">
        <v>44</v>
      </c>
      <c r="C553" s="299" t="s">
        <v>17</v>
      </c>
      <c r="D553" s="299" t="s">
        <v>627</v>
      </c>
    </row>
    <row r="554" spans="1:4" x14ac:dyDescent="0.2">
      <c r="A554" s="299">
        <v>1363</v>
      </c>
      <c r="B554" s="299">
        <v>25</v>
      </c>
      <c r="C554" s="299" t="s">
        <v>18</v>
      </c>
      <c r="D554" s="299" t="s">
        <v>627</v>
      </c>
    </row>
    <row r="555" spans="1:4" x14ac:dyDescent="0.2">
      <c r="A555" s="299">
        <v>827</v>
      </c>
      <c r="B555" s="299">
        <v>47</v>
      </c>
      <c r="C555" s="299" t="s">
        <v>17</v>
      </c>
      <c r="D555" s="299" t="s">
        <v>627</v>
      </c>
    </row>
    <row r="556" spans="1:4" x14ac:dyDescent="0.2">
      <c r="A556" s="299">
        <v>616</v>
      </c>
      <c r="B556" s="299">
        <v>33</v>
      </c>
      <c r="C556" s="299" t="s">
        <v>17</v>
      </c>
      <c r="D556" s="299" t="s">
        <v>628</v>
      </c>
    </row>
    <row r="557" spans="1:4" x14ac:dyDescent="0.2">
      <c r="A557" s="299">
        <v>1122</v>
      </c>
      <c r="B557" s="299">
        <v>31</v>
      </c>
      <c r="C557" s="299" t="s">
        <v>18</v>
      </c>
      <c r="D557" s="299" t="s">
        <v>627</v>
      </c>
    </row>
    <row r="558" spans="1:4" x14ac:dyDescent="0.2">
      <c r="A558" s="299">
        <v>722</v>
      </c>
      <c r="B558" s="299">
        <v>51</v>
      </c>
      <c r="C558" s="299" t="s">
        <v>18</v>
      </c>
      <c r="D558" s="299" t="s">
        <v>627</v>
      </c>
    </row>
    <row r="559" spans="1:4" x14ac:dyDescent="0.2">
      <c r="A559" s="299">
        <v>1026</v>
      </c>
      <c r="B559" s="299">
        <v>52</v>
      </c>
      <c r="C559" s="299" t="s">
        <v>17</v>
      </c>
      <c r="D559" s="299" t="s">
        <v>628</v>
      </c>
    </row>
    <row r="560" spans="1:4" x14ac:dyDescent="0.2">
      <c r="A560" s="299">
        <v>957</v>
      </c>
      <c r="B560" s="299">
        <v>48</v>
      </c>
      <c r="C560" s="299" t="s">
        <v>17</v>
      </c>
      <c r="D560" s="299" t="s">
        <v>627</v>
      </c>
    </row>
    <row r="561" spans="1:4" x14ac:dyDescent="0.2">
      <c r="A561" s="299">
        <v>1057</v>
      </c>
      <c r="B561" s="299">
        <v>37</v>
      </c>
      <c r="C561" s="299" t="s">
        <v>18</v>
      </c>
      <c r="D561" s="299" t="s">
        <v>628</v>
      </c>
    </row>
    <row r="562" spans="1:4" x14ac:dyDescent="0.2">
      <c r="A562" s="299">
        <v>664</v>
      </c>
      <c r="B562" s="299">
        <v>58</v>
      </c>
      <c r="C562" s="299" t="s">
        <v>18</v>
      </c>
      <c r="D562" s="299" t="s">
        <v>628</v>
      </c>
    </row>
    <row r="563" spans="1:4" x14ac:dyDescent="0.2">
      <c r="A563" s="299">
        <v>1249</v>
      </c>
      <c r="B563" s="299">
        <v>59</v>
      </c>
      <c r="C563" s="299" t="s">
        <v>17</v>
      </c>
      <c r="D563" s="299" t="s">
        <v>628</v>
      </c>
    </row>
    <row r="564" spans="1:4" x14ac:dyDescent="0.2">
      <c r="A564" s="299">
        <v>587</v>
      </c>
      <c r="B564" s="299">
        <v>57</v>
      </c>
      <c r="C564" s="299" t="s">
        <v>18</v>
      </c>
      <c r="D564" s="299" t="s">
        <v>628</v>
      </c>
    </row>
    <row r="565" spans="1:4" x14ac:dyDescent="0.2">
      <c r="A565" s="299">
        <v>771</v>
      </c>
      <c r="B565" s="299">
        <v>34</v>
      </c>
      <c r="C565" s="299" t="s">
        <v>17</v>
      </c>
      <c r="D565" s="299" t="s">
        <v>628</v>
      </c>
    </row>
    <row r="566" spans="1:4" x14ac:dyDescent="0.2">
      <c r="A566" s="299">
        <v>811</v>
      </c>
      <c r="B566" s="299">
        <v>42</v>
      </c>
      <c r="C566" s="299" t="s">
        <v>17</v>
      </c>
      <c r="D566" s="299" t="s">
        <v>627</v>
      </c>
    </row>
    <row r="567" spans="1:4" x14ac:dyDescent="0.2">
      <c r="A567" s="299">
        <v>537</v>
      </c>
      <c r="B567" s="299">
        <v>64</v>
      </c>
      <c r="C567" s="299" t="s">
        <v>18</v>
      </c>
      <c r="D567" s="299" t="s">
        <v>627</v>
      </c>
    </row>
    <row r="568" spans="1:4" x14ac:dyDescent="0.2">
      <c r="A568" s="299">
        <v>663</v>
      </c>
      <c r="B568" s="299">
        <v>29</v>
      </c>
      <c r="C568" s="299" t="s">
        <v>17</v>
      </c>
      <c r="D568" s="299" t="s">
        <v>628</v>
      </c>
    </row>
    <row r="569" spans="1:4" x14ac:dyDescent="0.2">
      <c r="A569" s="299">
        <v>915</v>
      </c>
      <c r="B569" s="299">
        <v>46</v>
      </c>
      <c r="C569" s="299" t="s">
        <v>17</v>
      </c>
      <c r="D569" s="299" t="s">
        <v>627</v>
      </c>
    </row>
    <row r="570" spans="1:4" x14ac:dyDescent="0.2">
      <c r="A570" s="299">
        <v>823</v>
      </c>
      <c r="B570" s="299">
        <v>51</v>
      </c>
      <c r="C570" s="299" t="s">
        <v>18</v>
      </c>
      <c r="D570" s="299" t="s">
        <v>628</v>
      </c>
    </row>
    <row r="571" spans="1:4" x14ac:dyDescent="0.2">
      <c r="A571" s="299">
        <v>839</v>
      </c>
      <c r="B571" s="299">
        <v>37</v>
      </c>
      <c r="C571" s="299" t="s">
        <v>17</v>
      </c>
      <c r="D571" s="299" t="s">
        <v>628</v>
      </c>
    </row>
    <row r="572" spans="1:4" x14ac:dyDescent="0.2">
      <c r="A572" s="299">
        <v>948</v>
      </c>
      <c r="B572" s="299">
        <v>48</v>
      </c>
      <c r="C572" s="299" t="s">
        <v>17</v>
      </c>
      <c r="D572" s="299" t="s">
        <v>628</v>
      </c>
    </row>
    <row r="573" spans="1:4" x14ac:dyDescent="0.2">
      <c r="A573" s="299">
        <v>465</v>
      </c>
      <c r="B573" s="299">
        <v>25</v>
      </c>
      <c r="C573" s="299" t="s">
        <v>17</v>
      </c>
      <c r="D573" s="299" t="s">
        <v>627</v>
      </c>
    </row>
    <row r="574" spans="1:4" x14ac:dyDescent="0.2">
      <c r="A574" s="299">
        <v>663</v>
      </c>
      <c r="B574" s="299">
        <v>57</v>
      </c>
      <c r="C574" s="299" t="s">
        <v>18</v>
      </c>
      <c r="D574" s="299" t="s">
        <v>628</v>
      </c>
    </row>
    <row r="575" spans="1:4" x14ac:dyDescent="0.2">
      <c r="A575" s="299">
        <v>972</v>
      </c>
      <c r="B575" s="299">
        <v>43</v>
      </c>
      <c r="C575" s="299" t="s">
        <v>18</v>
      </c>
      <c r="D575" s="299" t="s">
        <v>627</v>
      </c>
    </row>
    <row r="576" spans="1:4" x14ac:dyDescent="0.2">
      <c r="A576" s="299">
        <v>518</v>
      </c>
      <c r="B576" s="299">
        <v>25</v>
      </c>
      <c r="C576" s="299" t="s">
        <v>17</v>
      </c>
      <c r="D576" s="299" t="s">
        <v>628</v>
      </c>
    </row>
    <row r="577" spans="1:4" x14ac:dyDescent="0.2">
      <c r="A577" s="299">
        <v>1349</v>
      </c>
      <c r="B577" s="299">
        <v>25</v>
      </c>
      <c r="C577" s="299" t="s">
        <v>18</v>
      </c>
      <c r="D577" s="299" t="s">
        <v>628</v>
      </c>
    </row>
    <row r="578" spans="1:4" x14ac:dyDescent="0.2">
      <c r="A578" s="299">
        <v>1008</v>
      </c>
      <c r="B578" s="299">
        <v>40</v>
      </c>
      <c r="C578" s="299" t="s">
        <v>18</v>
      </c>
      <c r="D578" s="299" t="s">
        <v>628</v>
      </c>
    </row>
    <row r="579" spans="1:4" x14ac:dyDescent="0.2">
      <c r="A579" s="299">
        <v>683</v>
      </c>
      <c r="B579" s="299">
        <v>34</v>
      </c>
      <c r="C579" s="299" t="s">
        <v>17</v>
      </c>
      <c r="D579" s="299" t="s">
        <v>627</v>
      </c>
    </row>
    <row r="580" spans="1:4" x14ac:dyDescent="0.2">
      <c r="A580" s="299">
        <v>629</v>
      </c>
      <c r="B580" s="299">
        <v>58</v>
      </c>
      <c r="C580" s="299" t="s">
        <v>18</v>
      </c>
      <c r="D580" s="299" t="s">
        <v>627</v>
      </c>
    </row>
    <row r="581" spans="1:4" x14ac:dyDescent="0.2">
      <c r="A581" s="299">
        <v>973</v>
      </c>
      <c r="B581" s="299">
        <v>39</v>
      </c>
      <c r="C581" s="299" t="s">
        <v>18</v>
      </c>
      <c r="D581" s="299" t="s">
        <v>628</v>
      </c>
    </row>
    <row r="582" spans="1:4" x14ac:dyDescent="0.2">
      <c r="A582" s="299">
        <v>864</v>
      </c>
      <c r="B582" s="299">
        <v>47</v>
      </c>
      <c r="C582" s="299" t="s">
        <v>18</v>
      </c>
      <c r="D582" s="299" t="s">
        <v>627</v>
      </c>
    </row>
    <row r="583" spans="1:4" x14ac:dyDescent="0.2">
      <c r="A583" s="299">
        <v>920</v>
      </c>
      <c r="B583" s="299">
        <v>42</v>
      </c>
      <c r="C583" s="299" t="s">
        <v>18</v>
      </c>
      <c r="D583" s="299" t="s">
        <v>628</v>
      </c>
    </row>
    <row r="584" spans="1:4" x14ac:dyDescent="0.2">
      <c r="A584" s="299">
        <v>947</v>
      </c>
      <c r="B584" s="299">
        <v>40</v>
      </c>
      <c r="C584" s="299" t="s">
        <v>18</v>
      </c>
      <c r="D584" s="299" t="s">
        <v>628</v>
      </c>
    </row>
    <row r="585" spans="1:4" x14ac:dyDescent="0.2">
      <c r="A585" s="299">
        <v>1045</v>
      </c>
      <c r="B585" s="299">
        <v>53</v>
      </c>
      <c r="C585" s="299" t="s">
        <v>17</v>
      </c>
      <c r="D585" s="299" t="s">
        <v>627</v>
      </c>
    </row>
    <row r="586" spans="1:4" x14ac:dyDescent="0.2">
      <c r="A586" s="299">
        <v>1004</v>
      </c>
      <c r="B586" s="299">
        <v>48</v>
      </c>
      <c r="C586" s="299" t="s">
        <v>17</v>
      </c>
      <c r="D586" s="299" t="s">
        <v>627</v>
      </c>
    </row>
    <row r="587" spans="1:4" x14ac:dyDescent="0.2">
      <c r="A587" s="299">
        <v>608</v>
      </c>
      <c r="B587" s="299">
        <v>31</v>
      </c>
      <c r="C587" s="299" t="s">
        <v>17</v>
      </c>
      <c r="D587" s="299" t="s">
        <v>628</v>
      </c>
    </row>
    <row r="588" spans="1:4" x14ac:dyDescent="0.2">
      <c r="A588" s="299">
        <v>472</v>
      </c>
      <c r="B588" s="299">
        <v>25</v>
      </c>
      <c r="C588" s="299" t="s">
        <v>17</v>
      </c>
      <c r="D588" s="299" t="s">
        <v>627</v>
      </c>
    </row>
    <row r="589" spans="1:4" x14ac:dyDescent="0.2">
      <c r="A589" s="299">
        <v>835</v>
      </c>
      <c r="B589" s="299">
        <v>48</v>
      </c>
      <c r="C589" s="299" t="s">
        <v>18</v>
      </c>
      <c r="D589" s="299" t="s">
        <v>627</v>
      </c>
    </row>
    <row r="590" spans="1:4" x14ac:dyDescent="0.2">
      <c r="A590" s="299">
        <v>1010</v>
      </c>
      <c r="B590" s="299">
        <v>51</v>
      </c>
      <c r="C590" s="299" t="s">
        <v>17</v>
      </c>
      <c r="D590" s="299" t="s">
        <v>627</v>
      </c>
    </row>
    <row r="591" spans="1:4" x14ac:dyDescent="0.2">
      <c r="A591" s="299">
        <v>1251</v>
      </c>
      <c r="B591" s="299">
        <v>64</v>
      </c>
      <c r="C591" s="299" t="s">
        <v>17</v>
      </c>
      <c r="D591" s="299" t="s">
        <v>627</v>
      </c>
    </row>
    <row r="592" spans="1:4" x14ac:dyDescent="0.2">
      <c r="A592" s="299">
        <v>656</v>
      </c>
      <c r="B592" s="299">
        <v>33</v>
      </c>
      <c r="C592" s="299" t="s">
        <v>17</v>
      </c>
      <c r="D592" s="299" t="s">
        <v>628</v>
      </c>
    </row>
    <row r="593" spans="1:4" x14ac:dyDescent="0.2">
      <c r="A593" s="299">
        <v>863</v>
      </c>
      <c r="B593" s="299">
        <v>49</v>
      </c>
      <c r="C593" s="299" t="s">
        <v>18</v>
      </c>
      <c r="D593" s="299" t="s">
        <v>628</v>
      </c>
    </row>
    <row r="594" spans="1:4" x14ac:dyDescent="0.2">
      <c r="A594" s="299">
        <v>1270</v>
      </c>
      <c r="B594" s="299">
        <v>31</v>
      </c>
      <c r="C594" s="299" t="s">
        <v>18</v>
      </c>
      <c r="D594" s="299" t="s">
        <v>627</v>
      </c>
    </row>
    <row r="595" spans="1:4" x14ac:dyDescent="0.2">
      <c r="A595" s="299">
        <v>1147</v>
      </c>
      <c r="B595" s="299">
        <v>32</v>
      </c>
      <c r="C595" s="299" t="s">
        <v>18</v>
      </c>
      <c r="D595" s="299" t="s">
        <v>628</v>
      </c>
    </row>
    <row r="596" spans="1:4" x14ac:dyDescent="0.2">
      <c r="A596" s="299">
        <v>1163</v>
      </c>
      <c r="B596" s="299">
        <v>58</v>
      </c>
      <c r="C596" s="299" t="s">
        <v>17</v>
      </c>
      <c r="D596" s="299" t="s">
        <v>627</v>
      </c>
    </row>
    <row r="597" spans="1:4" x14ac:dyDescent="0.2">
      <c r="A597" s="299">
        <v>499</v>
      </c>
      <c r="B597" s="299">
        <v>63</v>
      </c>
      <c r="C597" s="299" t="s">
        <v>18</v>
      </c>
      <c r="D597" s="299" t="s">
        <v>627</v>
      </c>
    </row>
    <row r="598" spans="1:4" x14ac:dyDescent="0.2">
      <c r="A598" s="299">
        <v>1136</v>
      </c>
      <c r="B598" s="299">
        <v>33</v>
      </c>
      <c r="C598" s="299" t="s">
        <v>18</v>
      </c>
      <c r="D598" s="299" t="s">
        <v>627</v>
      </c>
    </row>
    <row r="599" spans="1:4" x14ac:dyDescent="0.2">
      <c r="A599" s="299">
        <v>1189</v>
      </c>
      <c r="B599" s="299">
        <v>34</v>
      </c>
      <c r="C599" s="299" t="s">
        <v>18</v>
      </c>
      <c r="D599" s="299" t="s">
        <v>627</v>
      </c>
    </row>
    <row r="600" spans="1:4" x14ac:dyDescent="0.2">
      <c r="A600" s="299">
        <v>1116</v>
      </c>
      <c r="B600" s="299">
        <v>34</v>
      </c>
      <c r="C600" s="299" t="s">
        <v>18</v>
      </c>
      <c r="D600" s="299" t="s">
        <v>627</v>
      </c>
    </row>
    <row r="601" spans="1:4" x14ac:dyDescent="0.2">
      <c r="A601" s="299">
        <v>754</v>
      </c>
      <c r="B601" s="299">
        <v>53</v>
      </c>
      <c r="C601" s="299" t="s">
        <v>18</v>
      </c>
      <c r="D601" s="299" t="s">
        <v>627</v>
      </c>
    </row>
    <row r="602" spans="1:4" x14ac:dyDescent="0.2">
      <c r="A602" s="299">
        <v>467</v>
      </c>
      <c r="B602" s="299">
        <v>26</v>
      </c>
      <c r="C602" s="299" t="s">
        <v>17</v>
      </c>
      <c r="D602" s="299" t="s">
        <v>628</v>
      </c>
    </row>
    <row r="603" spans="1:4" x14ac:dyDescent="0.2">
      <c r="A603" s="299">
        <v>722</v>
      </c>
      <c r="B603" s="299">
        <v>52</v>
      </c>
      <c r="C603" s="299" t="s">
        <v>18</v>
      </c>
      <c r="D603" s="299" t="s">
        <v>628</v>
      </c>
    </row>
    <row r="604" spans="1:4" x14ac:dyDescent="0.2">
      <c r="A604" s="299">
        <v>1234</v>
      </c>
      <c r="B604" s="299">
        <v>26</v>
      </c>
      <c r="C604" s="299" t="s">
        <v>18</v>
      </c>
      <c r="D604" s="299" t="s">
        <v>627</v>
      </c>
    </row>
    <row r="605" spans="1:4" x14ac:dyDescent="0.2">
      <c r="A605" s="299">
        <v>1160</v>
      </c>
      <c r="B605" s="299">
        <v>32</v>
      </c>
      <c r="C605" s="299" t="s">
        <v>18</v>
      </c>
      <c r="D605" s="299" t="s">
        <v>627</v>
      </c>
    </row>
    <row r="606" spans="1:4" x14ac:dyDescent="0.2">
      <c r="A606" s="299">
        <v>817</v>
      </c>
      <c r="B606" s="299">
        <v>39</v>
      </c>
      <c r="C606" s="299" t="s">
        <v>17</v>
      </c>
      <c r="D606" s="299" t="s">
        <v>627</v>
      </c>
    </row>
    <row r="607" spans="1:4" x14ac:dyDescent="0.2">
      <c r="A607" s="299">
        <v>1337</v>
      </c>
      <c r="B607" s="299">
        <v>62</v>
      </c>
      <c r="C607" s="299" t="s">
        <v>17</v>
      </c>
      <c r="D607" s="299" t="s">
        <v>628</v>
      </c>
    </row>
    <row r="608" spans="1:4" x14ac:dyDescent="0.2">
      <c r="A608" s="299">
        <v>1111</v>
      </c>
      <c r="B608" s="299">
        <v>53</v>
      </c>
      <c r="C608" s="299" t="s">
        <v>17</v>
      </c>
      <c r="D608" s="299" t="s">
        <v>628</v>
      </c>
    </row>
    <row r="609" spans="1:4" x14ac:dyDescent="0.2">
      <c r="A609" s="299">
        <v>1079</v>
      </c>
      <c r="B609" s="299">
        <v>55</v>
      </c>
      <c r="C609" s="299" t="s">
        <v>17</v>
      </c>
      <c r="D609" s="299" t="s">
        <v>627</v>
      </c>
    </row>
    <row r="610" spans="1:4" x14ac:dyDescent="0.2">
      <c r="A610" s="299">
        <v>610</v>
      </c>
      <c r="B610" s="299">
        <v>30</v>
      </c>
      <c r="C610" s="299" t="s">
        <v>17</v>
      </c>
      <c r="D610" s="299" t="s">
        <v>628</v>
      </c>
    </row>
    <row r="611" spans="1:4" x14ac:dyDescent="0.2">
      <c r="A611" s="299">
        <v>787</v>
      </c>
      <c r="B611" s="299">
        <v>45</v>
      </c>
      <c r="C611" s="299" t="s">
        <v>18</v>
      </c>
      <c r="D611" s="299" t="s">
        <v>628</v>
      </c>
    </row>
    <row r="612" spans="1:4" x14ac:dyDescent="0.2">
      <c r="A612" s="299">
        <v>653</v>
      </c>
      <c r="B612" s="299">
        <v>33</v>
      </c>
      <c r="C612" s="299" t="s">
        <v>17</v>
      </c>
      <c r="D612" s="299" t="s">
        <v>627</v>
      </c>
    </row>
    <row r="613" spans="1:4" x14ac:dyDescent="0.2">
      <c r="A613" s="299">
        <v>530</v>
      </c>
      <c r="B613" s="299">
        <v>64</v>
      </c>
      <c r="C613" s="299" t="s">
        <v>18</v>
      </c>
      <c r="D613" s="299" t="s">
        <v>627</v>
      </c>
    </row>
    <row r="614" spans="1:4" x14ac:dyDescent="0.2">
      <c r="A614" s="299">
        <v>1299</v>
      </c>
      <c r="B614" s="299">
        <v>27</v>
      </c>
      <c r="C614" s="299" t="s">
        <v>18</v>
      </c>
      <c r="D614" s="299" t="s">
        <v>627</v>
      </c>
    </row>
    <row r="615" spans="1:4" x14ac:dyDescent="0.2">
      <c r="A615" s="299">
        <v>617</v>
      </c>
      <c r="B615" s="299">
        <v>28</v>
      </c>
      <c r="C615" s="299" t="s">
        <v>17</v>
      </c>
      <c r="D615" s="299" t="s">
        <v>627</v>
      </c>
    </row>
    <row r="616" spans="1:4" x14ac:dyDescent="0.2">
      <c r="A616" s="299">
        <v>613</v>
      </c>
      <c r="B616" s="299">
        <v>32</v>
      </c>
      <c r="C616" s="299" t="s">
        <v>17</v>
      </c>
      <c r="D616" s="299" t="s">
        <v>628</v>
      </c>
    </row>
    <row r="617" spans="1:4" x14ac:dyDescent="0.2">
      <c r="A617" s="299">
        <v>767</v>
      </c>
      <c r="B617" s="299">
        <v>52</v>
      </c>
      <c r="C617" s="299" t="s">
        <v>18</v>
      </c>
      <c r="D617" s="299" t="s">
        <v>627</v>
      </c>
    </row>
    <row r="618" spans="1:4" x14ac:dyDescent="0.2">
      <c r="A618" s="299">
        <v>1230</v>
      </c>
      <c r="B618" s="299">
        <v>62</v>
      </c>
      <c r="C618" s="299" t="s">
        <v>17</v>
      </c>
      <c r="D618" s="299" t="s">
        <v>628</v>
      </c>
    </row>
    <row r="619" spans="1:4" x14ac:dyDescent="0.2">
      <c r="A619" s="299">
        <v>1070</v>
      </c>
      <c r="B619" s="299">
        <v>53</v>
      </c>
      <c r="C619" s="299" t="s">
        <v>17</v>
      </c>
      <c r="D619" s="299" t="s">
        <v>627</v>
      </c>
    </row>
    <row r="620" spans="1:4" x14ac:dyDescent="0.2">
      <c r="A620" s="299">
        <v>1034</v>
      </c>
      <c r="B620" s="299">
        <v>51</v>
      </c>
      <c r="C620" s="299" t="s">
        <v>17</v>
      </c>
      <c r="D620" s="299" t="s">
        <v>627</v>
      </c>
    </row>
    <row r="621" spans="1:4" x14ac:dyDescent="0.2">
      <c r="A621" s="299">
        <v>1004</v>
      </c>
      <c r="B621" s="299">
        <v>41</v>
      </c>
      <c r="C621" s="299" t="s">
        <v>18</v>
      </c>
      <c r="D621" s="299" t="s">
        <v>628</v>
      </c>
    </row>
    <row r="622" spans="1:4" x14ac:dyDescent="0.2">
      <c r="A622" s="299">
        <v>645</v>
      </c>
      <c r="B622" s="299">
        <v>56</v>
      </c>
      <c r="C622" s="299" t="s">
        <v>18</v>
      </c>
      <c r="D622" s="299" t="s">
        <v>627</v>
      </c>
    </row>
    <row r="623" spans="1:4" x14ac:dyDescent="0.2">
      <c r="A623" s="299">
        <v>1003</v>
      </c>
      <c r="B623" s="299">
        <v>50</v>
      </c>
      <c r="C623" s="299" t="s">
        <v>17</v>
      </c>
      <c r="D623" s="299" t="s">
        <v>628</v>
      </c>
    </row>
    <row r="624" spans="1:4" x14ac:dyDescent="0.2">
      <c r="A624" s="299">
        <v>1199</v>
      </c>
      <c r="B624" s="299">
        <v>32</v>
      </c>
      <c r="C624" s="299" t="s">
        <v>18</v>
      </c>
      <c r="D624" s="299" t="s">
        <v>627</v>
      </c>
    </row>
    <row r="625" spans="1:4" x14ac:dyDescent="0.2">
      <c r="A625" s="299">
        <v>1006</v>
      </c>
      <c r="B625" s="299">
        <v>36</v>
      </c>
      <c r="C625" s="299" t="s">
        <v>18</v>
      </c>
      <c r="D625" s="299" t="s">
        <v>627</v>
      </c>
    </row>
    <row r="626" spans="1:4" x14ac:dyDescent="0.2">
      <c r="A626" s="299">
        <v>533</v>
      </c>
      <c r="B626" s="299">
        <v>64</v>
      </c>
      <c r="C626" s="299" t="s">
        <v>18</v>
      </c>
      <c r="D626" s="299" t="s">
        <v>628</v>
      </c>
    </row>
    <row r="627" spans="1:4" x14ac:dyDescent="0.2">
      <c r="A627" s="299">
        <v>721</v>
      </c>
      <c r="B627" s="299">
        <v>37</v>
      </c>
      <c r="C627" s="299" t="s">
        <v>17</v>
      </c>
      <c r="D627" s="299" t="s">
        <v>627</v>
      </c>
    </row>
    <row r="628" spans="1:4" x14ac:dyDescent="0.2">
      <c r="A628" s="299">
        <v>1135</v>
      </c>
      <c r="B628" s="299">
        <v>58</v>
      </c>
      <c r="C628" s="299" t="s">
        <v>17</v>
      </c>
      <c r="D628" s="299" t="s">
        <v>627</v>
      </c>
    </row>
    <row r="629" spans="1:4" x14ac:dyDescent="0.2">
      <c r="A629" s="299">
        <v>1005</v>
      </c>
      <c r="B629" s="299">
        <v>45</v>
      </c>
      <c r="C629" s="299" t="s">
        <v>17</v>
      </c>
      <c r="D629" s="299" t="s">
        <v>627</v>
      </c>
    </row>
    <row r="630" spans="1:4" x14ac:dyDescent="0.2">
      <c r="A630" s="299">
        <v>1055</v>
      </c>
      <c r="B630" s="299">
        <v>38</v>
      </c>
      <c r="C630" s="299" t="s">
        <v>18</v>
      </c>
      <c r="D630" s="299" t="s">
        <v>628</v>
      </c>
    </row>
    <row r="631" spans="1:4" x14ac:dyDescent="0.2">
      <c r="A631" s="299">
        <v>965</v>
      </c>
      <c r="B631" s="299">
        <v>45</v>
      </c>
      <c r="C631" s="299" t="s">
        <v>17</v>
      </c>
      <c r="D631" s="299" t="s">
        <v>628</v>
      </c>
    </row>
    <row r="632" spans="1:4" x14ac:dyDescent="0.2">
      <c r="A632" s="299">
        <v>646</v>
      </c>
      <c r="B632" s="299">
        <v>28</v>
      </c>
      <c r="C632" s="299" t="s">
        <v>17</v>
      </c>
      <c r="D632" s="299" t="s">
        <v>628</v>
      </c>
    </row>
    <row r="633" spans="1:4" x14ac:dyDescent="0.2">
      <c r="A633" s="299">
        <v>1277</v>
      </c>
      <c r="B633" s="299">
        <v>28</v>
      </c>
      <c r="C633" s="299" t="s">
        <v>18</v>
      </c>
      <c r="D633" s="299" t="s">
        <v>627</v>
      </c>
    </row>
    <row r="634" spans="1:4" x14ac:dyDescent="0.2">
      <c r="A634" s="299">
        <v>986</v>
      </c>
      <c r="B634" s="299">
        <v>37</v>
      </c>
      <c r="C634" s="299" t="s">
        <v>18</v>
      </c>
      <c r="D634" s="299" t="s">
        <v>627</v>
      </c>
    </row>
    <row r="635" spans="1:4" x14ac:dyDescent="0.2">
      <c r="A635" s="299">
        <v>946</v>
      </c>
      <c r="B635" s="299">
        <v>40</v>
      </c>
      <c r="C635" s="299" t="s">
        <v>18</v>
      </c>
      <c r="D635" s="299" t="s">
        <v>627</v>
      </c>
    </row>
    <row r="636" spans="1:4" x14ac:dyDescent="0.2">
      <c r="A636" s="299">
        <v>1339</v>
      </c>
      <c r="B636" s="299">
        <v>25</v>
      </c>
      <c r="C636" s="299" t="s">
        <v>18</v>
      </c>
      <c r="D636" s="299" t="s">
        <v>628</v>
      </c>
    </row>
    <row r="637" spans="1:4" x14ac:dyDescent="0.2">
      <c r="A637" s="299">
        <v>995</v>
      </c>
      <c r="B637" s="299">
        <v>41</v>
      </c>
      <c r="C637" s="299" t="s">
        <v>18</v>
      </c>
      <c r="D637" s="299" t="s">
        <v>627</v>
      </c>
    </row>
    <row r="638" spans="1:4" x14ac:dyDescent="0.2">
      <c r="A638" s="299">
        <v>657</v>
      </c>
      <c r="B638" s="299">
        <v>56</v>
      </c>
      <c r="C638" s="299" t="s">
        <v>18</v>
      </c>
      <c r="D638" s="299" t="s">
        <v>627</v>
      </c>
    </row>
    <row r="639" spans="1:4" x14ac:dyDescent="0.2">
      <c r="A639" s="299">
        <v>1002</v>
      </c>
      <c r="B639" s="299">
        <v>39</v>
      </c>
      <c r="C639" s="299" t="s">
        <v>18</v>
      </c>
      <c r="D639" s="299" t="s">
        <v>627</v>
      </c>
    </row>
    <row r="640" spans="1:4" x14ac:dyDescent="0.2">
      <c r="A640" s="299">
        <v>529</v>
      </c>
      <c r="B640" s="299">
        <v>63</v>
      </c>
      <c r="C640" s="299" t="s">
        <v>18</v>
      </c>
      <c r="D640" s="299" t="s">
        <v>627</v>
      </c>
    </row>
    <row r="641" spans="1:4" x14ac:dyDescent="0.2">
      <c r="A641" s="299">
        <v>826</v>
      </c>
      <c r="B641" s="299">
        <v>46</v>
      </c>
      <c r="C641" s="299" t="s">
        <v>18</v>
      </c>
      <c r="D641" s="299" t="s">
        <v>627</v>
      </c>
    </row>
    <row r="642" spans="1:4" x14ac:dyDescent="0.2">
      <c r="A642" s="299">
        <v>862</v>
      </c>
      <c r="B642" s="299">
        <v>47</v>
      </c>
      <c r="C642" s="299" t="s">
        <v>18</v>
      </c>
      <c r="D642" s="299" t="s">
        <v>627</v>
      </c>
    </row>
    <row r="643" spans="1:4" x14ac:dyDescent="0.2">
      <c r="A643" s="299">
        <v>1216</v>
      </c>
      <c r="B643" s="299">
        <v>61</v>
      </c>
      <c r="C643" s="299" t="s">
        <v>17</v>
      </c>
      <c r="D643" s="299" t="s">
        <v>628</v>
      </c>
    </row>
    <row r="644" spans="1:4" x14ac:dyDescent="0.2">
      <c r="A644" s="299">
        <v>868</v>
      </c>
      <c r="B644" s="299">
        <v>39</v>
      </c>
      <c r="C644" s="299" t="s">
        <v>17</v>
      </c>
      <c r="D644" s="299" t="s">
        <v>627</v>
      </c>
    </row>
    <row r="645" spans="1:4" x14ac:dyDescent="0.2">
      <c r="A645" s="299">
        <v>514</v>
      </c>
      <c r="B645" s="299">
        <v>30</v>
      </c>
      <c r="C645" s="299" t="s">
        <v>17</v>
      </c>
      <c r="D645" s="299" t="s">
        <v>627</v>
      </c>
    </row>
    <row r="646" spans="1:4" x14ac:dyDescent="0.2">
      <c r="A646" s="299">
        <v>1279</v>
      </c>
      <c r="B646" s="299">
        <v>28</v>
      </c>
      <c r="C646" s="299" t="s">
        <v>18</v>
      </c>
      <c r="D646" s="299" t="s">
        <v>627</v>
      </c>
    </row>
    <row r="647" spans="1:4" x14ac:dyDescent="0.2">
      <c r="A647" s="299">
        <v>525</v>
      </c>
      <c r="B647" s="299">
        <v>26</v>
      </c>
      <c r="C647" s="299" t="s">
        <v>17</v>
      </c>
      <c r="D647" s="299" t="s">
        <v>627</v>
      </c>
    </row>
    <row r="648" spans="1:4" x14ac:dyDescent="0.2">
      <c r="A648" s="299">
        <v>795</v>
      </c>
      <c r="B648" s="299">
        <v>37</v>
      </c>
      <c r="C648" s="299" t="s">
        <v>17</v>
      </c>
      <c r="D648" s="299" t="s">
        <v>627</v>
      </c>
    </row>
    <row r="649" spans="1:4" x14ac:dyDescent="0.2">
      <c r="A649" s="299">
        <v>826</v>
      </c>
      <c r="B649" s="299">
        <v>48</v>
      </c>
      <c r="C649" s="299" t="s">
        <v>18</v>
      </c>
      <c r="D649" s="299" t="s">
        <v>627</v>
      </c>
    </row>
    <row r="650" spans="1:4" x14ac:dyDescent="0.2">
      <c r="A650" s="299">
        <v>1265</v>
      </c>
      <c r="B650" s="299">
        <v>61</v>
      </c>
      <c r="C650" s="299" t="s">
        <v>17</v>
      </c>
      <c r="D650" s="299" t="s">
        <v>628</v>
      </c>
    </row>
    <row r="651" spans="1:4" x14ac:dyDescent="0.2">
      <c r="A651" s="299">
        <v>585</v>
      </c>
      <c r="B651" s="299">
        <v>32</v>
      </c>
      <c r="C651" s="299" t="s">
        <v>17</v>
      </c>
      <c r="D651" s="299" t="s">
        <v>627</v>
      </c>
    </row>
    <row r="652" spans="1:4" x14ac:dyDescent="0.2">
      <c r="A652" s="299">
        <v>663</v>
      </c>
      <c r="B652" s="299">
        <v>57</v>
      </c>
      <c r="C652" s="299" t="s">
        <v>18</v>
      </c>
      <c r="D652" s="299" t="s">
        <v>627</v>
      </c>
    </row>
    <row r="653" spans="1:4" x14ac:dyDescent="0.2">
      <c r="A653" s="299">
        <v>1204</v>
      </c>
      <c r="B653" s="299">
        <v>63</v>
      </c>
      <c r="C653" s="299" t="s">
        <v>17</v>
      </c>
      <c r="D653" s="299" t="s">
        <v>627</v>
      </c>
    </row>
    <row r="654" spans="1:4" x14ac:dyDescent="0.2">
      <c r="A654" s="299">
        <v>849</v>
      </c>
      <c r="B654" s="299">
        <v>48</v>
      </c>
      <c r="C654" s="299" t="s">
        <v>18</v>
      </c>
      <c r="D654" s="299" t="s">
        <v>627</v>
      </c>
    </row>
    <row r="655" spans="1:4" x14ac:dyDescent="0.2">
      <c r="A655" s="299">
        <v>733</v>
      </c>
      <c r="B655" s="299">
        <v>36</v>
      </c>
      <c r="C655" s="299" t="s">
        <v>17</v>
      </c>
      <c r="D655" s="299" t="s">
        <v>627</v>
      </c>
    </row>
    <row r="656" spans="1:4" x14ac:dyDescent="0.2">
      <c r="A656" s="299">
        <v>989</v>
      </c>
      <c r="B656" s="299">
        <v>49</v>
      </c>
      <c r="C656" s="299" t="s">
        <v>17</v>
      </c>
      <c r="D656" s="299" t="s">
        <v>628</v>
      </c>
    </row>
    <row r="657" spans="1:4" x14ac:dyDescent="0.2">
      <c r="A657" s="299">
        <v>1282</v>
      </c>
      <c r="B657" s="299">
        <v>27</v>
      </c>
      <c r="C657" s="299" t="s">
        <v>18</v>
      </c>
      <c r="D657" s="299" t="s">
        <v>627</v>
      </c>
    </row>
    <row r="658" spans="1:4" x14ac:dyDescent="0.2">
      <c r="A658" s="299">
        <v>1147</v>
      </c>
      <c r="B658" s="299">
        <v>54</v>
      </c>
      <c r="C658" s="299" t="s">
        <v>17</v>
      </c>
      <c r="D658" s="299" t="s">
        <v>627</v>
      </c>
    </row>
    <row r="659" spans="1:4" x14ac:dyDescent="0.2">
      <c r="A659" s="299">
        <v>1061</v>
      </c>
      <c r="B659" s="299">
        <v>37</v>
      </c>
      <c r="C659" s="299" t="s">
        <v>18</v>
      </c>
      <c r="D659" s="299" t="s">
        <v>628</v>
      </c>
    </row>
    <row r="660" spans="1:4" x14ac:dyDescent="0.2">
      <c r="A660" s="299">
        <v>1123</v>
      </c>
      <c r="B660" s="299">
        <v>31</v>
      </c>
      <c r="C660" s="299" t="s">
        <v>18</v>
      </c>
      <c r="D660" s="299" t="s">
        <v>627</v>
      </c>
    </row>
    <row r="661" spans="1:4" x14ac:dyDescent="0.2">
      <c r="A661" s="299">
        <v>976</v>
      </c>
      <c r="B661" s="299">
        <v>48</v>
      </c>
      <c r="C661" s="299" t="s">
        <v>17</v>
      </c>
      <c r="D661" s="299" t="s">
        <v>628</v>
      </c>
    </row>
    <row r="662" spans="1:4" x14ac:dyDescent="0.2">
      <c r="A662" s="299">
        <v>1007</v>
      </c>
      <c r="B662" s="299">
        <v>38</v>
      </c>
      <c r="C662" s="299" t="s">
        <v>18</v>
      </c>
      <c r="D662" s="299" t="s">
        <v>628</v>
      </c>
    </row>
    <row r="663" spans="1:4" x14ac:dyDescent="0.2">
      <c r="A663" s="299">
        <v>672</v>
      </c>
      <c r="B663" s="299">
        <v>54</v>
      </c>
      <c r="C663" s="299" t="s">
        <v>18</v>
      </c>
      <c r="D663" s="299" t="s">
        <v>628</v>
      </c>
    </row>
    <row r="664" spans="1:4" x14ac:dyDescent="0.2">
      <c r="A664" s="299">
        <v>768</v>
      </c>
      <c r="B664" s="299">
        <v>43</v>
      </c>
      <c r="C664" s="299" t="s">
        <v>17</v>
      </c>
      <c r="D664" s="299" t="s">
        <v>627</v>
      </c>
    </row>
    <row r="665" spans="1:4" x14ac:dyDescent="0.2">
      <c r="A665" s="299">
        <v>1102</v>
      </c>
      <c r="B665" s="299">
        <v>34</v>
      </c>
      <c r="C665" s="299" t="s">
        <v>18</v>
      </c>
      <c r="D665" s="299" t="s">
        <v>628</v>
      </c>
    </row>
    <row r="666" spans="1:4" x14ac:dyDescent="0.2">
      <c r="A666" s="299">
        <v>1335</v>
      </c>
      <c r="B666" s="299">
        <v>28</v>
      </c>
      <c r="C666" s="299" t="s">
        <v>18</v>
      </c>
      <c r="D666" s="299" t="s">
        <v>627</v>
      </c>
    </row>
    <row r="667" spans="1:4" x14ac:dyDescent="0.2">
      <c r="A667" s="299">
        <v>652</v>
      </c>
      <c r="B667" s="299">
        <v>34</v>
      </c>
      <c r="C667" s="299" t="s">
        <v>17</v>
      </c>
      <c r="D667" s="299" t="s">
        <v>627</v>
      </c>
    </row>
    <row r="668" spans="1:4" x14ac:dyDescent="0.2">
      <c r="A668" s="299">
        <v>1226</v>
      </c>
      <c r="B668" s="299">
        <v>59</v>
      </c>
      <c r="C668" s="299" t="s">
        <v>17</v>
      </c>
      <c r="D668" s="299" t="s">
        <v>628</v>
      </c>
    </row>
    <row r="669" spans="1:4" x14ac:dyDescent="0.2">
      <c r="A669" s="299">
        <v>890</v>
      </c>
      <c r="B669" s="299">
        <v>43</v>
      </c>
      <c r="C669" s="299" t="s">
        <v>18</v>
      </c>
      <c r="D669" s="299" t="s">
        <v>627</v>
      </c>
    </row>
    <row r="670" spans="1:4" x14ac:dyDescent="0.2">
      <c r="A670" s="299">
        <v>804</v>
      </c>
      <c r="B670" s="299">
        <v>43</v>
      </c>
      <c r="C670" s="299" t="s">
        <v>17</v>
      </c>
      <c r="D670" s="299" t="s">
        <v>627</v>
      </c>
    </row>
    <row r="671" spans="1:4" x14ac:dyDescent="0.2">
      <c r="A671" s="299">
        <v>543</v>
      </c>
      <c r="B671" s="299">
        <v>26</v>
      </c>
      <c r="C671" s="299" t="s">
        <v>17</v>
      </c>
      <c r="D671" s="299" t="s">
        <v>627</v>
      </c>
    </row>
    <row r="672" spans="1:4" x14ac:dyDescent="0.2">
      <c r="A672" s="299">
        <v>1109</v>
      </c>
      <c r="B672" s="299">
        <v>41</v>
      </c>
      <c r="C672" s="299" t="s">
        <v>18</v>
      </c>
      <c r="D672" s="299" t="s">
        <v>627</v>
      </c>
    </row>
    <row r="673" spans="1:4" x14ac:dyDescent="0.2">
      <c r="A673" s="299">
        <v>731</v>
      </c>
      <c r="B673" s="299">
        <v>53</v>
      </c>
      <c r="C673" s="299" t="s">
        <v>18</v>
      </c>
      <c r="D673" s="299" t="s">
        <v>627</v>
      </c>
    </row>
    <row r="674" spans="1:4" x14ac:dyDescent="0.2">
      <c r="A674" s="299">
        <v>826</v>
      </c>
      <c r="B674" s="299">
        <v>49</v>
      </c>
      <c r="C674" s="299" t="s">
        <v>18</v>
      </c>
      <c r="D674" s="299" t="s">
        <v>628</v>
      </c>
    </row>
    <row r="675" spans="1:4" x14ac:dyDescent="0.2">
      <c r="A675" s="299">
        <v>1250</v>
      </c>
      <c r="B675" s="299">
        <v>27</v>
      </c>
      <c r="C675" s="299" t="s">
        <v>18</v>
      </c>
      <c r="D675" s="299" t="s">
        <v>627</v>
      </c>
    </row>
    <row r="676" spans="1:4" x14ac:dyDescent="0.2">
      <c r="A676" s="299">
        <v>642</v>
      </c>
      <c r="B676" s="299">
        <v>59</v>
      </c>
      <c r="C676" s="299" t="s">
        <v>18</v>
      </c>
      <c r="D676" s="299" t="s">
        <v>627</v>
      </c>
    </row>
    <row r="677" spans="1:4" x14ac:dyDescent="0.2">
      <c r="A677" s="299">
        <v>1280</v>
      </c>
      <c r="B677" s="299">
        <v>27</v>
      </c>
      <c r="C677" s="299" t="s">
        <v>18</v>
      </c>
      <c r="D677" s="299" t="s">
        <v>627</v>
      </c>
    </row>
    <row r="678" spans="1:4" x14ac:dyDescent="0.2">
      <c r="A678" s="299">
        <v>1247</v>
      </c>
      <c r="B678" s="299">
        <v>25</v>
      </c>
      <c r="C678" s="299" t="s">
        <v>18</v>
      </c>
      <c r="D678" s="299" t="s">
        <v>627</v>
      </c>
    </row>
    <row r="679" spans="1:4" x14ac:dyDescent="0.2">
      <c r="A679" s="299">
        <v>676</v>
      </c>
      <c r="B679" s="299">
        <v>32</v>
      </c>
      <c r="C679" s="299" t="s">
        <v>17</v>
      </c>
      <c r="D679" s="299" t="s">
        <v>628</v>
      </c>
    </row>
    <row r="680" spans="1:4" x14ac:dyDescent="0.2">
      <c r="A680" s="299">
        <v>1089</v>
      </c>
      <c r="B680" s="299">
        <v>33</v>
      </c>
      <c r="C680" s="299" t="s">
        <v>18</v>
      </c>
      <c r="D680" s="299" t="s">
        <v>628</v>
      </c>
    </row>
    <row r="681" spans="1:4" x14ac:dyDescent="0.2">
      <c r="A681" s="299">
        <v>1282</v>
      </c>
      <c r="B681" s="299">
        <v>25</v>
      </c>
      <c r="C681" s="299" t="s">
        <v>18</v>
      </c>
      <c r="D681" s="299" t="s">
        <v>628</v>
      </c>
    </row>
    <row r="682" spans="1:4" x14ac:dyDescent="0.2">
      <c r="A682" s="299">
        <v>1154</v>
      </c>
      <c r="B682" s="299">
        <v>37</v>
      </c>
      <c r="C682" s="299" t="s">
        <v>18</v>
      </c>
      <c r="D682" s="299" t="s">
        <v>627</v>
      </c>
    </row>
    <row r="683" spans="1:4" x14ac:dyDescent="0.2">
      <c r="A683" s="299">
        <v>1168</v>
      </c>
      <c r="B683" s="299">
        <v>30</v>
      </c>
      <c r="C683" s="299" t="s">
        <v>18</v>
      </c>
      <c r="D683" s="299" t="s">
        <v>627</v>
      </c>
    </row>
    <row r="684" spans="1:4" x14ac:dyDescent="0.2">
      <c r="A684" s="299">
        <v>792</v>
      </c>
      <c r="B684" s="299">
        <v>42</v>
      </c>
      <c r="C684" s="299" t="s">
        <v>17</v>
      </c>
      <c r="D684" s="299" t="s">
        <v>628</v>
      </c>
    </row>
    <row r="685" spans="1:4" x14ac:dyDescent="0.2">
      <c r="A685" s="299">
        <v>656</v>
      </c>
      <c r="B685" s="299">
        <v>36</v>
      </c>
      <c r="C685" s="299" t="s">
        <v>17</v>
      </c>
      <c r="D685" s="299" t="s">
        <v>628</v>
      </c>
    </row>
    <row r="686" spans="1:4" x14ac:dyDescent="0.2">
      <c r="A686" s="299">
        <v>1193</v>
      </c>
      <c r="B686" s="299">
        <v>33</v>
      </c>
      <c r="C686" s="299" t="s">
        <v>18</v>
      </c>
      <c r="D686" s="299" t="s">
        <v>628</v>
      </c>
    </row>
    <row r="687" spans="1:4" x14ac:dyDescent="0.2">
      <c r="A687" s="299">
        <v>1111</v>
      </c>
      <c r="B687" s="299">
        <v>33</v>
      </c>
      <c r="C687" s="299" t="s">
        <v>18</v>
      </c>
      <c r="D687" s="299" t="s">
        <v>627</v>
      </c>
    </row>
    <row r="688" spans="1:4" x14ac:dyDescent="0.2">
      <c r="A688" s="299">
        <v>989</v>
      </c>
      <c r="B688" s="299">
        <v>48</v>
      </c>
      <c r="C688" s="299" t="s">
        <v>17</v>
      </c>
      <c r="D688" s="299" t="s">
        <v>627</v>
      </c>
    </row>
    <row r="689" spans="1:4" x14ac:dyDescent="0.2">
      <c r="A689" s="299">
        <v>691</v>
      </c>
      <c r="B689" s="299">
        <v>31</v>
      </c>
      <c r="C689" s="299" t="s">
        <v>17</v>
      </c>
      <c r="D689" s="299" t="s">
        <v>628</v>
      </c>
    </row>
    <row r="690" spans="1:4" x14ac:dyDescent="0.2">
      <c r="A690" s="299">
        <v>759</v>
      </c>
      <c r="B690" s="299">
        <v>38</v>
      </c>
      <c r="C690" s="299" t="s">
        <v>17</v>
      </c>
      <c r="D690" s="299" t="s">
        <v>628</v>
      </c>
    </row>
    <row r="691" spans="1:4" x14ac:dyDescent="0.2">
      <c r="A691" s="299">
        <v>643</v>
      </c>
      <c r="B691" s="299">
        <v>57</v>
      </c>
      <c r="C691" s="299" t="s">
        <v>18</v>
      </c>
      <c r="D691" s="299" t="s">
        <v>627</v>
      </c>
    </row>
    <row r="692" spans="1:4" x14ac:dyDescent="0.2">
      <c r="A692" s="299">
        <v>873</v>
      </c>
      <c r="B692" s="299">
        <v>44</v>
      </c>
      <c r="C692" s="299" t="s">
        <v>17</v>
      </c>
      <c r="D692" s="299" t="s">
        <v>627</v>
      </c>
    </row>
    <row r="693" spans="1:4" x14ac:dyDescent="0.2">
      <c r="A693" s="299">
        <v>843</v>
      </c>
      <c r="B693" s="299">
        <v>46</v>
      </c>
      <c r="C693" s="299" t="s">
        <v>18</v>
      </c>
      <c r="D693" s="299" t="s">
        <v>627</v>
      </c>
    </row>
    <row r="694" spans="1:4" x14ac:dyDescent="0.2">
      <c r="A694" s="299">
        <v>1211</v>
      </c>
      <c r="B694" s="299">
        <v>31</v>
      </c>
      <c r="C694" s="299" t="s">
        <v>18</v>
      </c>
      <c r="D694" s="299" t="s">
        <v>627</v>
      </c>
    </row>
    <row r="695" spans="1:4" x14ac:dyDescent="0.2">
      <c r="A695" s="299">
        <v>1109</v>
      </c>
      <c r="B695" s="299">
        <v>34</v>
      </c>
      <c r="C695" s="299" t="s">
        <v>18</v>
      </c>
      <c r="D695" s="299" t="s">
        <v>628</v>
      </c>
    </row>
    <row r="696" spans="1:4" x14ac:dyDescent="0.2">
      <c r="A696" s="299">
        <v>1178</v>
      </c>
      <c r="B696" s="299">
        <v>28</v>
      </c>
      <c r="C696" s="299" t="s">
        <v>18</v>
      </c>
      <c r="D696" s="299" t="s">
        <v>627</v>
      </c>
    </row>
    <row r="697" spans="1:4" x14ac:dyDescent="0.2">
      <c r="A697" s="299">
        <v>795</v>
      </c>
      <c r="B697" s="299">
        <v>43</v>
      </c>
      <c r="C697" s="299" t="s">
        <v>17</v>
      </c>
      <c r="D697" s="299" t="s">
        <v>627</v>
      </c>
    </row>
    <row r="698" spans="1:4" x14ac:dyDescent="0.2">
      <c r="A698" s="299">
        <v>1168</v>
      </c>
      <c r="B698" s="299">
        <v>59</v>
      </c>
      <c r="C698" s="299" t="s">
        <v>17</v>
      </c>
      <c r="D698" s="299" t="s">
        <v>628</v>
      </c>
    </row>
    <row r="699" spans="1:4" x14ac:dyDescent="0.2">
      <c r="A699" s="299">
        <v>980</v>
      </c>
      <c r="B699" s="299">
        <v>48</v>
      </c>
      <c r="C699" s="299" t="s">
        <v>17</v>
      </c>
      <c r="D699" s="299" t="s">
        <v>627</v>
      </c>
    </row>
    <row r="700" spans="1:4" x14ac:dyDescent="0.2">
      <c r="A700" s="299">
        <v>1175</v>
      </c>
      <c r="B700" s="299">
        <v>58</v>
      </c>
      <c r="C700" s="299" t="s">
        <v>17</v>
      </c>
      <c r="D700" s="299" t="s">
        <v>627</v>
      </c>
    </row>
    <row r="701" spans="1:4" x14ac:dyDescent="0.2">
      <c r="A701" s="299">
        <v>1011</v>
      </c>
      <c r="B701" s="299">
        <v>50</v>
      </c>
      <c r="C701" s="299" t="s">
        <v>17</v>
      </c>
      <c r="D701" s="299" t="s">
        <v>628</v>
      </c>
    </row>
    <row r="702" spans="1:4" x14ac:dyDescent="0.2">
      <c r="A702" s="299">
        <v>781</v>
      </c>
      <c r="B702" s="299">
        <v>44</v>
      </c>
      <c r="C702" s="299" t="s">
        <v>17</v>
      </c>
      <c r="D702" s="299" t="s">
        <v>628</v>
      </c>
    </row>
    <row r="703" spans="1:4" x14ac:dyDescent="0.2">
      <c r="A703" s="299">
        <v>646</v>
      </c>
      <c r="B703" s="299">
        <v>34</v>
      </c>
      <c r="C703" s="299" t="s">
        <v>17</v>
      </c>
      <c r="D703" s="299" t="s">
        <v>627</v>
      </c>
    </row>
    <row r="704" spans="1:4" x14ac:dyDescent="0.2">
      <c r="A704" s="299">
        <v>505</v>
      </c>
      <c r="B704" s="299">
        <v>25</v>
      </c>
      <c r="C704" s="299" t="s">
        <v>17</v>
      </c>
      <c r="D704" s="299" t="s">
        <v>627</v>
      </c>
    </row>
    <row r="705" spans="1:4" x14ac:dyDescent="0.2">
      <c r="A705" s="299">
        <v>781</v>
      </c>
      <c r="B705" s="299">
        <v>51</v>
      </c>
      <c r="C705" s="299" t="s">
        <v>18</v>
      </c>
      <c r="D705" s="299" t="s">
        <v>628</v>
      </c>
    </row>
    <row r="706" spans="1:4" x14ac:dyDescent="0.2">
      <c r="A706" s="299">
        <v>1084</v>
      </c>
      <c r="B706" s="299">
        <v>40</v>
      </c>
      <c r="C706" s="299" t="s">
        <v>18</v>
      </c>
      <c r="D706" s="299" t="s">
        <v>628</v>
      </c>
    </row>
    <row r="707" spans="1:4" x14ac:dyDescent="0.2">
      <c r="A707" s="299">
        <v>1175</v>
      </c>
      <c r="B707" s="299">
        <v>59</v>
      </c>
      <c r="C707" s="299" t="s">
        <v>17</v>
      </c>
      <c r="D707" s="299" t="s">
        <v>627</v>
      </c>
    </row>
    <row r="708" spans="1:4" x14ac:dyDescent="0.2">
      <c r="A708" s="299">
        <v>716</v>
      </c>
      <c r="B708" s="299">
        <v>38</v>
      </c>
      <c r="C708" s="299" t="s">
        <v>17</v>
      </c>
      <c r="D708" s="299" t="s">
        <v>628</v>
      </c>
    </row>
    <row r="709" spans="1:4" x14ac:dyDescent="0.2">
      <c r="A709" s="299">
        <v>649</v>
      </c>
      <c r="B709" s="299">
        <v>56</v>
      </c>
      <c r="C709" s="299" t="s">
        <v>18</v>
      </c>
      <c r="D709" s="299" t="s">
        <v>627</v>
      </c>
    </row>
    <row r="710" spans="1:4" x14ac:dyDescent="0.2">
      <c r="A710" s="299">
        <v>841</v>
      </c>
      <c r="B710" s="299">
        <v>41</v>
      </c>
      <c r="C710" s="299" t="s">
        <v>17</v>
      </c>
      <c r="D710" s="299" t="s">
        <v>628</v>
      </c>
    </row>
    <row r="711" spans="1:4" x14ac:dyDescent="0.2">
      <c r="A711" s="299">
        <v>1129</v>
      </c>
      <c r="B711" s="299">
        <v>55</v>
      </c>
      <c r="C711" s="299" t="s">
        <v>17</v>
      </c>
      <c r="D711" s="299" t="s">
        <v>627</v>
      </c>
    </row>
    <row r="712" spans="1:4" x14ac:dyDescent="0.2">
      <c r="A712" s="299">
        <v>1301</v>
      </c>
      <c r="B712" s="299">
        <v>62</v>
      </c>
      <c r="C712" s="299" t="s">
        <v>17</v>
      </c>
      <c r="D712" s="299" t="s">
        <v>627</v>
      </c>
    </row>
    <row r="713" spans="1:4" x14ac:dyDescent="0.2">
      <c r="A713" s="299">
        <v>800</v>
      </c>
      <c r="B713" s="299">
        <v>38</v>
      </c>
      <c r="C713" s="299" t="s">
        <v>17</v>
      </c>
      <c r="D713" s="299" t="s">
        <v>627</v>
      </c>
    </row>
    <row r="714" spans="1:4" x14ac:dyDescent="0.2">
      <c r="A714" s="299">
        <v>786</v>
      </c>
      <c r="B714" s="299">
        <v>53</v>
      </c>
      <c r="C714" s="299" t="s">
        <v>18</v>
      </c>
      <c r="D714" s="299" t="s">
        <v>627</v>
      </c>
    </row>
    <row r="715" spans="1:4" x14ac:dyDescent="0.2">
      <c r="A715" s="299">
        <v>905</v>
      </c>
      <c r="B715" s="299">
        <v>50</v>
      </c>
      <c r="C715" s="299" t="s">
        <v>18</v>
      </c>
      <c r="D715" s="299" t="s">
        <v>627</v>
      </c>
    </row>
    <row r="716" spans="1:4" x14ac:dyDescent="0.2">
      <c r="A716" s="299">
        <v>1124</v>
      </c>
      <c r="B716" s="299">
        <v>35</v>
      </c>
      <c r="C716" s="299" t="s">
        <v>18</v>
      </c>
      <c r="D716" s="299" t="s">
        <v>628</v>
      </c>
    </row>
    <row r="717" spans="1:4" x14ac:dyDescent="0.2">
      <c r="A717" s="299">
        <v>1187</v>
      </c>
      <c r="B717" s="299">
        <v>30</v>
      </c>
      <c r="C717" s="299" t="s">
        <v>18</v>
      </c>
      <c r="D717" s="299" t="s">
        <v>628</v>
      </c>
    </row>
    <row r="718" spans="1:4" x14ac:dyDescent="0.2">
      <c r="A718" s="299">
        <v>805</v>
      </c>
      <c r="B718" s="299">
        <v>35</v>
      </c>
      <c r="C718" s="299" t="s">
        <v>17</v>
      </c>
      <c r="D718" s="299" t="s">
        <v>627</v>
      </c>
    </row>
    <row r="719" spans="1:4" x14ac:dyDescent="0.2">
      <c r="A719" s="299">
        <v>821</v>
      </c>
      <c r="B719" s="299">
        <v>51</v>
      </c>
      <c r="C719" s="299" t="s">
        <v>18</v>
      </c>
      <c r="D719" s="299" t="s">
        <v>627</v>
      </c>
    </row>
    <row r="720" spans="1:4" x14ac:dyDescent="0.2">
      <c r="A720" s="299">
        <v>1134</v>
      </c>
      <c r="B720" s="299">
        <v>36</v>
      </c>
      <c r="C720" s="299" t="s">
        <v>18</v>
      </c>
      <c r="D720" s="299" t="s">
        <v>627</v>
      </c>
    </row>
    <row r="721" spans="1:4" x14ac:dyDescent="0.2">
      <c r="A721" s="299">
        <v>1267</v>
      </c>
      <c r="B721" s="299">
        <v>63</v>
      </c>
      <c r="C721" s="299" t="s">
        <v>17</v>
      </c>
      <c r="D721" s="299" t="s">
        <v>628</v>
      </c>
    </row>
    <row r="722" spans="1:4" x14ac:dyDescent="0.2">
      <c r="A722" s="299">
        <v>1226</v>
      </c>
      <c r="B722" s="299">
        <v>59</v>
      </c>
      <c r="C722" s="299" t="s">
        <v>17</v>
      </c>
      <c r="D722" s="299" t="s">
        <v>627</v>
      </c>
    </row>
    <row r="723" spans="1:4" x14ac:dyDescent="0.2">
      <c r="A723" s="299">
        <v>618</v>
      </c>
      <c r="B723" s="299">
        <v>32</v>
      </c>
      <c r="C723" s="299" t="s">
        <v>17</v>
      </c>
      <c r="D723" s="299" t="s">
        <v>628</v>
      </c>
    </row>
    <row r="724" spans="1:4" x14ac:dyDescent="0.2">
      <c r="A724" s="299">
        <v>1111</v>
      </c>
      <c r="B724" s="299">
        <v>55</v>
      </c>
      <c r="C724" s="299" t="s">
        <v>17</v>
      </c>
      <c r="D724" s="299" t="s">
        <v>628</v>
      </c>
    </row>
    <row r="725" spans="1:4" x14ac:dyDescent="0.2">
      <c r="A725" s="299">
        <v>1225</v>
      </c>
      <c r="B725" s="299">
        <v>60</v>
      </c>
      <c r="C725" s="299" t="s">
        <v>17</v>
      </c>
      <c r="D725" s="299" t="s">
        <v>627</v>
      </c>
    </row>
    <row r="726" spans="1:4" x14ac:dyDescent="0.2">
      <c r="A726" s="299">
        <v>935</v>
      </c>
      <c r="B726" s="299">
        <v>50</v>
      </c>
      <c r="C726" s="299" t="s">
        <v>17</v>
      </c>
      <c r="D726" s="299" t="s">
        <v>627</v>
      </c>
    </row>
    <row r="727" spans="1:4" x14ac:dyDescent="0.2">
      <c r="A727" s="299">
        <v>591</v>
      </c>
      <c r="B727" s="299">
        <v>30</v>
      </c>
      <c r="C727" s="299" t="s">
        <v>17</v>
      </c>
      <c r="D727" s="299" t="s">
        <v>628</v>
      </c>
    </row>
    <row r="728" spans="1:4" x14ac:dyDescent="0.2">
      <c r="A728" s="299">
        <v>917</v>
      </c>
      <c r="B728" s="299">
        <v>42</v>
      </c>
      <c r="C728" s="299" t="s">
        <v>18</v>
      </c>
      <c r="D728" s="299" t="s">
        <v>628</v>
      </c>
    </row>
    <row r="729" spans="1:4" x14ac:dyDescent="0.2">
      <c r="A729" s="299">
        <v>727</v>
      </c>
      <c r="B729" s="299">
        <v>53</v>
      </c>
      <c r="C729" s="299" t="s">
        <v>18</v>
      </c>
      <c r="D729" s="299" t="s">
        <v>627</v>
      </c>
    </row>
    <row r="730" spans="1:4" x14ac:dyDescent="0.2">
      <c r="A730" s="299">
        <v>847</v>
      </c>
      <c r="B730" s="299">
        <v>45</v>
      </c>
      <c r="C730" s="299" t="s">
        <v>17</v>
      </c>
      <c r="D730" s="299" t="s">
        <v>628</v>
      </c>
    </row>
    <row r="731" spans="1:4" x14ac:dyDescent="0.2">
      <c r="A731" s="299">
        <v>689</v>
      </c>
      <c r="B731" s="299">
        <v>36</v>
      </c>
      <c r="C731" s="299" t="s">
        <v>17</v>
      </c>
      <c r="D731" s="299" t="s">
        <v>627</v>
      </c>
    </row>
    <row r="732" spans="1:4" x14ac:dyDescent="0.2">
      <c r="A732" s="299">
        <v>1093</v>
      </c>
      <c r="B732" s="299">
        <v>54</v>
      </c>
      <c r="C732" s="299" t="s">
        <v>17</v>
      </c>
      <c r="D732" s="299" t="s">
        <v>627</v>
      </c>
    </row>
    <row r="733" spans="1:4" x14ac:dyDescent="0.2">
      <c r="A733" s="299">
        <v>845</v>
      </c>
      <c r="B733" s="299">
        <v>40</v>
      </c>
      <c r="C733" s="299" t="s">
        <v>17</v>
      </c>
      <c r="D733" s="299" t="s">
        <v>627</v>
      </c>
    </row>
    <row r="734" spans="1:4" x14ac:dyDescent="0.2">
      <c r="A734" s="299">
        <v>668</v>
      </c>
      <c r="B734" s="299">
        <v>56</v>
      </c>
      <c r="C734" s="299" t="s">
        <v>18</v>
      </c>
      <c r="D734" s="299" t="s">
        <v>628</v>
      </c>
    </row>
    <row r="735" spans="1:4" x14ac:dyDescent="0.2">
      <c r="A735" s="299">
        <v>1153</v>
      </c>
      <c r="B735" s="299">
        <v>33</v>
      </c>
      <c r="C735" s="299" t="s">
        <v>18</v>
      </c>
      <c r="D735" s="299" t="s">
        <v>628</v>
      </c>
    </row>
    <row r="736" spans="1:4" x14ac:dyDescent="0.2">
      <c r="A736" s="299">
        <v>1072</v>
      </c>
      <c r="B736" s="299">
        <v>56</v>
      </c>
      <c r="C736" s="299" t="s">
        <v>17</v>
      </c>
      <c r="D736" s="299" t="s">
        <v>628</v>
      </c>
    </row>
    <row r="737" spans="1:4" x14ac:dyDescent="0.2">
      <c r="A737" s="299">
        <v>590</v>
      </c>
      <c r="B737" s="299">
        <v>61</v>
      </c>
      <c r="C737" s="299" t="s">
        <v>18</v>
      </c>
      <c r="D737" s="299" t="s">
        <v>627</v>
      </c>
    </row>
    <row r="738" spans="1:4" x14ac:dyDescent="0.2">
      <c r="A738" s="299">
        <v>648</v>
      </c>
      <c r="B738" s="299">
        <v>59</v>
      </c>
      <c r="C738" s="299" t="s">
        <v>18</v>
      </c>
      <c r="D738" s="299" t="s">
        <v>628</v>
      </c>
    </row>
    <row r="739" spans="1:4" x14ac:dyDescent="0.2">
      <c r="A739" s="299">
        <v>431</v>
      </c>
      <c r="B739" s="299">
        <v>64</v>
      </c>
      <c r="C739" s="299" t="s">
        <v>18</v>
      </c>
      <c r="D739" s="299" t="s">
        <v>628</v>
      </c>
    </row>
    <row r="740" spans="1:4" x14ac:dyDescent="0.2">
      <c r="A740" s="299">
        <v>1053</v>
      </c>
      <c r="B740" s="299">
        <v>55</v>
      </c>
      <c r="C740" s="299" t="s">
        <v>17</v>
      </c>
      <c r="D740" s="299" t="s">
        <v>628</v>
      </c>
    </row>
    <row r="741" spans="1:4" x14ac:dyDescent="0.2">
      <c r="A741" s="299">
        <v>825</v>
      </c>
      <c r="B741" s="299">
        <v>42</v>
      </c>
      <c r="C741" s="299" t="s">
        <v>17</v>
      </c>
      <c r="D741" s="299" t="s">
        <v>628</v>
      </c>
    </row>
    <row r="742" spans="1:4" x14ac:dyDescent="0.2">
      <c r="A742" s="299">
        <v>1027</v>
      </c>
      <c r="B742" s="299">
        <v>51</v>
      </c>
      <c r="C742" s="299" t="s">
        <v>17</v>
      </c>
      <c r="D742" s="299" t="s">
        <v>628</v>
      </c>
    </row>
    <row r="743" spans="1:4" x14ac:dyDescent="0.2">
      <c r="A743" s="299">
        <v>708</v>
      </c>
      <c r="B743" s="299">
        <v>53</v>
      </c>
      <c r="C743" s="299" t="s">
        <v>18</v>
      </c>
      <c r="D743" s="299" t="s">
        <v>628</v>
      </c>
    </row>
    <row r="744" spans="1:4" x14ac:dyDescent="0.2">
      <c r="A744" s="299">
        <v>549</v>
      </c>
      <c r="B744" s="299">
        <v>29</v>
      </c>
      <c r="C744" s="299" t="s">
        <v>17</v>
      </c>
      <c r="D744" s="299" t="s">
        <v>628</v>
      </c>
    </row>
    <row r="745" spans="1:4" x14ac:dyDescent="0.2">
      <c r="A745" s="299">
        <v>880</v>
      </c>
      <c r="B745" s="299">
        <v>46</v>
      </c>
      <c r="C745" s="299" t="s">
        <v>18</v>
      </c>
      <c r="D745" s="299" t="s">
        <v>627</v>
      </c>
    </row>
    <row r="746" spans="1:4" x14ac:dyDescent="0.2">
      <c r="A746" s="299">
        <v>1054</v>
      </c>
      <c r="B746" s="299">
        <v>37</v>
      </c>
      <c r="C746" s="299" t="s">
        <v>18</v>
      </c>
      <c r="D746" s="299" t="s">
        <v>627</v>
      </c>
    </row>
    <row r="747" spans="1:4" x14ac:dyDescent="0.2">
      <c r="A747" s="299">
        <v>518</v>
      </c>
      <c r="B747" s="299">
        <v>63</v>
      </c>
      <c r="C747" s="299" t="s">
        <v>18</v>
      </c>
      <c r="D747" s="299" t="s">
        <v>627</v>
      </c>
    </row>
    <row r="748" spans="1:4" x14ac:dyDescent="0.2">
      <c r="A748" s="299">
        <v>559</v>
      </c>
      <c r="B748" s="299">
        <v>63</v>
      </c>
      <c r="C748" s="299" t="s">
        <v>18</v>
      </c>
      <c r="D748" s="299" t="s">
        <v>628</v>
      </c>
    </row>
    <row r="749" spans="1:4" x14ac:dyDescent="0.2">
      <c r="A749" s="299">
        <v>640</v>
      </c>
      <c r="B749" s="299">
        <v>61</v>
      </c>
      <c r="C749" s="299" t="s">
        <v>18</v>
      </c>
      <c r="D749" s="299" t="s">
        <v>627</v>
      </c>
    </row>
    <row r="750" spans="1:4" x14ac:dyDescent="0.2">
      <c r="A750" s="299">
        <v>1246</v>
      </c>
      <c r="B750" s="299">
        <v>29</v>
      </c>
      <c r="C750" s="299" t="s">
        <v>18</v>
      </c>
      <c r="D750" s="299" t="s">
        <v>627</v>
      </c>
    </row>
    <row r="751" spans="1:4" x14ac:dyDescent="0.2">
      <c r="A751" s="299">
        <v>1112</v>
      </c>
      <c r="B751" s="299">
        <v>34</v>
      </c>
      <c r="C751" s="299" t="s">
        <v>18</v>
      </c>
      <c r="D751" s="299" t="s">
        <v>628</v>
      </c>
    </row>
    <row r="752" spans="1:4" x14ac:dyDescent="0.2">
      <c r="A752" s="299">
        <v>730</v>
      </c>
      <c r="B752" s="299">
        <v>40</v>
      </c>
      <c r="C752" s="299" t="s">
        <v>17</v>
      </c>
      <c r="D752" s="299" t="s">
        <v>627</v>
      </c>
    </row>
    <row r="753" spans="1:4" x14ac:dyDescent="0.2">
      <c r="A753" s="299">
        <v>975</v>
      </c>
      <c r="B753" s="299">
        <v>44</v>
      </c>
      <c r="C753" s="299" t="s">
        <v>18</v>
      </c>
      <c r="D753" s="299" t="s">
        <v>628</v>
      </c>
    </row>
    <row r="754" spans="1:4" x14ac:dyDescent="0.2">
      <c r="A754" s="299">
        <v>462</v>
      </c>
      <c r="B754" s="299">
        <v>26</v>
      </c>
      <c r="C754" s="299" t="s">
        <v>17</v>
      </c>
      <c r="D754" s="299" t="s">
        <v>627</v>
      </c>
    </row>
    <row r="755" spans="1:4" x14ac:dyDescent="0.2">
      <c r="A755" s="299">
        <v>835</v>
      </c>
      <c r="B755" s="299">
        <v>48</v>
      </c>
      <c r="C755" s="299" t="s">
        <v>18</v>
      </c>
      <c r="D755" s="299" t="s">
        <v>627</v>
      </c>
    </row>
    <row r="756" spans="1:4" x14ac:dyDescent="0.2">
      <c r="A756" s="299">
        <v>746</v>
      </c>
      <c r="B756" s="299">
        <v>39</v>
      </c>
      <c r="C756" s="299" t="s">
        <v>17</v>
      </c>
      <c r="D756" s="299" t="s">
        <v>628</v>
      </c>
    </row>
    <row r="757" spans="1:4" x14ac:dyDescent="0.2">
      <c r="A757" s="299">
        <v>479</v>
      </c>
      <c r="B757" s="299">
        <v>25</v>
      </c>
      <c r="C757" s="299" t="s">
        <v>17</v>
      </c>
      <c r="D757" s="299" t="s">
        <v>628</v>
      </c>
    </row>
    <row r="758" spans="1:4" x14ac:dyDescent="0.2">
      <c r="A758" s="299">
        <v>743</v>
      </c>
      <c r="B758" s="299">
        <v>49</v>
      </c>
      <c r="C758" s="299" t="s">
        <v>18</v>
      </c>
      <c r="D758" s="299" t="s">
        <v>627</v>
      </c>
    </row>
    <row r="759" spans="1:4" x14ac:dyDescent="0.2">
      <c r="A759" s="299">
        <v>978</v>
      </c>
      <c r="B759" s="299">
        <v>43</v>
      </c>
      <c r="C759" s="299" t="s">
        <v>18</v>
      </c>
      <c r="D759" s="299" t="s">
        <v>628</v>
      </c>
    </row>
    <row r="760" spans="1:4" x14ac:dyDescent="0.2">
      <c r="A760" s="299">
        <v>716</v>
      </c>
      <c r="B760" s="299">
        <v>35</v>
      </c>
      <c r="C760" s="299" t="s">
        <v>17</v>
      </c>
      <c r="D760" s="299" t="s">
        <v>627</v>
      </c>
    </row>
    <row r="761" spans="1:4" x14ac:dyDescent="0.2">
      <c r="A761" s="299">
        <v>894</v>
      </c>
      <c r="B761" s="299">
        <v>44</v>
      </c>
      <c r="C761" s="299" t="s">
        <v>18</v>
      </c>
      <c r="D761" s="299" t="s">
        <v>628</v>
      </c>
    </row>
    <row r="762" spans="1:4" x14ac:dyDescent="0.2">
      <c r="A762" s="299">
        <v>820</v>
      </c>
      <c r="B762" s="299">
        <v>48</v>
      </c>
      <c r="C762" s="299" t="s">
        <v>18</v>
      </c>
      <c r="D762" s="299" t="s">
        <v>628</v>
      </c>
    </row>
    <row r="763" spans="1:4" x14ac:dyDescent="0.2">
      <c r="A763" s="299">
        <v>747</v>
      </c>
      <c r="B763" s="299">
        <v>53</v>
      </c>
      <c r="C763" s="299" t="s">
        <v>18</v>
      </c>
      <c r="D763" s="299" t="s">
        <v>628</v>
      </c>
    </row>
    <row r="764" spans="1:4" x14ac:dyDescent="0.2">
      <c r="A764" s="299">
        <v>983</v>
      </c>
      <c r="B764" s="299">
        <v>52</v>
      </c>
      <c r="C764" s="299" t="s">
        <v>17</v>
      </c>
      <c r="D764" s="299" t="s">
        <v>627</v>
      </c>
    </row>
    <row r="765" spans="1:4" x14ac:dyDescent="0.2">
      <c r="A765" s="299">
        <v>1255</v>
      </c>
      <c r="B765" s="299">
        <v>28</v>
      </c>
      <c r="C765" s="299" t="s">
        <v>18</v>
      </c>
      <c r="D765" s="299" t="s">
        <v>628</v>
      </c>
    </row>
    <row r="766" spans="1:4" x14ac:dyDescent="0.2">
      <c r="A766" s="299">
        <v>1165</v>
      </c>
      <c r="B766" s="299">
        <v>35</v>
      </c>
      <c r="C766" s="299" t="s">
        <v>18</v>
      </c>
      <c r="D766" s="299" t="s">
        <v>628</v>
      </c>
    </row>
    <row r="767" spans="1:4" x14ac:dyDescent="0.2">
      <c r="A767" s="299">
        <v>1252</v>
      </c>
      <c r="B767" s="299">
        <v>26</v>
      </c>
      <c r="C767" s="299" t="s">
        <v>18</v>
      </c>
      <c r="D767" s="299" t="s">
        <v>628</v>
      </c>
    </row>
    <row r="768" spans="1:4" x14ac:dyDescent="0.2">
      <c r="A768" s="299">
        <v>1168</v>
      </c>
      <c r="B768" s="299">
        <v>59</v>
      </c>
      <c r="C768" s="299" t="s">
        <v>17</v>
      </c>
      <c r="D768" s="299" t="s">
        <v>628</v>
      </c>
    </row>
    <row r="769" spans="1:4" x14ac:dyDescent="0.2">
      <c r="A769" s="299">
        <v>713</v>
      </c>
      <c r="B769" s="299">
        <v>56</v>
      </c>
      <c r="C769" s="299" t="s">
        <v>18</v>
      </c>
      <c r="D769" s="299" t="s">
        <v>627</v>
      </c>
    </row>
    <row r="770" spans="1:4" x14ac:dyDescent="0.2">
      <c r="A770" s="299">
        <v>1221</v>
      </c>
      <c r="B770" s="299">
        <v>62</v>
      </c>
      <c r="C770" s="299" t="s">
        <v>17</v>
      </c>
      <c r="D770" s="299" t="s">
        <v>627</v>
      </c>
    </row>
    <row r="771" spans="1:4" x14ac:dyDescent="0.2">
      <c r="A771" s="299">
        <v>1144</v>
      </c>
      <c r="B771" s="299">
        <v>36</v>
      </c>
      <c r="C771" s="299" t="s">
        <v>18</v>
      </c>
      <c r="D771" s="299" t="s">
        <v>628</v>
      </c>
    </row>
    <row r="772" spans="1:4" x14ac:dyDescent="0.2">
      <c r="A772" s="299">
        <v>718</v>
      </c>
      <c r="B772" s="299">
        <v>35</v>
      </c>
      <c r="C772" s="299" t="s">
        <v>17</v>
      </c>
      <c r="D772" s="299" t="s">
        <v>627</v>
      </c>
    </row>
    <row r="773" spans="1:4" x14ac:dyDescent="0.2">
      <c r="A773" s="299">
        <v>1027</v>
      </c>
      <c r="B773" s="299">
        <v>38</v>
      </c>
      <c r="C773" s="299" t="s">
        <v>18</v>
      </c>
      <c r="D773" s="299" t="s">
        <v>628</v>
      </c>
    </row>
    <row r="774" spans="1:4" x14ac:dyDescent="0.2">
      <c r="A774" s="299">
        <v>925</v>
      </c>
      <c r="B774" s="299">
        <v>46</v>
      </c>
      <c r="C774" s="299" t="s">
        <v>17</v>
      </c>
      <c r="D774" s="299" t="s">
        <v>627</v>
      </c>
    </row>
    <row r="775" spans="1:4" x14ac:dyDescent="0.2">
      <c r="A775" s="299">
        <v>858</v>
      </c>
      <c r="B775" s="299">
        <v>46</v>
      </c>
      <c r="C775" s="299" t="s">
        <v>18</v>
      </c>
      <c r="D775" s="299" t="s">
        <v>627</v>
      </c>
    </row>
    <row r="776" spans="1:4" x14ac:dyDescent="0.2">
      <c r="A776" s="299">
        <v>734</v>
      </c>
      <c r="B776" s="299">
        <v>36</v>
      </c>
      <c r="C776" s="299" t="s">
        <v>17</v>
      </c>
      <c r="D776" s="299" t="s">
        <v>627</v>
      </c>
    </row>
    <row r="777" spans="1:4" x14ac:dyDescent="0.2">
      <c r="A777" s="299">
        <v>612</v>
      </c>
      <c r="B777" s="299">
        <v>60</v>
      </c>
      <c r="C777" s="299" t="s">
        <v>18</v>
      </c>
      <c r="D777" s="299" t="s">
        <v>628</v>
      </c>
    </row>
    <row r="778" spans="1:4" x14ac:dyDescent="0.2">
      <c r="A778" s="299">
        <v>871</v>
      </c>
      <c r="B778" s="299">
        <v>43</v>
      </c>
      <c r="C778" s="299" t="s">
        <v>18</v>
      </c>
      <c r="D778" s="299" t="s">
        <v>627</v>
      </c>
    </row>
    <row r="779" spans="1:4" x14ac:dyDescent="0.2">
      <c r="A779" s="299">
        <v>874</v>
      </c>
      <c r="B779" s="299">
        <v>44</v>
      </c>
      <c r="C779" s="299" t="s">
        <v>17</v>
      </c>
      <c r="D779" s="299" t="s">
        <v>627</v>
      </c>
    </row>
    <row r="780" spans="1:4" x14ac:dyDescent="0.2">
      <c r="A780" s="299">
        <v>825</v>
      </c>
      <c r="B780" s="299">
        <v>50</v>
      </c>
      <c r="C780" s="299" t="s">
        <v>18</v>
      </c>
      <c r="D780" s="299" t="s">
        <v>627</v>
      </c>
    </row>
    <row r="781" spans="1:4" x14ac:dyDescent="0.2">
      <c r="A781" s="299">
        <v>1175</v>
      </c>
      <c r="B781" s="299">
        <v>61</v>
      </c>
      <c r="C781" s="299" t="s">
        <v>17</v>
      </c>
      <c r="D781" s="299" t="s">
        <v>628</v>
      </c>
    </row>
    <row r="782" spans="1:4" x14ac:dyDescent="0.2">
      <c r="A782" s="299">
        <v>612</v>
      </c>
      <c r="B782" s="299">
        <v>29</v>
      </c>
      <c r="C782" s="299" t="s">
        <v>17</v>
      </c>
      <c r="D782" s="299" t="s">
        <v>628</v>
      </c>
    </row>
    <row r="783" spans="1:4" x14ac:dyDescent="0.2">
      <c r="A783" s="299">
        <v>905</v>
      </c>
      <c r="B783" s="299">
        <v>44</v>
      </c>
      <c r="C783" s="299" t="s">
        <v>18</v>
      </c>
      <c r="D783" s="299" t="s">
        <v>628</v>
      </c>
    </row>
    <row r="784" spans="1:4" x14ac:dyDescent="0.2">
      <c r="A784" s="299">
        <v>1310</v>
      </c>
      <c r="B784" s="299">
        <v>64</v>
      </c>
      <c r="C784" s="299" t="s">
        <v>17</v>
      </c>
      <c r="D784" s="299" t="s">
        <v>628</v>
      </c>
    </row>
    <row r="785" spans="1:4" x14ac:dyDescent="0.2">
      <c r="A785" s="299">
        <v>854</v>
      </c>
      <c r="B785" s="299">
        <v>45</v>
      </c>
      <c r="C785" s="299" t="s">
        <v>17</v>
      </c>
      <c r="D785" s="299" t="s">
        <v>627</v>
      </c>
    </row>
    <row r="786" spans="1:4" x14ac:dyDescent="0.2">
      <c r="A786" s="299">
        <v>1274</v>
      </c>
      <c r="B786" s="299">
        <v>27</v>
      </c>
      <c r="C786" s="299" t="s">
        <v>18</v>
      </c>
      <c r="D786" s="299" t="s">
        <v>628</v>
      </c>
    </row>
    <row r="787" spans="1:4" x14ac:dyDescent="0.2">
      <c r="A787" s="299">
        <v>1095</v>
      </c>
      <c r="B787" s="299">
        <v>33</v>
      </c>
      <c r="C787" s="299" t="s">
        <v>18</v>
      </c>
      <c r="D787" s="299" t="s">
        <v>628</v>
      </c>
    </row>
    <row r="788" spans="1:4" x14ac:dyDescent="0.2">
      <c r="A788" s="299">
        <v>681</v>
      </c>
      <c r="B788" s="299">
        <v>56</v>
      </c>
      <c r="C788" s="299" t="s">
        <v>18</v>
      </c>
      <c r="D788" s="299" t="s">
        <v>627</v>
      </c>
    </row>
    <row r="789" spans="1:4" x14ac:dyDescent="0.2">
      <c r="A789" s="299">
        <v>907</v>
      </c>
      <c r="B789" s="299">
        <v>47</v>
      </c>
      <c r="C789" s="299" t="s">
        <v>18</v>
      </c>
      <c r="D789" s="299" t="s">
        <v>627</v>
      </c>
    </row>
    <row r="790" spans="1:4" x14ac:dyDescent="0.2">
      <c r="A790" s="299">
        <v>706</v>
      </c>
      <c r="B790" s="299">
        <v>32</v>
      </c>
      <c r="C790" s="299" t="s">
        <v>17</v>
      </c>
      <c r="D790" s="299" t="s">
        <v>628</v>
      </c>
    </row>
    <row r="791" spans="1:4" x14ac:dyDescent="0.2">
      <c r="A791" s="299">
        <v>995</v>
      </c>
      <c r="B791" s="299">
        <v>39</v>
      </c>
      <c r="C791" s="299" t="s">
        <v>18</v>
      </c>
      <c r="D791" s="299" t="s">
        <v>627</v>
      </c>
    </row>
    <row r="792" spans="1:4" x14ac:dyDescent="0.2">
      <c r="A792" s="299">
        <v>775</v>
      </c>
      <c r="B792" s="299">
        <v>48</v>
      </c>
      <c r="C792" s="299" t="s">
        <v>18</v>
      </c>
      <c r="D792" s="299" t="s">
        <v>627</v>
      </c>
    </row>
    <row r="793" spans="1:4" x14ac:dyDescent="0.2">
      <c r="A793" s="299">
        <v>680</v>
      </c>
      <c r="B793" s="299">
        <v>58</v>
      </c>
      <c r="C793" s="299" t="s">
        <v>18</v>
      </c>
      <c r="D793" s="299" t="s">
        <v>627</v>
      </c>
    </row>
    <row r="794" spans="1:4" x14ac:dyDescent="0.2">
      <c r="A794" s="299">
        <v>750</v>
      </c>
      <c r="B794" s="299">
        <v>55</v>
      </c>
      <c r="C794" s="299" t="s">
        <v>18</v>
      </c>
      <c r="D794" s="299" t="s">
        <v>627</v>
      </c>
    </row>
    <row r="795" spans="1:4" x14ac:dyDescent="0.2">
      <c r="A795" s="299">
        <v>1056</v>
      </c>
      <c r="B795" s="299">
        <v>53</v>
      </c>
      <c r="C795" s="299" t="s">
        <v>17</v>
      </c>
      <c r="D795" s="299" t="s">
        <v>627</v>
      </c>
    </row>
    <row r="796" spans="1:4" x14ac:dyDescent="0.2">
      <c r="A796" s="299">
        <v>830</v>
      </c>
      <c r="B796" s="299">
        <v>48</v>
      </c>
      <c r="C796" s="299" t="s">
        <v>18</v>
      </c>
      <c r="D796" s="299" t="s">
        <v>627</v>
      </c>
    </row>
    <row r="797" spans="1:4" x14ac:dyDescent="0.2">
      <c r="A797" s="299">
        <v>951</v>
      </c>
      <c r="B797" s="299">
        <v>46</v>
      </c>
      <c r="C797" s="299" t="s">
        <v>18</v>
      </c>
      <c r="D797" s="299" t="s">
        <v>627</v>
      </c>
    </row>
    <row r="798" spans="1:4" x14ac:dyDescent="0.2">
      <c r="A798" s="299">
        <v>744</v>
      </c>
      <c r="B798" s="299">
        <v>50</v>
      </c>
      <c r="C798" s="299" t="s">
        <v>18</v>
      </c>
      <c r="D798" s="299" t="s">
        <v>628</v>
      </c>
    </row>
    <row r="799" spans="1:4" x14ac:dyDescent="0.2">
      <c r="A799" s="299">
        <v>823</v>
      </c>
      <c r="B799" s="299">
        <v>39</v>
      </c>
      <c r="C799" s="299" t="s">
        <v>17</v>
      </c>
      <c r="D799" s="299" t="s">
        <v>627</v>
      </c>
    </row>
    <row r="800" spans="1:4" x14ac:dyDescent="0.2">
      <c r="A800" s="299">
        <v>1121</v>
      </c>
      <c r="B800" s="299">
        <v>32</v>
      </c>
      <c r="C800" s="299" t="s">
        <v>18</v>
      </c>
      <c r="D800" s="299" t="s">
        <v>627</v>
      </c>
    </row>
    <row r="801" spans="1:4" x14ac:dyDescent="0.2">
      <c r="A801" s="299">
        <v>959</v>
      </c>
      <c r="B801" s="299">
        <v>49</v>
      </c>
      <c r="C801" s="299" t="s">
        <v>17</v>
      </c>
      <c r="D801" s="299" t="s">
        <v>628</v>
      </c>
    </row>
    <row r="802" spans="1:4" x14ac:dyDescent="0.2">
      <c r="A802" s="299">
        <v>586</v>
      </c>
      <c r="B802" s="299">
        <v>61</v>
      </c>
      <c r="C802" s="299" t="s">
        <v>18</v>
      </c>
      <c r="D802" s="299" t="s">
        <v>628</v>
      </c>
    </row>
    <row r="803" spans="1:4" x14ac:dyDescent="0.2">
      <c r="A803" s="299">
        <v>672</v>
      </c>
      <c r="B803" s="299">
        <v>31</v>
      </c>
      <c r="C803" s="299" t="s">
        <v>17</v>
      </c>
      <c r="D803" s="299" t="s">
        <v>627</v>
      </c>
    </row>
    <row r="804" spans="1:4" x14ac:dyDescent="0.2">
      <c r="A804" s="299">
        <v>973</v>
      </c>
      <c r="B804" s="299">
        <v>53</v>
      </c>
      <c r="C804" s="299" t="s">
        <v>17</v>
      </c>
      <c r="D804" s="299" t="s">
        <v>628</v>
      </c>
    </row>
    <row r="805" spans="1:4" x14ac:dyDescent="0.2">
      <c r="A805" s="299">
        <v>931</v>
      </c>
      <c r="B805" s="299">
        <v>43</v>
      </c>
      <c r="C805" s="299" t="s">
        <v>18</v>
      </c>
      <c r="D805" s="299" t="s">
        <v>627</v>
      </c>
    </row>
    <row r="806" spans="1:4" x14ac:dyDescent="0.2">
      <c r="A806" s="299">
        <v>1069</v>
      </c>
      <c r="B806" s="299">
        <v>37</v>
      </c>
      <c r="C806" s="299" t="s">
        <v>18</v>
      </c>
      <c r="D806" s="299" t="s">
        <v>628</v>
      </c>
    </row>
    <row r="807" spans="1:4" x14ac:dyDescent="0.2">
      <c r="A807" s="299">
        <v>927</v>
      </c>
      <c r="B807" s="299">
        <v>43</v>
      </c>
      <c r="C807" s="299" t="s">
        <v>17</v>
      </c>
      <c r="D807" s="299" t="s">
        <v>628</v>
      </c>
    </row>
    <row r="808" spans="1:4" x14ac:dyDescent="0.2">
      <c r="A808" s="299">
        <v>736</v>
      </c>
      <c r="B808" s="299">
        <v>34</v>
      </c>
      <c r="C808" s="299" t="s">
        <v>17</v>
      </c>
      <c r="D808" s="299" t="s">
        <v>627</v>
      </c>
    </row>
    <row r="809" spans="1:4" x14ac:dyDescent="0.2">
      <c r="A809" s="299">
        <v>586</v>
      </c>
      <c r="B809" s="299">
        <v>64</v>
      </c>
      <c r="C809" s="299" t="s">
        <v>18</v>
      </c>
      <c r="D809" s="299" t="s">
        <v>627</v>
      </c>
    </row>
    <row r="810" spans="1:4" x14ac:dyDescent="0.2">
      <c r="A810" s="299">
        <v>808</v>
      </c>
      <c r="B810" s="299">
        <v>49</v>
      </c>
      <c r="C810" s="299" t="s">
        <v>18</v>
      </c>
      <c r="D810" s="299" t="s">
        <v>627</v>
      </c>
    </row>
    <row r="811" spans="1:4" x14ac:dyDescent="0.2">
      <c r="A811" s="299">
        <v>513</v>
      </c>
      <c r="B811" s="299">
        <v>26</v>
      </c>
      <c r="C811" s="299" t="s">
        <v>17</v>
      </c>
      <c r="D811" s="299" t="s">
        <v>627</v>
      </c>
    </row>
    <row r="812" spans="1:4" x14ac:dyDescent="0.2">
      <c r="A812" s="299">
        <v>1257</v>
      </c>
      <c r="B812" s="299">
        <v>31</v>
      </c>
      <c r="C812" s="299" t="s">
        <v>18</v>
      </c>
      <c r="D812" s="299" t="s">
        <v>628</v>
      </c>
    </row>
    <row r="813" spans="1:4" x14ac:dyDescent="0.2">
      <c r="A813" s="299">
        <v>761</v>
      </c>
      <c r="B813" s="299">
        <v>37</v>
      </c>
      <c r="C813" s="299" t="s">
        <v>17</v>
      </c>
      <c r="D813" s="299" t="s">
        <v>627</v>
      </c>
    </row>
    <row r="814" spans="1:4" x14ac:dyDescent="0.2">
      <c r="A814" s="299">
        <v>1241</v>
      </c>
      <c r="B814" s="299">
        <v>25</v>
      </c>
      <c r="C814" s="299" t="s">
        <v>18</v>
      </c>
      <c r="D814" s="299" t="s">
        <v>628</v>
      </c>
    </row>
    <row r="815" spans="1:4" x14ac:dyDescent="0.2">
      <c r="A815" s="299">
        <v>828</v>
      </c>
      <c r="B815" s="299">
        <v>38</v>
      </c>
      <c r="C815" s="299" t="s">
        <v>17</v>
      </c>
      <c r="D815" s="299" t="s">
        <v>627</v>
      </c>
    </row>
    <row r="816" spans="1:4" x14ac:dyDescent="0.2">
      <c r="A816" s="299">
        <v>743</v>
      </c>
      <c r="B816" s="299">
        <v>32</v>
      </c>
      <c r="C816" s="299" t="s">
        <v>17</v>
      </c>
      <c r="D816" s="299" t="s">
        <v>628</v>
      </c>
    </row>
    <row r="817" spans="1:4" x14ac:dyDescent="0.2">
      <c r="A817" s="299">
        <v>1174</v>
      </c>
      <c r="B817" s="299">
        <v>57</v>
      </c>
      <c r="C817" s="299" t="s">
        <v>17</v>
      </c>
      <c r="D817" s="299" t="s">
        <v>628</v>
      </c>
    </row>
    <row r="818" spans="1:4" x14ac:dyDescent="0.2">
      <c r="A818" s="299">
        <v>478</v>
      </c>
      <c r="B818" s="299">
        <v>63</v>
      </c>
      <c r="C818" s="299" t="s">
        <v>18</v>
      </c>
      <c r="D818" s="299" t="s">
        <v>627</v>
      </c>
    </row>
    <row r="819" spans="1:4" x14ac:dyDescent="0.2">
      <c r="A819" s="299">
        <v>711</v>
      </c>
      <c r="B819" s="299">
        <v>51</v>
      </c>
      <c r="C819" s="299" t="s">
        <v>18</v>
      </c>
      <c r="D819" s="299" t="s">
        <v>628</v>
      </c>
    </row>
    <row r="820" spans="1:4" x14ac:dyDescent="0.2">
      <c r="A820" s="299">
        <v>949</v>
      </c>
      <c r="B820" s="299">
        <v>44</v>
      </c>
      <c r="C820" s="299" t="s">
        <v>18</v>
      </c>
      <c r="D820" s="299" t="s">
        <v>627</v>
      </c>
    </row>
    <row r="821" spans="1:4" x14ac:dyDescent="0.2">
      <c r="A821" s="299">
        <v>803</v>
      </c>
      <c r="B821" s="299">
        <v>45</v>
      </c>
      <c r="C821" s="299" t="s">
        <v>18</v>
      </c>
      <c r="D821" s="299" t="s">
        <v>628</v>
      </c>
    </row>
    <row r="822" spans="1:4" x14ac:dyDescent="0.2">
      <c r="A822" s="299">
        <v>1253</v>
      </c>
      <c r="B822" s="299">
        <v>62</v>
      </c>
      <c r="C822" s="299" t="s">
        <v>17</v>
      </c>
      <c r="D822" s="299" t="s">
        <v>627</v>
      </c>
    </row>
    <row r="823" spans="1:4" x14ac:dyDescent="0.2">
      <c r="A823" s="299">
        <v>787</v>
      </c>
      <c r="B823" s="299">
        <v>51</v>
      </c>
      <c r="C823" s="299" t="s">
        <v>18</v>
      </c>
      <c r="D823" s="299" t="s">
        <v>627</v>
      </c>
    </row>
    <row r="824" spans="1:4" x14ac:dyDescent="0.2">
      <c r="A824" s="299">
        <v>1130</v>
      </c>
      <c r="B824" s="299">
        <v>59</v>
      </c>
      <c r="C824" s="299" t="s">
        <v>17</v>
      </c>
      <c r="D824" s="299" t="s">
        <v>627</v>
      </c>
    </row>
    <row r="825" spans="1:4" x14ac:dyDescent="0.2">
      <c r="A825" s="299">
        <v>1164</v>
      </c>
      <c r="B825" s="299">
        <v>60</v>
      </c>
      <c r="C825" s="299" t="s">
        <v>17</v>
      </c>
      <c r="D825" s="299" t="s">
        <v>627</v>
      </c>
    </row>
    <row r="826" spans="1:4" x14ac:dyDescent="0.2">
      <c r="A826" s="299">
        <v>1130</v>
      </c>
      <c r="B826" s="299">
        <v>59</v>
      </c>
      <c r="C826" s="299" t="s">
        <v>17</v>
      </c>
      <c r="D826" s="299" t="s">
        <v>628</v>
      </c>
    </row>
    <row r="827" spans="1:4" x14ac:dyDescent="0.2">
      <c r="A827" s="299">
        <v>615</v>
      </c>
      <c r="B827" s="299">
        <v>34</v>
      </c>
      <c r="C827" s="299" t="s">
        <v>17</v>
      </c>
      <c r="D827" s="299" t="s">
        <v>627</v>
      </c>
    </row>
    <row r="828" spans="1:4" x14ac:dyDescent="0.2">
      <c r="A828" s="299">
        <v>732</v>
      </c>
      <c r="B828" s="299">
        <v>37</v>
      </c>
      <c r="C828" s="299" t="s">
        <v>17</v>
      </c>
      <c r="D828" s="299" t="s">
        <v>628</v>
      </c>
    </row>
    <row r="829" spans="1:4" x14ac:dyDescent="0.2">
      <c r="A829" s="299">
        <v>732</v>
      </c>
      <c r="B829" s="299">
        <v>55</v>
      </c>
      <c r="C829" s="299" t="s">
        <v>18</v>
      </c>
      <c r="D829" s="299" t="s">
        <v>628</v>
      </c>
    </row>
    <row r="830" spans="1:4" x14ac:dyDescent="0.2">
      <c r="A830" s="299">
        <v>1263</v>
      </c>
      <c r="B830" s="299">
        <v>62</v>
      </c>
      <c r="C830" s="299" t="s">
        <v>17</v>
      </c>
      <c r="D830" s="299" t="s">
        <v>627</v>
      </c>
    </row>
    <row r="831" spans="1:4" x14ac:dyDescent="0.2">
      <c r="A831" s="299">
        <v>677</v>
      </c>
      <c r="B831" s="299">
        <v>54</v>
      </c>
      <c r="C831" s="299" t="s">
        <v>18</v>
      </c>
      <c r="D831" s="299" t="s">
        <v>627</v>
      </c>
    </row>
    <row r="832" spans="1:4" x14ac:dyDescent="0.2">
      <c r="A832" s="299">
        <v>1069</v>
      </c>
      <c r="B832" s="299">
        <v>54</v>
      </c>
      <c r="C832" s="299" t="s">
        <v>17</v>
      </c>
      <c r="D832" s="299" t="s">
        <v>628</v>
      </c>
    </row>
    <row r="833" spans="1:4" x14ac:dyDescent="0.2">
      <c r="A833" s="299">
        <v>761</v>
      </c>
      <c r="B833" s="299">
        <v>43</v>
      </c>
      <c r="C833" s="299" t="s">
        <v>17</v>
      </c>
      <c r="D833" s="299" t="s">
        <v>628</v>
      </c>
    </row>
    <row r="834" spans="1:4" x14ac:dyDescent="0.2">
      <c r="A834" s="299">
        <v>1122</v>
      </c>
      <c r="B834" s="299">
        <v>38</v>
      </c>
      <c r="C834" s="299" t="s">
        <v>18</v>
      </c>
      <c r="D834" s="299" t="s">
        <v>627</v>
      </c>
    </row>
    <row r="835" spans="1:4" x14ac:dyDescent="0.2">
      <c r="A835" s="299">
        <v>995</v>
      </c>
      <c r="B835" s="299">
        <v>52</v>
      </c>
      <c r="C835" s="299" t="s">
        <v>17</v>
      </c>
      <c r="D835" s="299" t="s">
        <v>627</v>
      </c>
    </row>
    <row r="836" spans="1:4" x14ac:dyDescent="0.2">
      <c r="A836" s="299">
        <v>1037</v>
      </c>
      <c r="B836" s="299">
        <v>41</v>
      </c>
      <c r="C836" s="299" t="s">
        <v>18</v>
      </c>
      <c r="D836" s="299" t="s">
        <v>628</v>
      </c>
    </row>
    <row r="837" spans="1:4" x14ac:dyDescent="0.2">
      <c r="A837" s="299">
        <v>776</v>
      </c>
      <c r="B837" s="299">
        <v>39</v>
      </c>
      <c r="C837" s="299" t="s">
        <v>17</v>
      </c>
      <c r="D837" s="299" t="s">
        <v>627</v>
      </c>
    </row>
    <row r="838" spans="1:4" x14ac:dyDescent="0.2">
      <c r="A838" s="299">
        <v>1268</v>
      </c>
      <c r="B838" s="299">
        <v>31</v>
      </c>
      <c r="C838" s="299" t="s">
        <v>18</v>
      </c>
      <c r="D838" s="299" t="s">
        <v>628</v>
      </c>
    </row>
    <row r="839" spans="1:4" x14ac:dyDescent="0.2">
      <c r="A839" s="299">
        <v>591</v>
      </c>
      <c r="B839" s="299">
        <v>58</v>
      </c>
      <c r="C839" s="299" t="s">
        <v>18</v>
      </c>
      <c r="D839" s="299" t="s">
        <v>627</v>
      </c>
    </row>
    <row r="840" spans="1:4" x14ac:dyDescent="0.2">
      <c r="A840" s="299">
        <v>848</v>
      </c>
      <c r="B840" s="299">
        <v>41</v>
      </c>
      <c r="C840" s="299" t="s">
        <v>17</v>
      </c>
      <c r="D840" s="299" t="s">
        <v>627</v>
      </c>
    </row>
    <row r="841" spans="1:4" x14ac:dyDescent="0.2">
      <c r="A841" s="299">
        <v>924</v>
      </c>
      <c r="B841" s="299">
        <v>46</v>
      </c>
      <c r="C841" s="299" t="s">
        <v>17</v>
      </c>
      <c r="D841" s="299" t="s">
        <v>627</v>
      </c>
    </row>
    <row r="842" spans="1:4" x14ac:dyDescent="0.2">
      <c r="A842" s="299">
        <v>847</v>
      </c>
      <c r="B842" s="299">
        <v>46</v>
      </c>
      <c r="C842" s="299" t="s">
        <v>18</v>
      </c>
      <c r="D842" s="299" t="s">
        <v>627</v>
      </c>
    </row>
    <row r="843" spans="1:4" x14ac:dyDescent="0.2">
      <c r="A843" s="299">
        <v>1131</v>
      </c>
      <c r="B843" s="299">
        <v>55</v>
      </c>
      <c r="C843" s="299" t="s">
        <v>17</v>
      </c>
      <c r="D843" s="299" t="s">
        <v>628</v>
      </c>
    </row>
    <row r="844" spans="1:4" x14ac:dyDescent="0.2">
      <c r="A844" s="299">
        <v>1279</v>
      </c>
      <c r="B844" s="299">
        <v>31</v>
      </c>
      <c r="C844" s="299" t="s">
        <v>18</v>
      </c>
      <c r="D844" s="299" t="s">
        <v>628</v>
      </c>
    </row>
    <row r="845" spans="1:4" x14ac:dyDescent="0.2">
      <c r="A845" s="299">
        <v>649</v>
      </c>
      <c r="B845" s="299">
        <v>59</v>
      </c>
      <c r="C845" s="299" t="s">
        <v>18</v>
      </c>
      <c r="D845" s="299" t="s">
        <v>627</v>
      </c>
    </row>
    <row r="846" spans="1:4" x14ac:dyDescent="0.2">
      <c r="A846" s="299">
        <v>620</v>
      </c>
      <c r="B846" s="299">
        <v>28</v>
      </c>
      <c r="C846" s="299" t="s">
        <v>17</v>
      </c>
      <c r="D846" s="299" t="s">
        <v>627</v>
      </c>
    </row>
    <row r="847" spans="1:4" x14ac:dyDescent="0.2">
      <c r="A847" s="299">
        <v>717</v>
      </c>
      <c r="B847" s="299">
        <v>51</v>
      </c>
      <c r="C847" s="299" t="s">
        <v>18</v>
      </c>
      <c r="D847" s="299" t="s">
        <v>627</v>
      </c>
    </row>
    <row r="848" spans="1:4" x14ac:dyDescent="0.2">
      <c r="A848" s="299">
        <v>1171</v>
      </c>
      <c r="B848" s="299">
        <v>58</v>
      </c>
      <c r="C848" s="299" t="s">
        <v>17</v>
      </c>
      <c r="D848" s="299" t="s">
        <v>628</v>
      </c>
    </row>
    <row r="849" spans="1:4" x14ac:dyDescent="0.2">
      <c r="A849" s="299">
        <v>721</v>
      </c>
      <c r="B849" s="299">
        <v>55</v>
      </c>
      <c r="C849" s="299" t="s">
        <v>18</v>
      </c>
      <c r="D849" s="299" t="s">
        <v>628</v>
      </c>
    </row>
    <row r="850" spans="1:4" x14ac:dyDescent="0.2">
      <c r="A850" s="299">
        <v>1043</v>
      </c>
      <c r="B850" s="299">
        <v>39</v>
      </c>
      <c r="C850" s="299" t="s">
        <v>18</v>
      </c>
      <c r="D850" s="299" t="s">
        <v>627</v>
      </c>
    </row>
    <row r="851" spans="1:4" x14ac:dyDescent="0.2">
      <c r="A851" s="299">
        <v>951</v>
      </c>
      <c r="B851" s="299">
        <v>46</v>
      </c>
      <c r="C851" s="299" t="s">
        <v>18</v>
      </c>
      <c r="D851" s="299" t="s">
        <v>628</v>
      </c>
    </row>
    <row r="852" spans="1:4" x14ac:dyDescent="0.2">
      <c r="A852" s="299">
        <v>971</v>
      </c>
      <c r="B852" s="299">
        <v>50</v>
      </c>
      <c r="C852" s="299" t="s">
        <v>17</v>
      </c>
      <c r="D852" s="299" t="s">
        <v>628</v>
      </c>
    </row>
    <row r="853" spans="1:4" x14ac:dyDescent="0.2">
      <c r="A853" s="299">
        <v>1125</v>
      </c>
      <c r="B853" s="299">
        <v>55</v>
      </c>
      <c r="C853" s="299" t="s">
        <v>17</v>
      </c>
      <c r="D853" s="299" t="s">
        <v>627</v>
      </c>
    </row>
    <row r="854" spans="1:4" x14ac:dyDescent="0.2">
      <c r="A854" s="299">
        <v>1132</v>
      </c>
      <c r="B854" s="299">
        <v>55</v>
      </c>
      <c r="C854" s="299" t="s">
        <v>17</v>
      </c>
      <c r="D854" s="299" t="s">
        <v>628</v>
      </c>
    </row>
    <row r="855" spans="1:4" x14ac:dyDescent="0.2">
      <c r="A855" s="299">
        <v>712</v>
      </c>
      <c r="B855" s="299">
        <v>53</v>
      </c>
      <c r="C855" s="299" t="s">
        <v>18</v>
      </c>
      <c r="D855" s="299" t="s">
        <v>628</v>
      </c>
    </row>
    <row r="856" spans="1:4" x14ac:dyDescent="0.2">
      <c r="A856" s="299">
        <v>1018</v>
      </c>
      <c r="B856" s="299">
        <v>39</v>
      </c>
      <c r="C856" s="299" t="s">
        <v>18</v>
      </c>
      <c r="D856" s="299" t="s">
        <v>628</v>
      </c>
    </row>
    <row r="857" spans="1:4" x14ac:dyDescent="0.2">
      <c r="A857" s="299">
        <v>1191</v>
      </c>
      <c r="B857" s="299">
        <v>31</v>
      </c>
      <c r="C857" s="299" t="s">
        <v>18</v>
      </c>
      <c r="D857" s="299" t="s">
        <v>627</v>
      </c>
    </row>
    <row r="858" spans="1:4" x14ac:dyDescent="0.2">
      <c r="A858" s="299">
        <v>673</v>
      </c>
      <c r="B858" s="299">
        <v>58</v>
      </c>
      <c r="C858" s="299" t="s">
        <v>18</v>
      </c>
      <c r="D858" s="299" t="s">
        <v>627</v>
      </c>
    </row>
    <row r="859" spans="1:4" x14ac:dyDescent="0.2">
      <c r="A859" s="299">
        <v>1273</v>
      </c>
      <c r="B859" s="299">
        <v>27</v>
      </c>
      <c r="C859" s="299" t="s">
        <v>18</v>
      </c>
      <c r="D859" s="299" t="s">
        <v>627</v>
      </c>
    </row>
    <row r="860" spans="1:4" x14ac:dyDescent="0.2">
      <c r="A860" s="299">
        <v>1256</v>
      </c>
      <c r="B860" s="299">
        <v>64</v>
      </c>
      <c r="C860" s="299" t="s">
        <v>17</v>
      </c>
      <c r="D860" s="299" t="s">
        <v>627</v>
      </c>
    </row>
    <row r="861" spans="1:4" x14ac:dyDescent="0.2">
      <c r="A861" s="299">
        <v>728</v>
      </c>
      <c r="B861" s="299">
        <v>37</v>
      </c>
      <c r="C861" s="299" t="s">
        <v>17</v>
      </c>
      <c r="D861" s="299" t="s">
        <v>628</v>
      </c>
    </row>
    <row r="862" spans="1:4" x14ac:dyDescent="0.2">
      <c r="A862" s="299">
        <v>807</v>
      </c>
      <c r="B862" s="299">
        <v>38</v>
      </c>
      <c r="C862" s="299" t="s">
        <v>17</v>
      </c>
      <c r="D862" s="299" t="s">
        <v>627</v>
      </c>
    </row>
    <row r="863" spans="1:4" x14ac:dyDescent="0.2">
      <c r="A863" s="299">
        <v>1100</v>
      </c>
      <c r="B863" s="299">
        <v>34</v>
      </c>
      <c r="C863" s="299" t="s">
        <v>18</v>
      </c>
      <c r="D863" s="299" t="s">
        <v>627</v>
      </c>
    </row>
    <row r="864" spans="1:4" x14ac:dyDescent="0.2">
      <c r="A864" s="299">
        <v>877</v>
      </c>
      <c r="B864" s="299">
        <v>42</v>
      </c>
      <c r="C864" s="299" t="s">
        <v>18</v>
      </c>
      <c r="D864" s="299" t="s">
        <v>627</v>
      </c>
    </row>
    <row r="865" spans="1:4" x14ac:dyDescent="0.2">
      <c r="A865" s="299">
        <v>1130</v>
      </c>
      <c r="B865" s="299">
        <v>51</v>
      </c>
      <c r="C865" s="299" t="s">
        <v>17</v>
      </c>
      <c r="D865" s="299" t="s">
        <v>628</v>
      </c>
    </row>
    <row r="866" spans="1:4" x14ac:dyDescent="0.2">
      <c r="A866" s="299">
        <v>1302</v>
      </c>
      <c r="B866" s="299">
        <v>25</v>
      </c>
      <c r="C866" s="299" t="s">
        <v>18</v>
      </c>
      <c r="D866" s="299" t="s">
        <v>627</v>
      </c>
    </row>
    <row r="867" spans="1:4" x14ac:dyDescent="0.2">
      <c r="A867" s="299">
        <v>1155</v>
      </c>
      <c r="B867" s="299">
        <v>30</v>
      </c>
      <c r="C867" s="299" t="s">
        <v>18</v>
      </c>
      <c r="D867" s="299" t="s">
        <v>628</v>
      </c>
    </row>
    <row r="868" spans="1:4" x14ac:dyDescent="0.2">
      <c r="A868" s="299">
        <v>568</v>
      </c>
      <c r="B868" s="299">
        <v>64</v>
      </c>
      <c r="C868" s="299" t="s">
        <v>18</v>
      </c>
      <c r="D868" s="299" t="s">
        <v>627</v>
      </c>
    </row>
    <row r="869" spans="1:4" x14ac:dyDescent="0.2">
      <c r="A869" s="299">
        <v>804</v>
      </c>
      <c r="B869" s="299">
        <v>38</v>
      </c>
      <c r="C869" s="299" t="s">
        <v>17</v>
      </c>
      <c r="D869" s="299" t="s">
        <v>628</v>
      </c>
    </row>
    <row r="870" spans="1:4" x14ac:dyDescent="0.2">
      <c r="A870" s="299">
        <v>958</v>
      </c>
      <c r="B870" s="299">
        <v>46</v>
      </c>
      <c r="C870" s="299" t="s">
        <v>17</v>
      </c>
      <c r="D870" s="299" t="s">
        <v>627</v>
      </c>
    </row>
    <row r="871" spans="1:4" x14ac:dyDescent="0.2">
      <c r="A871" s="299">
        <v>616</v>
      </c>
      <c r="B871" s="299">
        <v>32</v>
      </c>
      <c r="C871" s="299" t="s">
        <v>17</v>
      </c>
      <c r="D871" s="299" t="s">
        <v>627</v>
      </c>
    </row>
    <row r="872" spans="1:4" x14ac:dyDescent="0.2">
      <c r="A872" s="299">
        <v>536</v>
      </c>
      <c r="B872" s="299">
        <v>27</v>
      </c>
      <c r="C872" s="299" t="s">
        <v>17</v>
      </c>
      <c r="D872" s="299" t="s">
        <v>627</v>
      </c>
    </row>
    <row r="873" spans="1:4" x14ac:dyDescent="0.2">
      <c r="A873" s="299">
        <v>1314</v>
      </c>
      <c r="B873" s="299">
        <v>63</v>
      </c>
      <c r="C873" s="299" t="s">
        <v>17</v>
      </c>
      <c r="D873" s="299" t="s">
        <v>627</v>
      </c>
    </row>
    <row r="874" spans="1:4" x14ac:dyDescent="0.2">
      <c r="A874" s="299">
        <v>592</v>
      </c>
      <c r="B874" s="299">
        <v>27</v>
      </c>
      <c r="C874" s="299" t="s">
        <v>17</v>
      </c>
      <c r="D874" s="299" t="s">
        <v>627</v>
      </c>
    </row>
    <row r="875" spans="1:4" x14ac:dyDescent="0.2">
      <c r="A875" s="299">
        <v>1086</v>
      </c>
      <c r="B875" s="299">
        <v>58</v>
      </c>
      <c r="C875" s="299" t="s">
        <v>17</v>
      </c>
      <c r="D875" s="299" t="s">
        <v>627</v>
      </c>
    </row>
    <row r="876" spans="1:4" x14ac:dyDescent="0.2">
      <c r="A876" s="299">
        <v>1091</v>
      </c>
      <c r="B876" s="299">
        <v>54</v>
      </c>
      <c r="C876" s="299" t="s">
        <v>17</v>
      </c>
      <c r="D876" s="299" t="s">
        <v>627</v>
      </c>
    </row>
    <row r="877" spans="1:4" x14ac:dyDescent="0.2">
      <c r="A877" s="299">
        <v>965</v>
      </c>
      <c r="B877" s="299">
        <v>44</v>
      </c>
      <c r="C877" s="299" t="s">
        <v>18</v>
      </c>
      <c r="D877" s="299" t="s">
        <v>628</v>
      </c>
    </row>
    <row r="878" spans="1:4" x14ac:dyDescent="0.2">
      <c r="A878" s="299">
        <v>1075</v>
      </c>
      <c r="B878" s="299">
        <v>57</v>
      </c>
      <c r="C878" s="299" t="s">
        <v>17</v>
      </c>
      <c r="D878" s="299" t="s">
        <v>627</v>
      </c>
    </row>
    <row r="879" spans="1:4" x14ac:dyDescent="0.2">
      <c r="A879" s="299">
        <v>955</v>
      </c>
      <c r="B879" s="299">
        <v>47</v>
      </c>
      <c r="C879" s="299" t="s">
        <v>17</v>
      </c>
      <c r="D879" s="299" t="s">
        <v>627</v>
      </c>
    </row>
    <row r="880" spans="1:4" x14ac:dyDescent="0.2">
      <c r="A880" s="299">
        <v>934</v>
      </c>
      <c r="B880" s="299">
        <v>48</v>
      </c>
      <c r="C880" s="299" t="s">
        <v>17</v>
      </c>
      <c r="D880" s="299" t="s">
        <v>628</v>
      </c>
    </row>
    <row r="881" spans="1:4" x14ac:dyDescent="0.2">
      <c r="A881" s="299">
        <v>1333</v>
      </c>
      <c r="B881" s="299">
        <v>25</v>
      </c>
      <c r="C881" s="299" t="s">
        <v>18</v>
      </c>
      <c r="D881" s="299" t="s">
        <v>628</v>
      </c>
    </row>
    <row r="882" spans="1:4" x14ac:dyDescent="0.2">
      <c r="A882" s="299">
        <v>941</v>
      </c>
      <c r="B882" s="299">
        <v>51</v>
      </c>
      <c r="C882" s="299" t="s">
        <v>17</v>
      </c>
      <c r="D882" s="299" t="s">
        <v>628</v>
      </c>
    </row>
    <row r="883" spans="1:4" x14ac:dyDescent="0.2">
      <c r="A883" s="299">
        <v>846</v>
      </c>
      <c r="B883" s="299">
        <v>43</v>
      </c>
      <c r="C883" s="299" t="s">
        <v>18</v>
      </c>
      <c r="D883" s="299" t="s">
        <v>628</v>
      </c>
    </row>
    <row r="884" spans="1:4" x14ac:dyDescent="0.2">
      <c r="A884" s="299">
        <v>1064</v>
      </c>
      <c r="B884" s="299">
        <v>34</v>
      </c>
      <c r="C884" s="299" t="s">
        <v>18</v>
      </c>
      <c r="D884" s="299" t="s">
        <v>628</v>
      </c>
    </row>
    <row r="885" spans="1:4" x14ac:dyDescent="0.2">
      <c r="A885" s="299">
        <v>777</v>
      </c>
      <c r="B885" s="299">
        <v>39</v>
      </c>
      <c r="C885" s="299" t="s">
        <v>17</v>
      </c>
      <c r="D885" s="299" t="s">
        <v>627</v>
      </c>
    </row>
    <row r="886" spans="1:4" x14ac:dyDescent="0.2">
      <c r="A886" s="299">
        <v>1214</v>
      </c>
      <c r="B886" s="299">
        <v>57</v>
      </c>
      <c r="C886" s="299" t="s">
        <v>17</v>
      </c>
      <c r="D886" s="299" t="s">
        <v>627</v>
      </c>
    </row>
    <row r="887" spans="1:4" x14ac:dyDescent="0.2">
      <c r="A887" s="299">
        <v>1082</v>
      </c>
      <c r="B887" s="299">
        <v>53</v>
      </c>
      <c r="C887" s="299" t="s">
        <v>17</v>
      </c>
      <c r="D887" s="299" t="s">
        <v>628</v>
      </c>
    </row>
    <row r="888" spans="1:4" x14ac:dyDescent="0.2">
      <c r="A888" s="299">
        <v>673</v>
      </c>
      <c r="B888" s="299">
        <v>36</v>
      </c>
      <c r="C888" s="299" t="s">
        <v>17</v>
      </c>
      <c r="D888" s="299" t="s">
        <v>627</v>
      </c>
    </row>
    <row r="889" spans="1:4" x14ac:dyDescent="0.2">
      <c r="A889" s="299">
        <v>688</v>
      </c>
      <c r="B889" s="299">
        <v>53</v>
      </c>
      <c r="C889" s="299" t="s">
        <v>18</v>
      </c>
      <c r="D889" s="299" t="s">
        <v>628</v>
      </c>
    </row>
    <row r="890" spans="1:4" x14ac:dyDescent="0.2">
      <c r="A890" s="299">
        <v>1242</v>
      </c>
      <c r="B890" s="299">
        <v>27</v>
      </c>
      <c r="C890" s="299" t="s">
        <v>18</v>
      </c>
      <c r="D890" s="299" t="s">
        <v>627</v>
      </c>
    </row>
    <row r="891" spans="1:4" x14ac:dyDescent="0.2">
      <c r="A891" s="299">
        <v>739</v>
      </c>
      <c r="B891" s="299">
        <v>39</v>
      </c>
      <c r="C891" s="299" t="s">
        <v>17</v>
      </c>
      <c r="D891" s="299" t="s">
        <v>628</v>
      </c>
    </row>
    <row r="892" spans="1:4" x14ac:dyDescent="0.2">
      <c r="A892" s="299">
        <v>1038</v>
      </c>
      <c r="B892" s="299">
        <v>53</v>
      </c>
      <c r="C892" s="299" t="s">
        <v>17</v>
      </c>
      <c r="D892" s="299" t="s">
        <v>628</v>
      </c>
    </row>
    <row r="893" spans="1:4" x14ac:dyDescent="0.2">
      <c r="A893" s="299">
        <v>679</v>
      </c>
      <c r="B893" s="299">
        <v>56</v>
      </c>
      <c r="C893" s="299" t="s">
        <v>18</v>
      </c>
      <c r="D893" s="299" t="s">
        <v>628</v>
      </c>
    </row>
    <row r="894" spans="1:4" x14ac:dyDescent="0.2">
      <c r="A894" s="299">
        <v>825</v>
      </c>
      <c r="B894" s="299">
        <v>38</v>
      </c>
      <c r="C894" s="299" t="s">
        <v>17</v>
      </c>
      <c r="D894" s="299" t="s">
        <v>628</v>
      </c>
    </row>
    <row r="895" spans="1:4" x14ac:dyDescent="0.2">
      <c r="A895" s="299">
        <v>1226</v>
      </c>
      <c r="B895" s="299">
        <v>30</v>
      </c>
      <c r="C895" s="299" t="s">
        <v>18</v>
      </c>
      <c r="D895" s="299" t="s">
        <v>627</v>
      </c>
    </row>
    <row r="896" spans="1:4" x14ac:dyDescent="0.2">
      <c r="A896" s="299">
        <v>528</v>
      </c>
      <c r="B896" s="299">
        <v>27</v>
      </c>
      <c r="C896" s="299" t="s">
        <v>17</v>
      </c>
      <c r="D896" s="299" t="s">
        <v>627</v>
      </c>
    </row>
    <row r="897" spans="1:4" x14ac:dyDescent="0.2">
      <c r="A897" s="299">
        <v>609</v>
      </c>
      <c r="B897" s="299">
        <v>57</v>
      </c>
      <c r="C897" s="299" t="s">
        <v>18</v>
      </c>
      <c r="D897" s="299" t="s">
        <v>628</v>
      </c>
    </row>
    <row r="898" spans="1:4" x14ac:dyDescent="0.2">
      <c r="A898" s="299">
        <v>1218</v>
      </c>
      <c r="B898" s="299">
        <v>28</v>
      </c>
      <c r="C898" s="299" t="s">
        <v>18</v>
      </c>
      <c r="D898" s="299" t="s">
        <v>627</v>
      </c>
    </row>
    <row r="899" spans="1:4" x14ac:dyDescent="0.2">
      <c r="A899" s="299">
        <v>561</v>
      </c>
      <c r="B899" s="299">
        <v>27</v>
      </c>
      <c r="C899" s="299" t="s">
        <v>17</v>
      </c>
      <c r="D899" s="299" t="s">
        <v>628</v>
      </c>
    </row>
    <row r="900" spans="1:4" x14ac:dyDescent="0.2">
      <c r="A900" s="299">
        <v>681</v>
      </c>
      <c r="B900" s="299">
        <v>36</v>
      </c>
      <c r="C900" s="299" t="s">
        <v>17</v>
      </c>
      <c r="D900" s="299" t="s">
        <v>627</v>
      </c>
    </row>
    <row r="901" spans="1:4" x14ac:dyDescent="0.2">
      <c r="A901" s="299">
        <v>1218</v>
      </c>
      <c r="B901" s="299">
        <v>62</v>
      </c>
      <c r="C901" s="299" t="s">
        <v>17</v>
      </c>
      <c r="D901" s="299" t="s">
        <v>627</v>
      </c>
    </row>
    <row r="902" spans="1:4" x14ac:dyDescent="0.2">
      <c r="A902" s="299">
        <v>1101</v>
      </c>
      <c r="B902" s="299">
        <v>56</v>
      </c>
      <c r="C902" s="299" t="s">
        <v>17</v>
      </c>
      <c r="D902" s="299" t="s">
        <v>628</v>
      </c>
    </row>
    <row r="903" spans="1:4" x14ac:dyDescent="0.2">
      <c r="A903" s="299">
        <v>1129</v>
      </c>
      <c r="B903" s="299">
        <v>56</v>
      </c>
      <c r="C903" s="299" t="s">
        <v>17</v>
      </c>
      <c r="D903" s="299" t="s">
        <v>628</v>
      </c>
    </row>
    <row r="904" spans="1:4" x14ac:dyDescent="0.2">
      <c r="A904" s="299">
        <v>601</v>
      </c>
      <c r="B904" s="299">
        <v>61</v>
      </c>
      <c r="C904" s="299" t="s">
        <v>18</v>
      </c>
      <c r="D904" s="299" t="s">
        <v>628</v>
      </c>
    </row>
    <row r="905" spans="1:4" x14ac:dyDescent="0.2">
      <c r="A905" s="299">
        <v>1280</v>
      </c>
      <c r="B905" s="299">
        <v>31</v>
      </c>
      <c r="C905" s="299" t="s">
        <v>18</v>
      </c>
      <c r="D905" s="299" t="s">
        <v>627</v>
      </c>
    </row>
    <row r="906" spans="1:4" x14ac:dyDescent="0.2">
      <c r="A906" s="299">
        <v>918</v>
      </c>
      <c r="B906" s="299">
        <v>42</v>
      </c>
      <c r="C906" s="299" t="s">
        <v>17</v>
      </c>
      <c r="D906" s="299" t="s">
        <v>627</v>
      </c>
    </row>
    <row r="907" spans="1:4" x14ac:dyDescent="0.2">
      <c r="A907" s="299">
        <v>1275</v>
      </c>
      <c r="B907" s="299">
        <v>26</v>
      </c>
      <c r="C907" s="299" t="s">
        <v>18</v>
      </c>
      <c r="D907" s="299" t="s">
        <v>627</v>
      </c>
    </row>
    <row r="908" spans="1:4" x14ac:dyDescent="0.2">
      <c r="A908" s="299">
        <v>944</v>
      </c>
      <c r="B908" s="299">
        <v>47</v>
      </c>
      <c r="C908" s="299" t="s">
        <v>17</v>
      </c>
      <c r="D908" s="299" t="s">
        <v>627</v>
      </c>
    </row>
    <row r="909" spans="1:4" x14ac:dyDescent="0.2">
      <c r="A909" s="299">
        <v>1119</v>
      </c>
      <c r="B909" s="299">
        <v>34</v>
      </c>
      <c r="C909" s="299" t="s">
        <v>18</v>
      </c>
      <c r="D909" s="299" t="s">
        <v>628</v>
      </c>
    </row>
    <row r="910" spans="1:4" x14ac:dyDescent="0.2">
      <c r="A910" s="299">
        <v>770</v>
      </c>
      <c r="B910" s="299">
        <v>40</v>
      </c>
      <c r="C910" s="299" t="s">
        <v>17</v>
      </c>
      <c r="D910" s="299" t="s">
        <v>627</v>
      </c>
    </row>
    <row r="911" spans="1:4" x14ac:dyDescent="0.2">
      <c r="A911" s="299">
        <v>835</v>
      </c>
      <c r="B911" s="299">
        <v>41</v>
      </c>
      <c r="C911" s="299" t="s">
        <v>17</v>
      </c>
      <c r="D911" s="299" t="s">
        <v>628</v>
      </c>
    </row>
    <row r="912" spans="1:4" x14ac:dyDescent="0.2">
      <c r="A912" s="299">
        <v>1074</v>
      </c>
      <c r="B912" s="299">
        <v>40</v>
      </c>
      <c r="C912" s="299" t="s">
        <v>18</v>
      </c>
      <c r="D912" s="299" t="s">
        <v>627</v>
      </c>
    </row>
    <row r="913" spans="1:4" x14ac:dyDescent="0.2">
      <c r="A913" s="299">
        <v>1300</v>
      </c>
      <c r="B913" s="299">
        <v>61</v>
      </c>
      <c r="C913" s="299" t="s">
        <v>17</v>
      </c>
      <c r="D913" s="299" t="s">
        <v>627</v>
      </c>
    </row>
    <row r="914" spans="1:4" x14ac:dyDescent="0.2">
      <c r="A914" s="299">
        <v>590</v>
      </c>
      <c r="B914" s="299">
        <v>62</v>
      </c>
      <c r="C914" s="299" t="s">
        <v>18</v>
      </c>
      <c r="D914" s="299" t="s">
        <v>628</v>
      </c>
    </row>
    <row r="915" spans="1:4" x14ac:dyDescent="0.2">
      <c r="A915" s="299">
        <v>548</v>
      </c>
      <c r="B915" s="299">
        <v>25</v>
      </c>
      <c r="C915" s="299" t="s">
        <v>17</v>
      </c>
      <c r="D915" s="299" t="s">
        <v>627</v>
      </c>
    </row>
    <row r="916" spans="1:4" x14ac:dyDescent="0.2">
      <c r="A916" s="299">
        <v>726</v>
      </c>
      <c r="B916" s="299">
        <v>36</v>
      </c>
      <c r="C916" s="299" t="s">
        <v>17</v>
      </c>
      <c r="D916" s="299" t="s">
        <v>627</v>
      </c>
    </row>
    <row r="917" spans="1:4" x14ac:dyDescent="0.2">
      <c r="A917" s="299">
        <v>760</v>
      </c>
      <c r="B917" s="299">
        <v>39</v>
      </c>
      <c r="C917" s="299" t="s">
        <v>17</v>
      </c>
      <c r="D917" s="299" t="s">
        <v>628</v>
      </c>
    </row>
    <row r="918" spans="1:4" x14ac:dyDescent="0.2">
      <c r="A918" s="299">
        <v>1150</v>
      </c>
      <c r="B918" s="299">
        <v>55</v>
      </c>
      <c r="C918" s="299" t="s">
        <v>17</v>
      </c>
      <c r="D918" s="299" t="s">
        <v>627</v>
      </c>
    </row>
    <row r="919" spans="1:4" x14ac:dyDescent="0.2">
      <c r="A919" s="299">
        <v>1353</v>
      </c>
      <c r="B919" s="299">
        <v>25</v>
      </c>
      <c r="C919" s="299" t="s">
        <v>18</v>
      </c>
      <c r="D919" s="299" t="s">
        <v>627</v>
      </c>
    </row>
    <row r="920" spans="1:4" x14ac:dyDescent="0.2">
      <c r="A920" s="299">
        <v>731</v>
      </c>
      <c r="B920" s="299">
        <v>52</v>
      </c>
      <c r="C920" s="299" t="s">
        <v>18</v>
      </c>
      <c r="D920" s="299" t="s">
        <v>627</v>
      </c>
    </row>
    <row r="921" spans="1:4" x14ac:dyDescent="0.2">
      <c r="A921" s="299">
        <v>906</v>
      </c>
      <c r="B921" s="299">
        <v>44</v>
      </c>
      <c r="C921" s="299" t="s">
        <v>18</v>
      </c>
      <c r="D921" s="299" t="s">
        <v>627</v>
      </c>
    </row>
    <row r="922" spans="1:4" x14ac:dyDescent="0.2">
      <c r="A922" s="299">
        <v>1117</v>
      </c>
      <c r="B922" s="299">
        <v>59</v>
      </c>
      <c r="C922" s="299" t="s">
        <v>17</v>
      </c>
      <c r="D922" s="299" t="s">
        <v>627</v>
      </c>
    </row>
    <row r="923" spans="1:4" x14ac:dyDescent="0.2">
      <c r="A923" s="299">
        <v>535</v>
      </c>
      <c r="B923" s="299">
        <v>30</v>
      </c>
      <c r="C923" s="299" t="s">
        <v>17</v>
      </c>
      <c r="D923" s="299" t="s">
        <v>628</v>
      </c>
    </row>
    <row r="924" spans="1:4" x14ac:dyDescent="0.2">
      <c r="A924" s="299">
        <v>937</v>
      </c>
      <c r="B924" s="299">
        <v>45</v>
      </c>
      <c r="C924" s="299" t="s">
        <v>18</v>
      </c>
      <c r="D924" s="299" t="s">
        <v>628</v>
      </c>
    </row>
    <row r="925" spans="1:4" x14ac:dyDescent="0.2">
      <c r="A925" s="299">
        <v>859</v>
      </c>
      <c r="B925" s="299">
        <v>44</v>
      </c>
      <c r="C925" s="299" t="s">
        <v>18</v>
      </c>
      <c r="D925" s="299" t="s">
        <v>627</v>
      </c>
    </row>
    <row r="926" spans="1:4" x14ac:dyDescent="0.2">
      <c r="A926" s="299">
        <v>882</v>
      </c>
      <c r="B926" s="299">
        <v>44</v>
      </c>
      <c r="C926" s="299" t="s">
        <v>18</v>
      </c>
      <c r="D926" s="299" t="s">
        <v>627</v>
      </c>
    </row>
    <row r="927" spans="1:4" x14ac:dyDescent="0.2">
      <c r="A927" s="299">
        <v>985</v>
      </c>
      <c r="B927" s="299">
        <v>52</v>
      </c>
      <c r="C927" s="299" t="s">
        <v>17</v>
      </c>
      <c r="D927" s="299" t="s">
        <v>627</v>
      </c>
    </row>
    <row r="928" spans="1:4" x14ac:dyDescent="0.2">
      <c r="A928" s="299">
        <v>547</v>
      </c>
      <c r="B928" s="299">
        <v>26</v>
      </c>
      <c r="C928" s="299" t="s">
        <v>17</v>
      </c>
      <c r="D928" s="299" t="s">
        <v>627</v>
      </c>
    </row>
    <row r="929" spans="1:4" x14ac:dyDescent="0.2">
      <c r="A929" s="299">
        <v>733</v>
      </c>
      <c r="B929" s="299">
        <v>53</v>
      </c>
      <c r="C929" s="299" t="s">
        <v>18</v>
      </c>
      <c r="D929" s="299" t="s">
        <v>628</v>
      </c>
    </row>
    <row r="930" spans="1:4" x14ac:dyDescent="0.2">
      <c r="A930" s="299">
        <v>954</v>
      </c>
      <c r="B930" s="299">
        <v>51</v>
      </c>
      <c r="C930" s="299" t="s">
        <v>17</v>
      </c>
      <c r="D930" s="299" t="s">
        <v>628</v>
      </c>
    </row>
    <row r="931" spans="1:4" x14ac:dyDescent="0.2">
      <c r="A931" s="299">
        <v>1110</v>
      </c>
      <c r="B931" s="299">
        <v>59</v>
      </c>
      <c r="C931" s="299" t="s">
        <v>17</v>
      </c>
      <c r="D931" s="299" t="s">
        <v>628</v>
      </c>
    </row>
    <row r="932" spans="1:4" x14ac:dyDescent="0.2">
      <c r="A932" s="299">
        <v>1241</v>
      </c>
      <c r="B932" s="299">
        <v>29</v>
      </c>
      <c r="C932" s="299" t="s">
        <v>18</v>
      </c>
      <c r="D932" s="299" t="s">
        <v>628</v>
      </c>
    </row>
    <row r="933" spans="1:4" x14ac:dyDescent="0.2">
      <c r="A933" s="299">
        <v>570</v>
      </c>
      <c r="B933" s="299">
        <v>60</v>
      </c>
      <c r="C933" s="299" t="s">
        <v>18</v>
      </c>
      <c r="D933" s="299" t="s">
        <v>628</v>
      </c>
    </row>
    <row r="934" spans="1:4" x14ac:dyDescent="0.2">
      <c r="A934" s="299">
        <v>532</v>
      </c>
      <c r="B934" s="299">
        <v>63</v>
      </c>
      <c r="C934" s="299" t="s">
        <v>18</v>
      </c>
      <c r="D934" s="299" t="s">
        <v>628</v>
      </c>
    </row>
    <row r="935" spans="1:4" x14ac:dyDescent="0.2">
      <c r="A935" s="299">
        <v>753</v>
      </c>
      <c r="B935" s="299">
        <v>51</v>
      </c>
      <c r="C935" s="299" t="s">
        <v>18</v>
      </c>
      <c r="D935" s="299" t="s">
        <v>627</v>
      </c>
    </row>
    <row r="936" spans="1:4" x14ac:dyDescent="0.2">
      <c r="A936" s="299">
        <v>680</v>
      </c>
      <c r="B936" s="299">
        <v>56</v>
      </c>
      <c r="C936" s="299" t="s">
        <v>18</v>
      </c>
      <c r="D936" s="299" t="s">
        <v>628</v>
      </c>
    </row>
    <row r="937" spans="1:4" x14ac:dyDescent="0.2">
      <c r="A937" s="299">
        <v>907</v>
      </c>
      <c r="B937" s="299">
        <v>44</v>
      </c>
      <c r="C937" s="299" t="s">
        <v>17</v>
      </c>
      <c r="D937" s="299" t="s">
        <v>628</v>
      </c>
    </row>
    <row r="938" spans="1:4" x14ac:dyDescent="0.2">
      <c r="A938" s="299">
        <v>775</v>
      </c>
      <c r="B938" s="299">
        <v>53</v>
      </c>
      <c r="C938" s="299" t="s">
        <v>18</v>
      </c>
      <c r="D938" s="299" t="s">
        <v>628</v>
      </c>
    </row>
    <row r="939" spans="1:4" x14ac:dyDescent="0.2">
      <c r="A939" s="299">
        <v>1111</v>
      </c>
      <c r="B939" s="299">
        <v>57</v>
      </c>
      <c r="C939" s="299" t="s">
        <v>17</v>
      </c>
      <c r="D939" s="299" t="s">
        <v>628</v>
      </c>
    </row>
    <row r="940" spans="1:4" x14ac:dyDescent="0.2">
      <c r="A940" s="299">
        <v>697</v>
      </c>
      <c r="B940" s="299">
        <v>57</v>
      </c>
      <c r="C940" s="299" t="s">
        <v>18</v>
      </c>
      <c r="D940" s="299" t="s">
        <v>627</v>
      </c>
    </row>
    <row r="941" spans="1:4" x14ac:dyDescent="0.2">
      <c r="A941" s="299">
        <v>857</v>
      </c>
      <c r="B941" s="299">
        <v>48</v>
      </c>
      <c r="C941" s="299" t="s">
        <v>18</v>
      </c>
      <c r="D941" s="299" t="s">
        <v>628</v>
      </c>
    </row>
    <row r="942" spans="1:4" x14ac:dyDescent="0.2">
      <c r="A942" s="299">
        <v>883</v>
      </c>
      <c r="B942" s="299">
        <v>43</v>
      </c>
      <c r="C942" s="299" t="s">
        <v>17</v>
      </c>
      <c r="D942" s="299" t="s">
        <v>627</v>
      </c>
    </row>
    <row r="943" spans="1:4" x14ac:dyDescent="0.2">
      <c r="A943" s="299">
        <v>1038</v>
      </c>
      <c r="B943" s="299">
        <v>53</v>
      </c>
      <c r="C943" s="299" t="s">
        <v>17</v>
      </c>
      <c r="D943" s="299" t="s">
        <v>627</v>
      </c>
    </row>
  </sheetData>
  <mergeCells count="2">
    <mergeCell ref="A1:F1"/>
    <mergeCell ref="A13:J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19</vt:i4>
      </vt:variant>
      <vt:variant>
        <vt:lpstr>Intervalos com nome</vt:lpstr>
      </vt:variant>
      <vt:variant>
        <vt:i4>2</vt:i4>
      </vt:variant>
    </vt:vector>
  </HeadingPairs>
  <TitlesOfParts>
    <vt:vector size="21" baseType="lpstr">
      <vt:lpstr>Planeamento</vt:lpstr>
      <vt:lpstr>FLógicas</vt:lpstr>
      <vt:lpstr>Texto</vt:lpstr>
      <vt:lpstr>Datas</vt:lpstr>
      <vt:lpstr>Consulta</vt:lpstr>
      <vt:lpstr>Nº Aleatórios</vt:lpstr>
      <vt:lpstr>Importacao</vt:lpstr>
      <vt:lpstr>Tabelas</vt:lpstr>
      <vt:lpstr>Tabelas_casos</vt:lpstr>
      <vt:lpstr>Validacao</vt:lpstr>
      <vt:lpstr>Proteccao</vt:lpstr>
      <vt:lpstr>Templates</vt:lpstr>
      <vt:lpstr>Macros</vt:lpstr>
      <vt:lpstr>Exerc_3</vt:lpstr>
      <vt:lpstr>Exerc_4</vt:lpstr>
      <vt:lpstr>Exerc_5</vt:lpstr>
      <vt:lpstr>Exerc_6</vt:lpstr>
      <vt:lpstr>Exerc_7</vt:lpstr>
      <vt:lpstr>Exerc_9</vt:lpstr>
      <vt:lpstr>Importacao!psi_2</vt:lpstr>
      <vt:lpstr>Units</vt:lpstr>
    </vt:vector>
  </TitlesOfParts>
  <Company>sigforma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dc:creator>
  <cp:lastModifiedBy>Tiago Saraiva</cp:lastModifiedBy>
  <dcterms:created xsi:type="dcterms:W3CDTF">2008-10-19T17:13:37Z</dcterms:created>
  <dcterms:modified xsi:type="dcterms:W3CDTF">2014-03-23T15:14:48Z</dcterms:modified>
</cp:coreProperties>
</file>