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_\Assignment\"/>
    </mc:Choice>
  </mc:AlternateContent>
  <xr:revisionPtr revIDLastSave="0" documentId="13_ncr:1_{420A6FB0-F654-4539-B4B7-C372FAB26B93}" xr6:coauthVersionLast="47" xr6:coauthVersionMax="47" xr10:uidLastSave="{00000000-0000-0000-0000-000000000000}"/>
  <bookViews>
    <workbookView xWindow="-108" yWindow="-108" windowWidth="23256" windowHeight="12456" xr2:uid="{57EB9D34-E68D-4C53-890F-436A55CA28B2}"/>
  </bookViews>
  <sheets>
    <sheet name="AVERAGE Question" sheetId="1" r:id="rId1"/>
    <sheet name="Sheet1" sheetId="7"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0" i="1" l="1"/>
  <c r="H598" i="1"/>
  <c r="H599" i="1"/>
  <c r="H592" i="1"/>
  <c r="I588" i="1"/>
  <c r="F613" i="1"/>
  <c r="F610" i="1"/>
  <c r="F607" i="1"/>
  <c r="H594" i="1"/>
  <c r="H593" i="1"/>
  <c r="I587" i="1"/>
  <c r="E563" i="1"/>
  <c r="E565" i="1"/>
  <c r="E564" i="1"/>
  <c r="H8" i="1"/>
  <c r="G72" i="1"/>
  <c r="F565" i="1"/>
  <c r="G71" i="1"/>
  <c r="G73" i="1"/>
  <c r="F563" i="1"/>
  <c r="G74" i="1"/>
  <c r="F564" i="1"/>
  <c r="J547" i="1" l="1"/>
  <c r="J546" i="1"/>
  <c r="J545" i="1"/>
  <c r="J544" i="1"/>
  <c r="K533" i="1"/>
  <c r="K532" i="1"/>
  <c r="K531" i="1"/>
  <c r="K530" i="1"/>
  <c r="K529" i="1"/>
  <c r="H381" i="1"/>
  <c r="H380" i="1"/>
  <c r="G377" i="1"/>
  <c r="G374" i="1"/>
  <c r="J371" i="1"/>
  <c r="I371" i="1"/>
  <c r="H371" i="1"/>
  <c r="B358" i="1"/>
  <c r="B260" i="1"/>
  <c r="C240" i="1"/>
  <c r="C241" i="1"/>
  <c r="C242" i="1"/>
  <c r="C239" i="1"/>
  <c r="B230" i="1"/>
  <c r="F214" i="1"/>
  <c r="F215" i="1"/>
  <c r="F216" i="1"/>
  <c r="F213" i="1"/>
  <c r="H199" i="1"/>
  <c r="H198" i="1"/>
  <c r="H197" i="1"/>
  <c r="D191" i="1"/>
  <c r="D190" i="1"/>
  <c r="D185" i="1"/>
  <c r="D186" i="1"/>
  <c r="D184" i="1"/>
  <c r="D178" i="1"/>
  <c r="D179" i="1"/>
  <c r="D180" i="1"/>
  <c r="D177" i="1"/>
  <c r="C160" i="1"/>
  <c r="C161" i="1"/>
  <c r="C162" i="1"/>
  <c r="C159" i="1"/>
  <c r="E144" i="1"/>
  <c r="E145" i="1"/>
  <c r="E146" i="1"/>
  <c r="E147" i="1"/>
  <c r="E148" i="1"/>
  <c r="E149" i="1"/>
  <c r="E143" i="1"/>
  <c r="D144" i="1"/>
  <c r="D145" i="1"/>
  <c r="D146" i="1"/>
  <c r="D147" i="1"/>
  <c r="D148" i="1"/>
  <c r="D149" i="1"/>
  <c r="D143" i="1"/>
  <c r="E126" i="1"/>
  <c r="E127" i="1"/>
  <c r="E128" i="1"/>
  <c r="E129" i="1"/>
  <c r="E130" i="1"/>
  <c r="E131" i="1"/>
  <c r="E132" i="1"/>
  <c r="E125" i="1"/>
  <c r="D126" i="1"/>
  <c r="D127" i="1"/>
  <c r="D128" i="1"/>
  <c r="D129" i="1"/>
  <c r="D130" i="1"/>
  <c r="D131" i="1"/>
  <c r="D132" i="1"/>
  <c r="D125" i="1"/>
  <c r="D115" i="1"/>
  <c r="D116" i="1"/>
  <c r="D117" i="1"/>
  <c r="D114" i="1"/>
  <c r="C104" i="1"/>
  <c r="C105" i="1"/>
  <c r="C106" i="1"/>
  <c r="C103" i="1"/>
  <c r="D92" i="1"/>
  <c r="D91" i="1"/>
  <c r="D90" i="1"/>
  <c r="F74" i="1"/>
  <c r="F73" i="1"/>
  <c r="F72" i="1"/>
  <c r="F71" i="1"/>
  <c r="I49" i="1"/>
  <c r="I48" i="1"/>
  <c r="H37" i="1"/>
  <c r="H36" i="1"/>
  <c r="H26" i="1"/>
  <c r="H25" i="1"/>
  <c r="H23" i="1"/>
  <c r="H22" i="1"/>
  <c r="H21" i="1"/>
  <c r="H10" i="1"/>
  <c r="H9" i="1"/>
  <c r="H7" i="1"/>
  <c r="I26" i="1"/>
  <c r="E90" i="1"/>
  <c r="E91" i="1"/>
  <c r="I25" i="1"/>
  <c r="E92" i="1"/>
</calcChain>
</file>

<file path=xl/sharedStrings.xml><?xml version="1.0" encoding="utf-8"?>
<sst xmlns="http://schemas.openxmlformats.org/spreadsheetml/2006/main" count="767" uniqueCount="516">
  <si>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</si>
  <si>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</si>
  <si>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</si>
  <si>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</si>
  <si>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</si>
  <si>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</si>
  <si>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</si>
  <si>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</si>
  <si>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</si>
  <si>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</si>
  <si>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</si>
  <si>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</si>
  <si>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</si>
  <si>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</si>
  <si>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</si>
  <si>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</si>
  <si>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</si>
  <si>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</si>
  <si>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</si>
  <si>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</si>
  <si>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</si>
  <si>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</si>
  <si>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</si>
  <si>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</si>
  <si>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</si>
  <si>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</si>
  <si>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</si>
  <si>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</si>
  <si>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</si>
  <si>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</si>
  <si>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</si>
  <si>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</si>
  <si>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</si>
  <si>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</si>
  <si>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</si>
  <si>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</si>
  <si>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</si>
  <si>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</si>
  <si>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</si>
  <si>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</si>
  <si>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</si>
  <si>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</si>
  <si>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</si>
  <si>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</si>
  <si>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</si>
  <si>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</si>
  <si>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</si>
  <si>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How many numerical (with numbers only) responses are in the range?</t>
  </si>
  <si>
    <t>How many responses in total are in the range?</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</si>
  <si>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</si>
  <si>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</si>
  <si>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</si>
  <si>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</si>
  <si>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</si>
  <si>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</si>
  <si>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</si>
  <si>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</si>
  <si>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</si>
  <si>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</si>
  <si>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</si>
  <si>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</si>
  <si>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</si>
  <si>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</si>
  <si>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</si>
  <si>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</si>
  <si>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</si>
  <si>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</si>
  <si>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</si>
  <si>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</si>
  <si>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How many non-blank answers (numbers and letters) appear in column C?</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</si>
  <si>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</si>
  <si>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</si>
  <si>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</si>
  <si>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</si>
  <si>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</si>
  <si>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</si>
  <si>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</si>
  <si>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</si>
  <si>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</si>
  <si>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</si>
  <si>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</si>
  <si>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</si>
  <si>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</si>
  <si>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</si>
  <si>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</si>
  <si>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</si>
  <si>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</si>
  <si>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</si>
  <si>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</si>
  <si>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</si>
  <si>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</si>
  <si>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</si>
  <si>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</si>
  <si>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</si>
  <si>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</si>
  <si>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</si>
  <si>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</si>
  <si>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</si>
  <si>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</si>
  <si>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Table A contains names and their respective grades for Excel 101 Course</t>
  </si>
  <si>
    <t>Complete column C using only IF formula</t>
  </si>
  <si>
    <t>Grade 60 or higher = Pass</t>
  </si>
  <si>
    <t>Grade less than 60 = Fail</t>
  </si>
  <si>
    <t>Grade</t>
  </si>
  <si>
    <t>Adi</t>
  </si>
  <si>
    <t>Beni</t>
  </si>
  <si>
    <t>Charlie</t>
  </si>
  <si>
    <t>Dani</t>
  </si>
  <si>
    <t>Debit</t>
  </si>
  <si>
    <t>Credit</t>
  </si>
  <si>
    <t>Same value?</t>
  </si>
  <si>
    <t>Journal Entry 1</t>
  </si>
  <si>
    <t>Journal Entry 2</t>
  </si>
  <si>
    <t>Journal Entry 3</t>
  </si>
  <si>
    <t>Journal Entry 4</t>
  </si>
  <si>
    <t>Column D</t>
  </si>
  <si>
    <t>Column E</t>
  </si>
  <si>
    <t>Number</t>
  </si>
  <si>
    <t>Age</t>
  </si>
  <si>
    <t>Driver Licence</t>
  </si>
  <si>
    <t>Minor/Adult?</t>
  </si>
  <si>
    <t>Arik</t>
  </si>
  <si>
    <t>Ben</t>
  </si>
  <si>
    <t>Cermit</t>
  </si>
  <si>
    <t>Dan</t>
  </si>
  <si>
    <t>Eliko</t>
  </si>
  <si>
    <t>Fage</t>
  </si>
  <si>
    <t>George</t>
  </si>
  <si>
    <t>Herzl</t>
  </si>
  <si>
    <t>A+</t>
  </si>
  <si>
    <t>A-</t>
  </si>
  <si>
    <t>GPA</t>
  </si>
  <si>
    <t>Tuition</t>
  </si>
  <si>
    <t>Sam</t>
  </si>
  <si>
    <t>Ari</t>
  </si>
  <si>
    <t>Xena</t>
  </si>
  <si>
    <t>Gabe</t>
  </si>
  <si>
    <t>Daniela</t>
  </si>
  <si>
    <t>Rotem</t>
  </si>
  <si>
    <t>In this module, we will focus on learning  how to make basic arithmetic operations using excel</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</si>
  <si>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</si>
  <si>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</si>
  <si>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</si>
  <si>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</si>
  <si>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</si>
  <si>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</si>
  <si>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</si>
  <si>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</si>
  <si>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</si>
  <si>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</si>
  <si>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</si>
  <si>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</si>
  <si>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</si>
  <si>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</si>
  <si>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</si>
  <si>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</si>
  <si>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</si>
  <si>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</si>
  <si>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</si>
  <si>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</si>
  <si>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</si>
  <si>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</si>
  <si>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</si>
  <si>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Stock A</t>
  </si>
  <si>
    <t>Stock B</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</si>
  <si>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</si>
  <si>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</si>
  <si>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</si>
  <si>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</si>
  <si>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</si>
  <si>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</si>
  <si>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</si>
  <si>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</si>
  <si>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</si>
  <si>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Use IF and MAX/MIN to check if a student passed the test</t>
  </si>
  <si>
    <t>1. if the lowest score is lower than 50 - return "fail"</t>
  </si>
  <si>
    <t>2. else - return "pass"</t>
  </si>
  <si>
    <t>Test 1</t>
  </si>
  <si>
    <t>Test 2</t>
  </si>
  <si>
    <t>Test 3</t>
  </si>
  <si>
    <t>Test 4</t>
  </si>
  <si>
    <t>Johnny</t>
  </si>
  <si>
    <t>Georgy</t>
  </si>
  <si>
    <t>Ofri</t>
  </si>
  <si>
    <t>Johny</t>
  </si>
  <si>
    <t>Lev</t>
  </si>
  <si>
    <t>Yoav</t>
  </si>
  <si>
    <t>Chen</t>
  </si>
  <si>
    <t>Student name</t>
  </si>
  <si>
    <t>Failed/Good/Excellent</t>
  </si>
  <si>
    <t>John</t>
  </si>
  <si>
    <t>Sarah</t>
  </si>
  <si>
    <t>Michael</t>
  </si>
  <si>
    <t>Deborah</t>
  </si>
  <si>
    <t>Result</t>
  </si>
  <si>
    <t>2) The excel file named Average 3, the table below contains precipitation measurement as measured in the Rochester NY area last year and we sampled 3 days in each of the first three months of 2018. Complete all the question in the file given.</t>
  </si>
  <si>
    <t xml:space="preserve">3. In excel file named Count 1, The table below shows survey responses; the respondents could use any value for their answers. </t>
  </si>
  <si>
    <t xml:space="preserve">4. Answer all the questions using COUNT and COUNTA function. </t>
  </si>
  <si>
    <t xml:space="preserve">5. The following table represents a bank statement of ExcelMaster company. Column E shows the total dollar value amount of each of the accounts. Answer all the questions using COUNT and COUNTA function. </t>
  </si>
  <si>
    <t xml:space="preserve">6. Solve all the question by using formulas COUNT, COUNTA and COUNTBLANK: </t>
  </si>
  <si>
    <t xml:space="preserve">7) In excel file named HLOOKUP, solve all the question using HLOOKUP only. </t>
  </si>
  <si>
    <t>1. What is the department of employee with ID 102?</t>
  </si>
  <si>
    <t>2. What is the salary of employee with ID 105?</t>
  </si>
  <si>
    <t xml:space="preserve">3. What is the total pay of employee with ID 107? </t>
  </si>
  <si>
    <t>ID</t>
  </si>
  <si>
    <t>8. Table A contains names and their respective grades for Excel 101 Course. Complete column C using only IF formula.</t>
  </si>
  <si>
    <t>Pass/ Fail</t>
  </si>
  <si>
    <t xml:space="preserve">9.  The following table is an extract from an accounting system that contains four journal entries. Check if column A's cells match column B's cell. if they match - return "match", otherwise return "no match". </t>
  </si>
  <si>
    <t>10. The table below contains details of high school student’s names and ages, use IF formula to complete columns D and E.If the student's age is 16 or above, he/she is eligible for a driver's license. Check if they are eligible or not. Answer in column D.</t>
  </si>
  <si>
    <t xml:space="preserve">11. If the student is younger than 18 years old, he/she is a minor. Check whether the student is a minor or not. for Minor return "Minor" and nonminor = "Adult" answer in column E. </t>
  </si>
  <si>
    <t xml:space="preserve">12. An A+ student gets 100% scholarship and non A+ gets 50% scholarship, the following table contains the names of students from 2024 class. Use IF function to calculate the scholarships' amounts each of them will get. </t>
  </si>
  <si>
    <t xml:space="preserve">Scolarship in percentage </t>
  </si>
  <si>
    <t>Scholarship in  Amount</t>
  </si>
  <si>
    <t xml:space="preserve">17. The school decided to use the following grade system: </t>
  </si>
  <si>
    <t>a. Grade higher or equal to 80 - Excellent</t>
  </si>
  <si>
    <t xml:space="preserve">b. Grade higher or equal to 60 but lower than 80 – Good </t>
  </si>
  <si>
    <t>c. Grade lower than 60 - Failed Complete all the task given in the file</t>
  </si>
  <si>
    <t xml:space="preserve">13. Use the following guidelines to calculate the statements given the file. </t>
  </si>
  <si>
    <t xml:space="preserve">14. Use max, min and average formulas to answer all the following questions given in the file. </t>
  </si>
  <si>
    <t xml:space="preserve">15. The following table contains details about the scores of 4 students in a driving theory test. If a student fails at least one test - she or he needs to retake the course. Use IF and MAX/MIN to check if a student passed the test. </t>
  </si>
  <si>
    <t xml:space="preserve">16. IF at least one student got 99 points or more in a test - the test considered easy, Use MAX and IF to create a logic that checks if the test was "Easy" or not. </t>
  </si>
  <si>
    <t xml:space="preserve">17) In the file named Nested IF 1, The school decided to use the following grade system: </t>
  </si>
  <si>
    <t xml:space="preserve">a. Grade higher or equal to 80 - Excellent </t>
  </si>
  <si>
    <t>b. Grade higher or equal to 60 but lower than 80 – Good</t>
  </si>
  <si>
    <t xml:space="preserve"> c. Grade lower than 60 - Failed Complete all the task given in the file.</t>
  </si>
  <si>
    <t>18. The following table includes ABC company's revenue by month. The company's CFO asked you to use SUM formula to calculate the total revenue for the year</t>
  </si>
  <si>
    <t>Revenue in $MM</t>
  </si>
  <si>
    <t>January</t>
  </si>
  <si>
    <t>February</t>
  </si>
  <si>
    <t>March</t>
  </si>
  <si>
    <t>April</t>
  </si>
  <si>
    <t>May</t>
  </si>
  <si>
    <t>June</t>
  </si>
  <si>
    <t>July</t>
  </si>
  <si>
    <t>August</t>
  </si>
  <si>
    <t>September</t>
  </si>
  <si>
    <t>October</t>
  </si>
  <si>
    <t>November</t>
  </si>
  <si>
    <t>December</t>
  </si>
  <si>
    <t>Total Year</t>
  </si>
  <si>
    <t>Date</t>
  </si>
  <si>
    <t>Costs</t>
  </si>
  <si>
    <t xml:space="preserve">19. The following table represents daily costs by
20) day for the first quarter of 2015. Calculate the total costs at the bottom of the table. Hint: to save time, use sum shortcuts. </t>
  </si>
  <si>
    <t>21. Find the number of residents for each of the following groups from the table below, complete all the question in the file.</t>
  </si>
  <si>
    <t>Age group</t>
  </si>
  <si>
    <t>City</t>
  </si>
  <si>
    <t>Region</t>
  </si>
  <si>
    <t>0-19</t>
  </si>
  <si>
    <t>25-49</t>
  </si>
  <si>
    <t>50-75+</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</si>
  <si>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</si>
  <si>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</si>
  <si>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</si>
  <si>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</si>
  <si>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</si>
  <si>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</si>
  <si>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</si>
  <si>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</si>
  <si>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</si>
  <si>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</si>
  <si>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</si>
  <si>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</si>
  <si>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</si>
  <si>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</si>
  <si>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</si>
  <si>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</si>
  <si>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</si>
  <si>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</si>
  <si>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</si>
  <si>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</si>
  <si>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</si>
  <si>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</si>
  <si>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</si>
  <si>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</si>
  <si>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</si>
  <si>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</si>
  <si>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</si>
  <si>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</si>
  <si>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</si>
  <si>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</si>
  <si>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</si>
  <si>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</si>
  <si>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</si>
  <si>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</si>
  <si>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</si>
  <si>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</si>
  <si>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</si>
  <si>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</si>
  <si>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</si>
  <si>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</si>
  <si>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</si>
  <si>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</si>
  <si>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</si>
  <si>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</si>
  <si>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</si>
  <si>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</si>
  <si>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</si>
  <si>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</si>
  <si>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</si>
  <si>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</si>
  <si>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</si>
  <si>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</si>
  <si>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</si>
  <si>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</si>
  <si>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</si>
  <si>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</si>
  <si>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</si>
  <si>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</si>
  <si>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</si>
  <si>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</si>
  <si>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</si>
  <si>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</si>
  <si>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</si>
  <si>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</si>
  <si>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</si>
  <si>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</si>
  <si>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</si>
  <si>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</si>
  <si>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</si>
  <si>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</si>
  <si>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</si>
  <si>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</si>
  <si>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</si>
  <si>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</si>
  <si>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</si>
  <si>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</si>
  <si>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</si>
  <si>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</si>
  <si>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</si>
  <si>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</si>
  <si>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</si>
  <si>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</si>
  <si>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</si>
  <si>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</si>
  <si>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</si>
  <si>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</si>
  <si>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</si>
  <si>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</si>
  <si>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</si>
  <si>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</si>
  <si>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</si>
  <si>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</si>
  <si>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</si>
  <si>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</si>
  <si>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</si>
  <si>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</si>
  <si>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</si>
  <si>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</si>
  <si>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</si>
  <si>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</si>
  <si>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</si>
  <si>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</si>
  <si>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</si>
  <si>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</si>
  <si>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</si>
  <si>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</si>
  <si>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</si>
  <si>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</si>
  <si>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</si>
  <si>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</si>
  <si>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</si>
  <si>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</si>
  <si>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</si>
  <si>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</si>
  <si>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</si>
  <si>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</si>
  <si>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</si>
  <si>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</si>
  <si>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</si>
  <si>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</si>
  <si>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</si>
  <si>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</si>
  <si>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</si>
  <si>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</si>
  <si>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</si>
  <si>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</si>
  <si>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</si>
  <si>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</si>
  <si>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</si>
  <si>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</si>
  <si>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</si>
  <si>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</si>
  <si>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</si>
  <si>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</si>
  <si>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</si>
  <si>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</si>
  <si>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</si>
  <si>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</si>
  <si>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</si>
  <si>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</si>
  <si>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</si>
  <si>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</si>
  <si>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</si>
  <si>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</si>
  <si>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</si>
  <si>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</si>
  <si>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</si>
  <si>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</si>
  <si>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</si>
  <si>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</si>
  <si>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</si>
  <si>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</si>
  <si>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</si>
  <si>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</si>
  <si>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</si>
  <si>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</si>
  <si>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</si>
  <si>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</si>
  <si>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</si>
  <si>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Number of residents</t>
  </si>
  <si>
    <t>What is the total number of residents in region 3 (green) for all group ages?</t>
  </si>
  <si>
    <t>What is the total number of users in regions 1-20 for all groups?</t>
  </si>
  <si>
    <t>Total number of residents of ages 0-19 and 50-75+</t>
  </si>
  <si>
    <t>Option 1:</t>
  </si>
  <si>
    <t>Option 2:</t>
  </si>
  <si>
    <t>22. answer all the question given in the fil</t>
  </si>
  <si>
    <t>Client #</t>
  </si>
  <si>
    <t>Balance</t>
  </si>
  <si>
    <t>VIP Account?</t>
  </si>
  <si>
    <t>Total commisions</t>
  </si>
  <si>
    <t>Yes</t>
  </si>
  <si>
    <t>No</t>
  </si>
  <si>
    <t>SUMIF</t>
  </si>
  <si>
    <t>1. What is the total amout of money in VIP Accounts?</t>
  </si>
  <si>
    <t>2. What is the total amout of money in Non-VIP Accounts?</t>
  </si>
  <si>
    <t>3. What is the total amount of commisions from accounts that are over $10,000?</t>
  </si>
  <si>
    <t>4. What is the total amout of money in accounts over $10,000?</t>
  </si>
  <si>
    <t>5. What is the total amout of money in accounts under $9,500?</t>
  </si>
  <si>
    <t xml:space="preserve">23.  answer all the question given in the file
based on table. </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</si>
  <si>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</si>
  <si>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</si>
  <si>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</si>
  <si>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</si>
  <si>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</si>
  <si>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</si>
  <si>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</si>
  <si>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</si>
  <si>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</si>
  <si>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</si>
  <si>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</si>
  <si>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</si>
  <si>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</si>
  <si>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</si>
  <si>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</si>
  <si>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</si>
  <si>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</si>
  <si>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</si>
  <si>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</si>
  <si>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</si>
  <si>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</si>
  <si>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</si>
  <si>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</si>
  <si>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</si>
  <si>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What is the total number of medals won by athletes from USA?</t>
  </si>
  <si>
    <t>What is the total number of medals won by figure skaters?</t>
  </si>
  <si>
    <t>What is the total number of medals won by both USA and Jamaica? (Hard)</t>
  </si>
  <si>
    <r>
      <rPr>
        <b/>
        <sz val="14"/>
        <color theme="1"/>
        <rFont val="Calibri"/>
        <family val="2"/>
        <scheme val="minor"/>
      </rPr>
      <t>Qustion 1: Use the average function and calculate the average of all the three category of weight.</t>
    </r>
    <r>
      <rPr>
        <sz val="14"/>
        <color theme="1"/>
        <rFont val="Calibri"/>
        <family val="2"/>
        <scheme val="minor"/>
      </rPr>
      <t xml:space="preserve"> </t>
    </r>
  </si>
  <si>
    <t>Ans</t>
  </si>
  <si>
    <t>24. USD exchange rate for the following dates using VLOOKUP
function, from the table in columns G-H. In case there is no exchange
rate for a certain date entry, return the the last known rate for that day.</t>
  </si>
  <si>
    <t>GBP: USD Exchange Rates:</t>
  </si>
  <si>
    <t>Exchange Rate</t>
  </si>
  <si>
    <t xml:space="preserve">Data </t>
  </si>
  <si>
    <t>25. Below is a list of the employees who Page 4 of 28 work in your company: Answer all the question given in the file using vlookup function.</t>
  </si>
  <si>
    <t>Employee ID</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</si>
  <si>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</si>
  <si>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</si>
  <si>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</si>
  <si>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</si>
  <si>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</si>
  <si>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</si>
  <si>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</si>
  <si>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</si>
  <si>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</si>
  <si>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</si>
  <si>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</si>
  <si>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</si>
  <si>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</si>
  <si>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</si>
  <si>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</si>
  <si>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</si>
  <si>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</si>
  <si>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</si>
  <si>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</si>
  <si>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</si>
  <si>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</si>
  <si>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</si>
  <si>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</si>
  <si>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</si>
  <si>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</si>
  <si>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</si>
  <si>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 xml:space="preserve">26. according to the table, answer all the question given in the file using vlookup. </t>
  </si>
  <si>
    <t>Create a VLOOKUP formula to find the occupation of Jane Doe.</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</si>
  <si>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</si>
  <si>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</si>
  <si>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</si>
  <si>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</si>
  <si>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</si>
  <si>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</si>
  <si>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</si>
  <si>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</si>
  <si>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</si>
  <si>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</si>
  <si>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</si>
  <si>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</si>
  <si>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</si>
  <si>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</si>
  <si>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</si>
  <si>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</si>
  <si>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</si>
  <si>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</si>
  <si>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</si>
  <si>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</si>
  <si>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</si>
  <si>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Create a VLOOKUP formula to find the age of Mike Lee.</t>
  </si>
  <si>
    <t>Create a VLOOKUP formula to find the occupation of a person whose name starts with "B" (Challenging!)</t>
  </si>
  <si>
    <t>27. a table of populations, change data types and make other changes in Power Query. Do the following things to make this table easier to read: a. Tell Power Query to use the first row as column headings. b. Delete the Source column (we don't need it). c. Change the data type of the Date column to Date. d. Change the data type of the Population column to Whole Number. e. Shorten the name of the Country column. f. And make other changes if needed to read data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</si>
</sst>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B1mmm\-yy"/>
    <numFmt numFmtId="165" formatCode="_([$$-409]* #,##0.00_);_([$$-409]* \(#,##0.00\);_([$$-409]* &quot;-&quot;??_);_(@_)"/>
    <numFmt numFmtId="166" formatCode="_ * #,##0_ ;_ * \-#,##0_ ;_ * &quot;-&quot;??_ ;_ @_ "/>
    <numFmt numFmtId="167" formatCode="_(* #,##0_);_(* \(#,##0\);_(* &quot;-&quot;??_);_(@_)"/>
    <numFmt numFmtId="168" formatCode="_(&quot;$&quot;* #,##0.00_);_(&quot;$&quot;* \(#,##0.00\);_(&quot;$&quot;* &quot;-&quot;??_);_(@_)"/>
    <numFmt numFmtId="169" formatCode="_-[$$-409]* #,##0.0000_ ;_-[$$-409]* \-#,##0.0000\ ;_-[$$-409]* &quot;-&quot;??_ ;_-@_ "/>
  </numFmts>
  <fonts count="45"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b/>
      <sz val="12"/>
      <color theme="1"/>
      <name val="Calibri"/>
      <family val="2"/>
      <scheme val="minor"/>
    </font>
    <font>
      <sz val="12"/>
      <color theme="1"/>
      <name val="Calibri"/>
      <family val="2"/>
    </font>
    <font>
      <b/>
      <sz val="12"/>
      <color theme="1"/>
      <name val="Calibri"/>
      <family val="2"/>
    </font>
    <font>
      <sz val="11"/>
      <color theme="1"/>
      <name val="Calibri"/>
      <family val="2"/>
      <charset val="177"/>
      <scheme val="minor"/>
    </font>
    <font>
      <u/>
      <sz val="11"/>
      <color theme="10"/>
      <name val="Calibri"/>
      <family val="2"/>
      <scheme val="minor"/>
    </font>
    <font>
      <b/>
      <sz val="11"/>
      <name val="Calibri"/>
      <family val="2"/>
      <charset val="177"/>
    </font>
    <font>
      <sz val="11"/>
      <name val="Arial"/>
      <family val="2"/>
    </font>
    <font>
      <sz val="11"/>
      <name val="Calibri"/>
      <family val="2"/>
      <charset val="177"/>
    </font>
    <font>
      <b/>
      <sz val="11"/>
      <name val="Calibri"/>
      <family val="2"/>
      <scheme val="minor"/>
    </font>
    <font>
      <sz val="11"/>
      <name val="Calibri"/>
      <family val="2"/>
      <scheme val="minor"/>
    </font>
    <font>
      <sz val="11"/>
      <name val="Calibri"/>
      <family val="2"/>
      <charset val="177"/>
      <scheme val="minor"/>
    </font>
    <font>
      <sz val="11"/>
      <color rgb="FF0E101A"/>
      <name val="Calibri"/>
      <family val="2"/>
    </font>
    <font>
      <b/>
      <u/>
      <sz val="11"/>
      <color theme="1"/>
      <name val="Calibri"/>
      <family val="2"/>
    </font>
    <font>
      <b/>
      <sz val="11"/>
      <color rgb="FF0E101A"/>
      <name val="Calibri"/>
      <family val="2"/>
    </font>
    <font>
      <b/>
      <sz val="11"/>
      <color theme="1"/>
      <name val="Calibri"/>
      <family val="2"/>
      <scheme val="minor"/>
    </font>
    <font>
      <u/>
      <sz val="11"/>
      <color theme="10"/>
      <name val="Calibri"/>
      <family val="2"/>
      <charset val="177"/>
      <scheme val="minor"/>
    </font>
    <font>
      <b/>
      <sz val="11"/>
      <color theme="0"/>
      <name val="Calibri"/>
      <family val="2"/>
      <scheme val="minor"/>
    </font>
    <font>
      <sz val="11"/>
      <color theme="0"/>
      <name val="Calibri"/>
      <family val="2"/>
      <scheme val="minor"/>
    </font>
    <font>
      <b/>
      <shadow/>
      <sz val="12"/>
      <color rgb="FF000000"/>
      <name val="Calibri"/>
      <family val="2"/>
      <scheme val="minor"/>
    </font>
    <font>
      <b/>
      <sz val="12"/>
      <color rgb="FF000000"/>
      <name val="Calibri"/>
      <family val="2"/>
      <scheme val="minor"/>
    </font>
    <font>
      <b/>
      <sz val="11"/>
      <color rgb="FF000000"/>
      <name val="Calibri"/>
      <family val="2"/>
      <scheme val="minor"/>
    </font>
    <font>
      <b/>
      <sz val="11"/>
      <name val="Calibri"/>
      <family val="2"/>
    </font>
    <font>
      <sz val="11"/>
      <color rgb="FF000000"/>
      <name val="Calibri"/>
      <family val="2"/>
      <scheme val="minor"/>
    </font>
    <font>
      <b/>
      <sz val="10"/>
      <color rgb="FF000000"/>
      <name val="Arial"/>
      <family val="2"/>
    </font>
    <font>
      <b/>
      <sz val="10"/>
      <color theme="1"/>
      <name val="Arial"/>
      <family val="2"/>
    </font>
    <font>
      <b/>
      <sz val="11"/>
      <color theme="1"/>
      <name val="Calibri"/>
      <family val="2"/>
      <charset val="177"/>
    </font>
    <font>
      <b/>
      <sz val="11"/>
      <name val="Arial"/>
      <family val="2"/>
      <charset val="177"/>
    </font>
    <font>
      <sz val="10"/>
      <color theme="1"/>
      <name val="Calibri"/>
      <family val="2"/>
      <scheme val="minor"/>
    </font>
    <font>
      <b/>
      <sz val="10"/>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b/>
      <shadow/>
      <sz val="14"/>
      <color rgb="FF000000"/>
      <name val="Calibri"/>
      <family val="2"/>
      <scheme val="minor"/>
    </font>
    <font>
      <b/>
      <sz val="14"/>
      <color rgb="FF000000"/>
      <name val="Calibri"/>
      <family val="2"/>
      <scheme val="minor"/>
    </font>
    <font>
      <b/>
      <sz val="14"/>
      <color theme="1"/>
      <name val="Calibri"/>
      <family val="2"/>
    </font>
    <font>
      <sz val="10"/>
      <color rgb="FF000000"/>
      <name val="Arial"/>
      <family val="2"/>
    </font>
    <font>
      <sz val="11"/>
      <color rgb="FF000000"/>
      <name val="Calibri"/>
      <family val="2"/>
      <charset val="177"/>
    </font>
    <font>
      <b/>
      <sz val="11"/>
      <color rgb="FF000000"/>
      <name val="Calibri"/>
      <family val="2"/>
      <charset val="177"/>
    </font>
    <font>
      <b/>
      <sz val="11"/>
      <color rgb="FF000000"/>
      <name val="Calibri"/>
      <family val="2"/>
    </font>
    <font>
      <sz val="11"/>
      <color rgb="FF000000"/>
      <name val="Calibri"/>
      <family val="2"/>
    </font>
    <font>
      <sz val="10"/>
      <name val="Calibri"/>
      <family val="2"/>
      <scheme val="minor"/>
    </font>
  </fonts>
  <fills count="16">
    <fill>
      <patternFill patternType="none"/>
    </fill>
    <fill>
      <patternFill patternType="gray125"/>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FF"/>
        <bgColor rgb="FFFFFFFF"/>
      </patternFill>
    </fill>
    <fill>
      <patternFill patternType="solid">
        <fgColor rgb="FFECECEC"/>
        <bgColor rgb="FFECECEC"/>
      </patternFill>
    </fill>
    <fill>
      <patternFill patternType="solid">
        <fgColor theme="0"/>
        <bgColor rgb="FFFFFF00"/>
      </patternFill>
    </fill>
    <fill>
      <patternFill patternType="solid">
        <fgColor theme="8" tint="0.39997558519241921"/>
        <bgColor indexed="64"/>
      </patternFill>
    </fill>
    <fill>
      <patternFill patternType="solid">
        <fgColor theme="0"/>
        <bgColor rgb="FFCCCCCC"/>
      </patternFill>
    </fill>
    <fill>
      <patternFill patternType="solid">
        <fgColor theme="8" tint="0.39997558519241921"/>
        <bgColor rgb="FFFFFF00"/>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
      <patternFill patternType="solid">
        <fgColor theme="8" tint="0.39997558519241921"/>
        <bgColor rgb="FFC0C0C0"/>
      </patternFill>
    </fill>
    <fill>
      <patternFill patternType="solid">
        <fgColor rgb="FF92D050"/>
        <bgColor rgb="FF92D05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8">
    <xf numFmtId="0" fontId="0" fillId="0" borderId="0"/>
    <xf numFmtId="0" fontId="7" fillId="0" borderId="0"/>
    <xf numFmtId="0" fontId="1" fillId="0" borderId="0"/>
    <xf numFmtId="0" fontId="8" fillId="0" borderId="0" applyNumberForma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0" fontId="19" fillId="0" borderId="0" applyNumberFormat="0" applyFill="0" applyBorder="0" applyAlignment="0" applyProtection="0"/>
    <xf numFmtId="43" fontId="1" fillId="0" borderId="0" applyFont="0" applyFill="0" applyBorder="0" applyAlignment="0" applyProtection="0"/>
  </cellStyleXfs>
  <cellXfs count="175">
    <xf numFmtId="0" fontId="0" fillId="0" borderId="0" xfId="0"/>
    <xf numFmtId="0" fontId="5" fillId="0" borderId="1" xfId="0" applyFont="1" applyBorder="1"/>
    <xf numFmtId="0" fontId="5" fillId="2" borderId="1" xfId="0" applyFont="1" applyFill="1" applyBorder="1"/>
    <xf numFmtId="0" fontId="5" fillId="3" borderId="1" xfId="0" applyFont="1" applyFill="1" applyBorder="1"/>
    <xf numFmtId="0" fontId="5" fillId="4" borderId="1" xfId="0" applyFont="1" applyFill="1" applyBorder="1"/>
    <xf numFmtId="0" fontId="7" fillId="0" borderId="0" xfId="1"/>
    <xf numFmtId="0" fontId="2" fillId="0" borderId="0" xfId="1" applyFont="1"/>
    <xf numFmtId="0" fontId="10" fillId="0" borderId="0" xfId="1" applyFont="1"/>
    <xf numFmtId="0" fontId="11" fillId="0" borderId="0" xfId="1" applyFont="1"/>
    <xf numFmtId="0" fontId="11" fillId="0" borderId="1" xfId="1" applyFont="1" applyBorder="1"/>
    <xf numFmtId="0" fontId="14" fillId="0" borderId="0" xfId="0" applyFont="1"/>
    <xf numFmtId="0" fontId="14" fillId="6" borderId="2" xfId="0" applyFont="1" applyFill="1" applyBorder="1"/>
    <xf numFmtId="0" fontId="14" fillId="6" borderId="3" xfId="0" applyFont="1" applyFill="1" applyBorder="1"/>
    <xf numFmtId="0" fontId="14" fillId="6" borderId="4" xfId="0" applyFont="1" applyFill="1" applyBorder="1"/>
    <xf numFmtId="0" fontId="13" fillId="0" borderId="5" xfId="0" applyFont="1" applyBorder="1" applyAlignment="1">
      <alignment horizontal="center" vertical="center"/>
    </xf>
    <xf numFmtId="0" fontId="3" fillId="0" borderId="1" xfId="1" applyFont="1" applyBorder="1"/>
    <xf numFmtId="0" fontId="2" fillId="0" borderId="1" xfId="1" applyFont="1" applyBorder="1"/>
    <xf numFmtId="0" fontId="1" fillId="0" borderId="0" xfId="1" applyFont="1"/>
    <xf numFmtId="0" fontId="16" fillId="0" borderId="1" xfId="1" applyFont="1" applyBorder="1"/>
    <xf numFmtId="0" fontId="2" fillId="0" borderId="6" xfId="1" applyFont="1" applyBorder="1"/>
    <xf numFmtId="0" fontId="0" fillId="0" borderId="0" xfId="0" applyAlignment="1">
      <alignment horizontal="left"/>
    </xf>
    <xf numFmtId="0" fontId="18" fillId="0" borderId="5" xfId="1" applyFont="1" applyBorder="1"/>
    <xf numFmtId="0" fontId="7" fillId="0" borderId="5" xfId="1" applyBorder="1"/>
    <xf numFmtId="0" fontId="6" fillId="0" borderId="5" xfId="0" applyFont="1" applyBorder="1" applyAlignment="1">
      <alignment horizontal="left"/>
    </xf>
    <xf numFmtId="0" fontId="0" fillId="8" borderId="5" xfId="0" applyFill="1" applyBorder="1"/>
    <xf numFmtId="0" fontId="0" fillId="0" borderId="5" xfId="0" applyBorder="1"/>
    <xf numFmtId="0" fontId="18" fillId="0" borderId="0" xfId="0" applyFont="1"/>
    <xf numFmtId="0" fontId="11" fillId="9" borderId="1" xfId="1" applyFont="1" applyFill="1" applyBorder="1"/>
    <xf numFmtId="0" fontId="25" fillId="0" borderId="1" xfId="1" applyFont="1" applyBorder="1"/>
    <xf numFmtId="0" fontId="9" fillId="9" borderId="1" xfId="1" applyFont="1" applyFill="1" applyBorder="1"/>
    <xf numFmtId="0" fontId="12" fillId="0" borderId="7" xfId="0" applyFont="1" applyBorder="1" applyAlignment="1">
      <alignment horizontal="center" vertical="center"/>
    </xf>
    <xf numFmtId="0" fontId="13" fillId="0" borderId="8" xfId="0" applyFont="1" applyBorder="1" applyAlignment="1">
      <alignment horizontal="center" vertical="center"/>
    </xf>
    <xf numFmtId="0" fontId="12" fillId="0" borderId="9" xfId="0" applyFont="1" applyBorder="1" applyAlignment="1">
      <alignment horizontal="center" vertical="center"/>
    </xf>
    <xf numFmtId="0" fontId="13" fillId="0" borderId="10" xfId="0" applyFont="1" applyBorder="1" applyAlignment="1">
      <alignment horizontal="center" vertical="center"/>
    </xf>
    <xf numFmtId="0" fontId="12"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0" fillId="0" borderId="14" xfId="0" applyBorder="1"/>
    <xf numFmtId="0" fontId="3" fillId="0" borderId="5" xfId="1" applyFont="1" applyBorder="1"/>
    <xf numFmtId="0" fontId="2" fillId="0" borderId="5" xfId="1" applyFont="1" applyBorder="1"/>
    <xf numFmtId="0" fontId="2" fillId="0" borderId="7" xfId="1" applyFont="1" applyBorder="1"/>
    <xf numFmtId="0" fontId="0" fillId="0" borderId="8" xfId="0" applyBorder="1"/>
    <xf numFmtId="0" fontId="3" fillId="0" borderId="9" xfId="1" applyFont="1" applyBorder="1"/>
    <xf numFmtId="0" fontId="3" fillId="0" borderId="10" xfId="1" applyFont="1" applyBorder="1"/>
    <xf numFmtId="0" fontId="18" fillId="0" borderId="11" xfId="0" applyFont="1" applyBorder="1"/>
    <xf numFmtId="0" fontId="2" fillId="0" borderId="12" xfId="1" applyFont="1" applyBorder="1"/>
    <xf numFmtId="0" fontId="2" fillId="0" borderId="13" xfId="1" applyFont="1" applyBorder="1"/>
    <xf numFmtId="0" fontId="20"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3" fillId="0" borderId="6" xfId="1" applyFont="1" applyBorder="1"/>
    <xf numFmtId="165" fontId="2" fillId="0" borderId="5" xfId="1" applyNumberFormat="1" applyFont="1" applyBorder="1"/>
    <xf numFmtId="0" fontId="0" fillId="0" borderId="0" xfId="0" applyAlignment="1">
      <alignment horizontal="left" wrapText="1"/>
    </xf>
    <xf numFmtId="0" fontId="1" fillId="0" borderId="5" xfId="1" applyFont="1" applyBorder="1"/>
    <xf numFmtId="9" fontId="1" fillId="0" borderId="5" xfId="1" applyNumberFormat="1" applyFont="1" applyBorder="1"/>
    <xf numFmtId="2" fontId="0" fillId="0" borderId="0" xfId="0" applyNumberFormat="1"/>
    <xf numFmtId="9" fontId="1" fillId="0" borderId="5" xfId="4" applyFont="1" applyBorder="1"/>
    <xf numFmtId="9" fontId="0" fillId="0" borderId="0" xfId="4" applyFont="1"/>
    <xf numFmtId="166" fontId="1" fillId="0" borderId="5" xfId="5" applyNumberFormat="1" applyFont="1" applyBorder="1"/>
    <xf numFmtId="2" fontId="0" fillId="0" borderId="5" xfId="0" applyNumberFormat="1" applyBorder="1"/>
    <xf numFmtId="14" fontId="3" fillId="11" borderId="1" xfId="1" applyNumberFormat="1" applyFont="1" applyFill="1" applyBorder="1"/>
    <xf numFmtId="168" fontId="3" fillId="11" borderId="1" xfId="1" applyNumberFormat="1" applyFont="1" applyFill="1" applyBorder="1"/>
    <xf numFmtId="14" fontId="2" fillId="0" borderId="1" xfId="1" applyNumberFormat="1" applyFont="1" applyBorder="1"/>
    <xf numFmtId="168" fontId="2" fillId="0" borderId="1" xfId="1" applyNumberFormat="1" applyFont="1" applyBorder="1"/>
    <xf numFmtId="168" fontId="2" fillId="0" borderId="15" xfId="1" applyNumberFormat="1" applyFont="1" applyBorder="1"/>
    <xf numFmtId="168" fontId="0" fillId="8" borderId="5" xfId="0" applyNumberFormat="1" applyFill="1" applyBorder="1"/>
    <xf numFmtId="0" fontId="3" fillId="0" borderId="0" xfId="1" applyFont="1"/>
    <xf numFmtId="3" fontId="17" fillId="0" borderId="0" xfId="1" applyNumberFormat="1" applyFont="1"/>
    <xf numFmtId="3" fontId="27" fillId="12" borderId="1" xfId="1" applyNumberFormat="1" applyFont="1" applyFill="1" applyBorder="1" applyAlignment="1">
      <alignment horizontal="center"/>
    </xf>
    <xf numFmtId="0" fontId="27" fillId="12" borderId="1" xfId="1" applyFont="1" applyFill="1" applyBorder="1" applyAlignment="1">
      <alignment horizontal="center"/>
    </xf>
    <xf numFmtId="0" fontId="28" fillId="12" borderId="1" xfId="1" applyFont="1" applyFill="1" applyBorder="1" applyAlignment="1">
      <alignment horizontal="center"/>
    </xf>
    <xf numFmtId="0" fontId="18" fillId="0" borderId="5" xfId="0" applyFont="1" applyBorder="1"/>
    <xf numFmtId="166" fontId="0" fillId="0" borderId="5" xfId="7" applyNumberFormat="1" applyFont="1" applyBorder="1"/>
    <xf numFmtId="0" fontId="32" fillId="0" borderId="5" xfId="0" applyFont="1" applyBorder="1"/>
    <xf numFmtId="0" fontId="31" fillId="0" borderId="5" xfId="0" applyFont="1" applyBorder="1"/>
    <xf numFmtId="0" fontId="3" fillId="0" borderId="15" xfId="1" applyFont="1" applyBorder="1"/>
    <xf numFmtId="0" fontId="6" fillId="0" borderId="0" xfId="0" applyFont="1" applyAlignment="1">
      <alignment horizontal="left"/>
    </xf>
    <xf numFmtId="0" fontId="5" fillId="0" borderId="0" xfId="0" applyFont="1" applyAlignment="1">
      <alignment horizontal="left"/>
    </xf>
    <xf numFmtId="164" fontId="2" fillId="0" borderId="0" xfId="1" applyNumberFormat="1" applyFont="1"/>
    <xf numFmtId="0" fontId="2" fillId="0" borderId="5" xfId="1" applyFont="1" applyBorder="1" applyAlignment="1">
      <alignment horizontal="left"/>
    </xf>
    <xf numFmtId="0" fontId="22" fillId="0" borderId="0" xfId="0" applyFont="1" applyAlignment="1">
      <alignment vertical="center"/>
    </xf>
    <xf numFmtId="0" fontId="23" fillId="0" borderId="0" xfId="0" applyFont="1" applyAlignment="1">
      <alignment vertical="center"/>
    </xf>
    <xf numFmtId="0" fontId="35" fillId="0" borderId="0" xfId="0" applyFont="1" applyAlignment="1">
      <alignment wrapText="1"/>
    </xf>
    <xf numFmtId="164" fontId="2" fillId="0" borderId="5" xfId="1" applyNumberFormat="1" applyFont="1" applyBorder="1"/>
    <xf numFmtId="0" fontId="11" fillId="10" borderId="5" xfId="1" applyFont="1" applyFill="1" applyBorder="1" applyAlignment="1">
      <alignment horizontal="left"/>
    </xf>
    <xf numFmtId="0" fontId="33" fillId="0" borderId="0" xfId="0" applyFont="1"/>
    <xf numFmtId="0" fontId="37" fillId="0" borderId="0" xfId="0" applyFont="1" applyAlignment="1">
      <alignment vertical="center"/>
    </xf>
    <xf numFmtId="0" fontId="12" fillId="5" borderId="1" xfId="1" applyFont="1" applyFill="1" applyBorder="1" applyAlignment="1">
      <alignment horizontal="center" vertical="center"/>
    </xf>
    <xf numFmtId="0" fontId="13" fillId="5" borderId="1" xfId="1" applyFont="1" applyFill="1" applyBorder="1" applyAlignment="1">
      <alignment horizontal="center" vertical="center"/>
    </xf>
    <xf numFmtId="43" fontId="13" fillId="5" borderId="1" xfId="1" applyNumberFormat="1" applyFont="1" applyFill="1" applyBorder="1" applyAlignment="1">
      <alignment vertical="center"/>
    </xf>
    <xf numFmtId="43" fontId="13" fillId="5" borderId="1" xfId="1" applyNumberFormat="1" applyFont="1" applyFill="1" applyBorder="1" applyAlignment="1">
      <alignment horizontal="center" vertical="center"/>
    </xf>
    <xf numFmtId="1" fontId="13" fillId="5" borderId="1" xfId="1" applyNumberFormat="1" applyFont="1" applyFill="1" applyBorder="1" applyAlignment="1">
      <alignment horizontal="center" vertical="center"/>
    </xf>
    <xf numFmtId="0" fontId="12" fillId="0" borderId="0" xfId="1" applyFont="1"/>
    <xf numFmtId="0" fontId="13" fillId="10" borderId="5" xfId="1" applyFont="1" applyFill="1" applyBorder="1" applyProtection="1">
      <protection locked="0"/>
    </xf>
    <xf numFmtId="0" fontId="3" fillId="8" borderId="5" xfId="1" applyFont="1" applyFill="1" applyBorder="1"/>
    <xf numFmtId="0" fontId="1" fillId="8" borderId="5" xfId="0" applyFont="1" applyFill="1" applyBorder="1"/>
    <xf numFmtId="0" fontId="18" fillId="8" borderId="5" xfId="1" applyFont="1" applyFill="1" applyBorder="1"/>
    <xf numFmtId="2" fontId="0" fillId="8" borderId="5" xfId="0" applyNumberFormat="1" applyFill="1" applyBorder="1"/>
    <xf numFmtId="9" fontId="0" fillId="8" borderId="5" xfId="4" applyFont="1" applyFill="1" applyBorder="1"/>
    <xf numFmtId="0" fontId="4" fillId="0" borderId="5" xfId="0" applyFont="1" applyBorder="1"/>
    <xf numFmtId="0" fontId="2" fillId="0" borderId="5" xfId="1" quotePrefix="1" applyFont="1" applyBorder="1"/>
    <xf numFmtId="0" fontId="26" fillId="0" borderId="5" xfId="0" applyFont="1" applyBorder="1"/>
    <xf numFmtId="2" fontId="1" fillId="0" borderId="5" xfId="4" applyNumberFormat="1" applyFont="1" applyBorder="1"/>
    <xf numFmtId="0" fontId="2" fillId="8" borderId="5" xfId="1" applyFont="1" applyFill="1" applyBorder="1"/>
    <xf numFmtId="167" fontId="2" fillId="0" borderId="5" xfId="1" applyNumberFormat="1" applyFont="1" applyBorder="1" applyAlignment="1">
      <alignment horizontal="center"/>
    </xf>
    <xf numFmtId="167" fontId="2" fillId="8" borderId="5" xfId="1" applyNumberFormat="1" applyFont="1" applyFill="1" applyBorder="1" applyProtection="1">
      <protection locked="0"/>
    </xf>
    <xf numFmtId="3" fontId="27" fillId="14" borderId="1" xfId="1" applyNumberFormat="1" applyFont="1" applyFill="1" applyBorder="1" applyAlignment="1">
      <alignment horizontal="center"/>
    </xf>
    <xf numFmtId="168" fontId="2" fillId="8" borderId="1" xfId="1" applyNumberFormat="1" applyFont="1" applyFill="1" applyBorder="1" applyProtection="1">
      <protection locked="0"/>
    </xf>
    <xf numFmtId="3" fontId="0" fillId="8" borderId="0" xfId="0" applyNumberFormat="1" applyFill="1"/>
    <xf numFmtId="0" fontId="39" fillId="0" borderId="1" xfId="1" applyFont="1" applyBorder="1" applyAlignment="1">
      <alignment horizontal="center"/>
    </xf>
    <xf numFmtId="3" fontId="39" fillId="7" borderId="1" xfId="1" applyNumberFormat="1" applyFont="1" applyFill="1" applyBorder="1" applyAlignment="1">
      <alignment horizontal="center"/>
    </xf>
    <xf numFmtId="3" fontId="2" fillId="7" borderId="1" xfId="1" applyNumberFormat="1" applyFont="1" applyFill="1" applyBorder="1" applyAlignment="1">
      <alignment horizontal="center"/>
    </xf>
    <xf numFmtId="14" fontId="0" fillId="0" borderId="0" xfId="0" applyNumberFormat="1"/>
    <xf numFmtId="14" fontId="40" fillId="0" borderId="0" xfId="0" applyNumberFormat="1" applyFont="1" applyAlignment="1">
      <alignment wrapText="1"/>
    </xf>
    <xf numFmtId="169" fontId="40" fillId="0" borderId="0" xfId="0" applyNumberFormat="1" applyFont="1" applyAlignment="1">
      <alignment horizontal="left" wrapText="1"/>
    </xf>
    <xf numFmtId="0" fontId="41" fillId="0" borderId="0" xfId="0" applyFont="1" applyAlignment="1">
      <alignment wrapText="1"/>
    </xf>
    <xf numFmtId="0" fontId="34" fillId="0" borderId="0" xfId="0" applyFont="1"/>
    <xf numFmtId="0" fontId="43" fillId="0" borderId="0" xfId="1" applyFont="1"/>
    <xf numFmtId="0" fontId="42" fillId="15" borderId="1" xfId="1" applyFont="1" applyFill="1" applyBorder="1"/>
    <xf numFmtId="0" fontId="42" fillId="15" borderId="17" xfId="1" applyFont="1" applyFill="1" applyBorder="1"/>
    <xf numFmtId="0" fontId="43" fillId="0" borderId="18" xfId="1" applyFont="1" applyBorder="1" applyAlignment="1">
      <alignment horizontal="left"/>
    </xf>
    <xf numFmtId="0" fontId="43" fillId="0" borderId="19" xfId="1" applyFont="1" applyBorder="1"/>
    <xf numFmtId="0" fontId="43" fillId="0" borderId="19" xfId="1" applyFont="1" applyBorder="1" applyAlignment="1">
      <alignment horizontal="right"/>
    </xf>
    <xf numFmtId="0" fontId="42" fillId="0" borderId="1" xfId="1" applyFont="1" applyBorder="1"/>
    <xf numFmtId="0" fontId="42" fillId="0" borderId="17" xfId="1" applyFont="1" applyBorder="1"/>
    <xf numFmtId="0" fontId="43" fillId="0" borderId="18" xfId="1" applyFont="1" applyBorder="1"/>
    <xf numFmtId="0" fontId="43" fillId="7" borderId="19" xfId="1" applyFont="1" applyFill="1" applyBorder="1" applyProtection="1">
      <protection locked="0"/>
    </xf>
    <xf numFmtId="0" fontId="12" fillId="0" borderId="5" xfId="0" applyFont="1" applyBorder="1"/>
    <xf numFmtId="0" fontId="13" fillId="0" borderId="5" xfId="0" applyFont="1" applyBorder="1"/>
    <xf numFmtId="0" fontId="44" fillId="0" borderId="0" xfId="0" applyFont="1"/>
    <xf numFmtId="0" fontId="3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43" fillId="0" borderId="0" xfId="1" applyFont="1"/>
    <xf numFmtId="0" fontId="7" fillId="0" borderId="0" xfId="1"/>
    <xf numFmtId="0" fontId="43" fillId="0" borderId="0" xfId="1" applyFont="1" applyAlignment="1">
      <alignment horizontal="center"/>
    </xf>
    <xf numFmtId="0" fontId="43" fillId="0" borderId="0" xfId="1" applyFont="1" applyAlignment="1">
      <alignment horizontal="left"/>
    </xf>
    <xf numFmtId="0" fontId="31" fillId="0" borderId="5" xfId="0" applyFont="1" applyBorder="1" applyAlignment="1">
      <alignment horizontal="left" vertical="center"/>
    </xf>
    <xf numFmtId="0" fontId="5" fillId="0" borderId="5" xfId="0" applyFont="1" applyBorder="1" applyAlignment="1">
      <alignment horizontal="left"/>
    </xf>
    <xf numFmtId="0" fontId="3" fillId="0" borderId="5" xfId="1" applyFont="1" applyBorder="1" applyAlignment="1">
      <alignment horizontal="center"/>
    </xf>
    <xf numFmtId="164" fontId="2" fillId="0" borderId="5" xfId="1" applyNumberFormat="1" applyFont="1" applyBorder="1" applyAlignment="1">
      <alignment horizontal="center"/>
    </xf>
    <xf numFmtId="0" fontId="2" fillId="0" borderId="5" xfId="1" applyFont="1" applyBorder="1" applyAlignment="1">
      <alignment horizontal="left"/>
    </xf>
    <xf numFmtId="0" fontId="0" fillId="0" borderId="5" xfId="0" applyBorder="1" applyAlignment="1">
      <alignment horizontal="left"/>
    </xf>
    <xf numFmtId="3" fontId="17" fillId="0" borderId="0" xfId="1" applyNumberFormat="1" applyFont="1" applyAlignment="1">
      <alignment horizontal="left"/>
    </xf>
    <xf numFmtId="0" fontId="3" fillId="0" borderId="0" xfId="1" applyFont="1" applyAlignment="1">
      <alignment horizontal="left"/>
    </xf>
    <xf numFmtId="0" fontId="29" fillId="13" borderId="6" xfId="1" applyFont="1" applyFill="1" applyBorder="1" applyAlignment="1">
      <alignment horizontal="center"/>
    </xf>
    <xf numFmtId="0" fontId="30" fillId="0" borderId="16" xfId="1" applyFont="1" applyBorder="1"/>
    <xf numFmtId="0" fontId="30" fillId="0" borderId="17" xfId="1" applyFont="1" applyBorder="1"/>
    <xf numFmtId="0" fontId="38" fillId="0" borderId="0" xfId="1" applyFont="1" applyAlignment="1">
      <alignment horizontal="left" wrapText="1"/>
    </xf>
    <xf numFmtId="0" fontId="34" fillId="0" borderId="0" xfId="0" applyFont="1" applyAlignment="1">
      <alignment horizontal="left" wrapText="1"/>
    </xf>
    <xf numFmtId="0" fontId="12" fillId="0" borderId="5" xfId="0" applyFont="1" applyBorder="1" applyAlignment="1">
      <alignment horizontal="left"/>
    </xf>
    <xf numFmtId="0" fontId="34" fillId="0" borderId="5" xfId="0" applyFont="1" applyBorder="1" applyAlignment="1">
      <alignment horizontal="left" vertical="center"/>
    </xf>
    <xf numFmtId="0" fontId="34" fillId="0" borderId="0" xfId="0" applyFont="1" applyAlignment="1">
      <alignment horizontal="left" vertical="center"/>
    </xf>
    <xf numFmtId="0" fontId="3" fillId="0" borderId="5" xfId="1" applyFont="1" applyBorder="1" applyAlignment="1">
      <alignment horizontal="left"/>
    </xf>
    <xf numFmtId="0" fontId="24" fillId="0" borderId="5" xfId="0" applyFont="1" applyBorder="1" applyAlignment="1">
      <alignment horizontal="center"/>
    </xf>
    <xf numFmtId="0" fontId="33" fillId="0" borderId="0" xfId="0" applyFont="1" applyAlignment="1">
      <alignment horizontal="left"/>
    </xf>
    <xf numFmtId="0" fontId="6" fillId="0" borderId="5" xfId="0" applyFont="1" applyBorder="1" applyAlignment="1">
      <alignment horizontal="left"/>
    </xf>
    <xf numFmtId="0" fontId="36" fillId="0" borderId="5" xfId="0" applyFont="1" applyBorder="1" applyAlignment="1">
      <alignment horizontal="left" vertical="center" wrapText="1"/>
    </xf>
    <xf numFmtId="0" fontId="11" fillId="0" borderId="5" xfId="1" applyFont="1" applyBorder="1" applyAlignment="1">
      <alignment horizontal="left"/>
    </xf>
    <xf numFmtId="0" fontId="11" fillId="0" borderId="5" xfId="1" applyFont="1" applyBorder="1" applyAlignment="1">
      <alignment horizontal="center"/>
    </xf>
    <xf numFmtId="0" fontId="37" fillId="0" borderId="5" xfId="0" applyFont="1" applyBorder="1" applyAlignment="1">
      <alignment horizontal="left" vertical="center"/>
    </xf>
    <xf numFmtId="0" fontId="2" fillId="0" borderId="0" xfId="1" applyFont="1" applyAlignment="1">
      <alignment horizontal="left"/>
    </xf>
    <xf numFmtId="0" fontId="37" fillId="0" borderId="0" xfId="0" applyFont="1" applyAlignment="1">
      <alignment horizontal="left" vertical="center" wrapText="1"/>
    </xf>
    <xf numFmtId="0" fontId="12" fillId="0" borderId="5" xfId="1" applyFont="1" applyBorder="1" applyAlignment="1">
      <alignment horizontal="center"/>
    </xf>
    <xf numFmtId="0" fontId="13" fillId="0" borderId="5" xfId="1" applyFont="1" applyBorder="1" applyAlignment="1">
      <alignment horizontal="left"/>
    </xf>
    <xf numFmtId="0" fontId="12" fillId="0" borderId="5" xfId="0" applyFont="1" applyBorder="1" applyAlignment="1">
      <alignment horizontal="center"/>
    </xf>
    <xf numFmtId="0" fontId="37" fillId="0" borderId="0" xfId="0" applyFont="1" applyAlignment="1">
      <alignment horizontal="left" vertical="center"/>
    </xf>
    <xf numFmtId="0" fontId="14" fillId="0" borderId="5" xfId="0" applyFont="1" applyBorder="1" applyAlignment="1">
      <alignment horizontal="left"/>
    </xf>
    <xf numFmtId="0" fontId="15" fillId="0" borderId="0" xfId="1" applyFont="1" applyAlignment="1">
      <alignment horizontal="left"/>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34" fillId="0" borderId="5" xfId="0" applyFont="1" applyBorder="1" applyAlignment="1">
      <alignment horizontal="left" vertical="center" wrapText="1"/>
    </xf>
    <xf numFmtId="0" fontId="18" fillId="0" borderId="5" xfId="0" applyFont="1" applyBorder="1" applyAlignment="1">
      <alignment horizontal="center"/>
    </xf>
    <xf numFmtId="0" fontId="18" fillId="0" borderId="0" xfId="0" applyFont="1" applyAlignment="1">
      <alignment horizontal="left" vertical="center" wrapText="1"/>
    </xf>
    <xf numFmtId="0" fontId="34" fillId="0" borderId="0" xfId="0" applyFont="1" applyAlignment="1">
      <alignment horizontal="left" vertical="center" wrapText="1"/>
    </xf>
  </cellXfs>
  <cellStyles count="8">
    <cellStyle name="Comma 2" xfId="5" xr:uid="{BAD4943D-1F9D-43B1-A2B7-17125C5F0F12}"/>
    <cellStyle name="Comma 2 2" xfId="7" xr:uid="{80A44F14-211A-492B-B8D9-2A5BD6490B24}"/>
    <cellStyle name="Hyperlink 2" xfId="3" xr:uid="{DADA48A1-71E8-47AE-8489-0AA9A7E9950E}"/>
    <cellStyle name="Hyperlink 3" xfId="6" xr:uid="{3E6478F5-658B-4AF4-B14B-A04B966409CF}"/>
    <cellStyle name="Normal" xfId="0" builtinId="0"/>
    <cellStyle name="Normal 2" xfId="2" xr:uid="{B5024572-64C3-48D5-9B8C-DDCDB33BB19E}"/>
    <cellStyle name="Normal 3" xfId="1" xr:uid="{8BB67D33-6195-4524-92E5-83E18FF7D712}"/>
    <cellStyle name="Percent" xfId="4" builtinId="5"/>
  </cellStyles>
  <dxfs count="22">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C3CEF0B6-0BB1-4F11-B42C-1B480DACECC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3C5509-9A4F-4E8D-9F29-591F6F9831D1}" name="Table6" displayName="Table6" ref="A83:K88" totalsRowShown="0" headerRowDxfId="21" dataDxfId="19" headerRowBorderDxfId="20" tableBorderDxfId="18" totalsRowBorderDxfId="17">
  <tableColumns count="11">
    <tableColumn id="1" xr3:uid="{C01C1CDD-73C4-4A5A-AE6E-0023C6D59EE0}" name="Employee Name" dataDxfId="16"/>
    <tableColumn id="2" xr3:uid="{5D943C75-FD80-4709-99CA-C2D4AA3C74D7}" name="John Doe" dataDxfId="15"/>
    <tableColumn id="3" xr3:uid="{0C3DE27D-8758-4F62-840E-39F6B0829016}" name="Jane Smith" dataDxfId="14"/>
    <tableColumn id="4" xr3:uid="{4E08B13C-928B-4E87-9213-C40317291CB0}" name="Bob Johnson" dataDxfId="13"/>
    <tableColumn id="5" xr3:uid="{EEEFB2B9-839D-4B0D-9752-A7EFE7041705}" name="Sarah Lee" dataDxfId="12"/>
    <tableColumn id="6" xr3:uid="{8AC62A56-2F55-43E2-A481-5B859E128A11}" name="Tom Davis" dataDxfId="11"/>
    <tableColumn id="7" xr3:uid="{FA6B0C66-81AA-4D68-A7D7-EF6CC9291CBF}" name="Emily Brown" dataDxfId="10"/>
    <tableColumn id="8" xr3:uid="{C92E1F06-3DEA-46C0-B134-DB6050C3043B}" name="Michael Wilson" dataDxfId="9"/>
    <tableColumn id="9" xr3:uid="{3DBD55C1-A542-4821-AE13-C240372713E1}" name="Jessica Davis" dataDxfId="8"/>
    <tableColumn id="10" xr3:uid="{7400D1CC-287F-49B3-871F-FECEBDC99676}" name="David Martin" dataDxfId="7"/>
    <tableColumn id="11" xr3:uid="{0DC53F22-516B-418C-B9BC-4AAFA1457249}" name="Rachel Gree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8E2298-D9CD-4AE9-B35D-816CD4613B4F}" name="Table7" displayName="Table7" ref="A102:C106" totalsRowShown="0" headerRowBorderDxfId="5" tableBorderDxfId="4" totalsRowBorderDxfId="3">
  <tableColumns count="3">
    <tableColumn id="1" xr3:uid="{3A9FDD45-023B-4A50-88AB-2066722D809C}" name="Name" dataDxfId="2" dataCellStyle="Normal 3"/>
    <tableColumn id="2" xr3:uid="{AC8DBE79-FE5C-4446-9720-D480B89B7EB3}" name="Grade" dataDxfId="1" dataCellStyle="Normal 3"/>
    <tableColumn id="3" xr3:uid="{2C1481BE-D258-419A-9C31-8185843E5F35}" name="Pass/ Fail" dataDxfId="0">
      <calculatedColumnFormula>IF(B103&gt;=60,"Pass","Fail")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E55FA-78C5-44BA-837F-2981E56C59D7}">
  <dimension ref="A3:P619"/>
  <sheetViews>
    <sheetView tabSelected="1" topLeftCell="A603" zoomScale="80" zoomScaleNormal="80" workbookViewId="0">
      <selection activeCell="H601" sqref="H601"/>
    </sheetView>
  </sheetViews>
  <sheetFormatPr defaultRowHeight="14.4" x14ac:dyDescent="0.3"/>
  <cols>
    <col min="1" max="1" width="18.6640625" customWidth="1"/>
    <col min="2" max="2" width="27.88671875" customWidth="1"/>
    <col min="3" max="3" width="21.5546875" customWidth="1"/>
    <col min="4" max="4" width="23.5546875" customWidth="1"/>
    <col min="5" max="5" width="22.109375" customWidth="1"/>
    <col min="6" max="6" width="11.88671875" customWidth="1"/>
    <col min="7" max="7" width="19.109375" customWidth="1"/>
    <col min="8" max="8" width="16.21875" customWidth="1"/>
    <col min="9" max="9" width="35.109375" customWidth="1"/>
    <col min="10" max="11" width="14.21875" customWidth="1"/>
  </cols>
  <sheetData>
    <row r="3" spans="1:14" ht="22.2" customHeight="1" x14ac:dyDescent="0.4">
      <c r="A3" s="155" t="s">
        <v>456</v>
      </c>
      <c r="B3" s="155"/>
      <c r="C3" s="155"/>
      <c r="D3" s="155"/>
      <c r="E3" s="155"/>
      <c r="F3" s="155"/>
      <c r="G3" s="155"/>
      <c r="H3" s="82"/>
      <c r="I3" s="82"/>
      <c r="J3" s="82"/>
      <c r="K3" s="82"/>
      <c r="L3" s="82"/>
      <c r="M3" s="82"/>
      <c r="N3" s="82"/>
    </row>
    <row r="5" spans="1:14" ht="15.6" x14ac:dyDescent="0.3">
      <c r="A5" s="1"/>
      <c r="B5" s="1" t="s">
        <v>0</v>
      </c>
      <c r="C5" s="1" t="s">
        <v>1</v>
      </c>
    </row>
    <row r="6" spans="1:14" ht="15.6" x14ac:dyDescent="0.3">
      <c r="A6" s="2" t="s">
        <v>2</v>
      </c>
      <c r="B6" s="2" t="s">
        <v>3</v>
      </c>
      <c r="C6" s="2">
        <v>43</v>
      </c>
      <c r="E6" s="156" t="s">
        <v>14</v>
      </c>
      <c r="F6" s="156"/>
      <c r="G6" s="156"/>
      <c r="H6" s="23" t="s">
        <v>457</v>
      </c>
      <c r="I6" s="76"/>
    </row>
    <row r="7" spans="1:14" ht="15.6" x14ac:dyDescent="0.3">
      <c r="A7" s="2" t="s">
        <v>2</v>
      </c>
      <c r="B7" s="2" t="s">
        <v>4</v>
      </c>
      <c r="C7" s="2">
        <v>59</v>
      </c>
      <c r="E7" s="138" t="s">
        <v>15</v>
      </c>
      <c r="F7" s="138"/>
      <c r="G7" s="138"/>
      <c r="H7" s="24">
        <f>AVERAGE(C6,C7,C8)</f>
        <v>58</v>
      </c>
      <c r="I7" s="77"/>
    </row>
    <row r="8" spans="1:14" ht="15.6" x14ac:dyDescent="0.3">
      <c r="A8" s="2" t="s">
        <v>2</v>
      </c>
      <c r="B8" s="2" t="s">
        <v>5</v>
      </c>
      <c r="C8" s="2">
        <v>72</v>
      </c>
      <c r="E8" s="138" t="s">
        <v>16</v>
      </c>
      <c r="F8" s="138"/>
      <c r="G8" s="138"/>
      <c r="H8" s="24">
        <f>AVERAGE(C9:C11)</f>
        <v>162</v>
      </c>
      <c r="I8" s="77"/>
    </row>
    <row r="9" spans="1:14" ht="15.6" x14ac:dyDescent="0.3">
      <c r="A9" s="3" t="s">
        <v>6</v>
      </c>
      <c r="B9" s="3" t="s">
        <v>7</v>
      </c>
      <c r="C9" s="3">
        <v>119</v>
      </c>
      <c r="E9" s="138" t="s">
        <v>17</v>
      </c>
      <c r="F9" s="138"/>
      <c r="G9" s="138"/>
      <c r="H9" s="24">
        <f>AVERAGE(C12:C14)</f>
        <v>389</v>
      </c>
      <c r="I9" s="77"/>
    </row>
    <row r="10" spans="1:14" ht="15.6" x14ac:dyDescent="0.3">
      <c r="A10" s="3" t="s">
        <v>6</v>
      </c>
      <c r="B10" s="3" t="s">
        <v>8</v>
      </c>
      <c r="C10" s="3">
        <v>175</v>
      </c>
      <c r="E10" s="138" t="s">
        <v>18</v>
      </c>
      <c r="F10" s="138"/>
      <c r="G10" s="138"/>
      <c r="H10" s="24">
        <f>AVERAGE(C6:C14)</f>
        <v>203</v>
      </c>
      <c r="I10" s="77"/>
    </row>
    <row r="11" spans="1:14" ht="15.6" x14ac:dyDescent="0.3">
      <c r="A11" s="3" t="s">
        <v>6</v>
      </c>
      <c r="B11" s="3" t="s">
        <v>9</v>
      </c>
      <c r="C11" s="3">
        <v>192</v>
      </c>
    </row>
    <row r="12" spans="1:14" ht="15.6" x14ac:dyDescent="0.3">
      <c r="A12" s="4" t="s">
        <v>10</v>
      </c>
      <c r="B12" s="4" t="s">
        <v>11</v>
      </c>
      <c r="C12" s="4">
        <v>240</v>
      </c>
    </row>
    <row r="13" spans="1:14" ht="15.6" x14ac:dyDescent="0.3">
      <c r="A13" s="4" t="s">
        <v>10</v>
      </c>
      <c r="B13" s="4" t="s">
        <v>12</v>
      </c>
      <c r="C13" s="4">
        <v>405</v>
      </c>
    </row>
    <row r="14" spans="1:14" ht="15.6" x14ac:dyDescent="0.3">
      <c r="A14" s="4" t="s">
        <v>10</v>
      </c>
      <c r="B14" s="4" t="s">
        <v>13</v>
      </c>
      <c r="C14" s="4">
        <v>522</v>
      </c>
    </row>
    <row r="17" spans="1:16" ht="36" customHeight="1" x14ac:dyDescent="0.3">
      <c r="A17" s="157" t="s">
        <v>195</v>
      </c>
      <c r="B17" s="157"/>
      <c r="C17" s="157"/>
      <c r="D17" s="157"/>
      <c r="E17" s="157"/>
      <c r="F17" s="157"/>
      <c r="G17" s="157"/>
      <c r="H17" s="157"/>
      <c r="I17" s="157"/>
      <c r="J17" s="80"/>
      <c r="K17" s="80"/>
      <c r="L17" s="80"/>
      <c r="M17" s="80"/>
      <c r="N17" s="80"/>
      <c r="O17" s="80"/>
      <c r="P17" s="80"/>
    </row>
    <row r="18" spans="1:16" x14ac:dyDescent="0.3">
      <c r="A18" s="161"/>
      <c r="B18" s="161"/>
      <c r="C18" s="161"/>
      <c r="D18" s="161"/>
      <c r="E18" s="161"/>
    </row>
    <row r="19" spans="1:16" x14ac:dyDescent="0.3">
      <c r="A19" s="38" t="s">
        <v>19</v>
      </c>
      <c r="B19" s="38" t="s">
        <v>20</v>
      </c>
      <c r="C19" s="38" t="s">
        <v>21</v>
      </c>
    </row>
    <row r="20" spans="1:16" x14ac:dyDescent="0.3">
      <c r="A20" s="39" t="s">
        <v>22</v>
      </c>
      <c r="B20" s="83">
        <v>43101</v>
      </c>
      <c r="C20" s="39">
        <v>152</v>
      </c>
      <c r="E20" s="139" t="s">
        <v>31</v>
      </c>
      <c r="F20" s="139"/>
      <c r="G20" s="139"/>
      <c r="H20" s="139"/>
      <c r="I20" s="6"/>
    </row>
    <row r="21" spans="1:16" x14ac:dyDescent="0.3">
      <c r="A21" s="39" t="s">
        <v>23</v>
      </c>
      <c r="B21" s="83">
        <v>43101</v>
      </c>
      <c r="C21" s="39">
        <v>171</v>
      </c>
      <c r="E21" s="140">
        <v>43101</v>
      </c>
      <c r="F21" s="140"/>
      <c r="G21" s="140"/>
      <c r="H21" s="24">
        <f>AVERAGE(C20,C21,C22)</f>
        <v>144.33333333333334</v>
      </c>
      <c r="I21" s="78"/>
    </row>
    <row r="22" spans="1:16" x14ac:dyDescent="0.3">
      <c r="A22" s="39" t="s">
        <v>24</v>
      </c>
      <c r="B22" s="83">
        <v>43101</v>
      </c>
      <c r="C22" s="39">
        <v>110</v>
      </c>
      <c r="E22" s="140">
        <v>43132</v>
      </c>
      <c r="F22" s="140"/>
      <c r="G22" s="140"/>
      <c r="H22" s="24">
        <f>AVERAGE(C23,C24,C25)</f>
        <v>136</v>
      </c>
      <c r="I22" s="78"/>
    </row>
    <row r="23" spans="1:16" x14ac:dyDescent="0.3">
      <c r="A23" s="39" t="s">
        <v>25</v>
      </c>
      <c r="B23" s="83">
        <v>43132</v>
      </c>
      <c r="C23" s="39">
        <v>173</v>
      </c>
      <c r="E23" s="140">
        <v>43160</v>
      </c>
      <c r="F23" s="140"/>
      <c r="G23" s="140"/>
      <c r="H23" s="24">
        <f>AVERAGE(C26,C27,C28)</f>
        <v>194</v>
      </c>
      <c r="I23" s="78"/>
    </row>
    <row r="24" spans="1:16" x14ac:dyDescent="0.3">
      <c r="A24" s="39" t="s">
        <v>26</v>
      </c>
      <c r="B24" s="83">
        <v>43132</v>
      </c>
      <c r="C24" s="39">
        <v>128</v>
      </c>
      <c r="E24" s="139" t="s">
        <v>32</v>
      </c>
      <c r="F24" s="139"/>
      <c r="G24" s="139"/>
      <c r="H24" s="139"/>
      <c r="I24" s="139"/>
      <c r="J24" s="66"/>
      <c r="K24" s="66"/>
      <c r="L24" s="6"/>
      <c r="M24" s="6"/>
      <c r="N24" s="6"/>
      <c r="O24" s="6"/>
      <c r="P24" s="6"/>
    </row>
    <row r="25" spans="1:16" x14ac:dyDescent="0.3">
      <c r="A25" s="39" t="s">
        <v>27</v>
      </c>
      <c r="B25" s="83">
        <v>43132</v>
      </c>
      <c r="C25" s="39">
        <v>107</v>
      </c>
      <c r="E25" s="141" t="s">
        <v>33</v>
      </c>
      <c r="F25" s="141"/>
      <c r="G25" s="141"/>
      <c r="H25" s="25">
        <f>SUM(C20:C28)/COUNT(C20:C28)</f>
        <v>158.11111111111111</v>
      </c>
      <c r="I25" s="25" t="str">
        <f ca="1">_xlfn.IFNA(_xlfn.FORMULATEXT(H25),"")</f>
        <v>=SUM(C20:C28)/COUNT(C20:C28)</v>
      </c>
    </row>
    <row r="26" spans="1:16" x14ac:dyDescent="0.3">
      <c r="A26" s="39" t="s">
        <v>28</v>
      </c>
      <c r="B26" s="83">
        <v>43160</v>
      </c>
      <c r="C26" s="39">
        <v>213</v>
      </c>
      <c r="E26" s="141" t="s">
        <v>34</v>
      </c>
      <c r="F26" s="141"/>
      <c r="G26" s="141"/>
      <c r="H26" s="25">
        <f>AVERAGE(C20:C28)</f>
        <v>158.11111111111111</v>
      </c>
      <c r="I26" s="25" t="str">
        <f ca="1">_xlfn.IFNA(_xlfn.FORMULATEXT(H26),"")</f>
        <v>=AVERAGE(C20:C28)</v>
      </c>
    </row>
    <row r="27" spans="1:16" x14ac:dyDescent="0.3">
      <c r="A27" s="39" t="s">
        <v>29</v>
      </c>
      <c r="B27" s="83">
        <v>43160</v>
      </c>
      <c r="C27" s="39">
        <v>238</v>
      </c>
    </row>
    <row r="28" spans="1:16" x14ac:dyDescent="0.3">
      <c r="A28" s="39" t="s">
        <v>30</v>
      </c>
      <c r="B28" s="83">
        <v>43160</v>
      </c>
      <c r="C28" s="39">
        <v>131</v>
      </c>
    </row>
    <row r="31" spans="1:16" ht="18" x14ac:dyDescent="0.3">
      <c r="A31" s="160" t="s">
        <v>196</v>
      </c>
      <c r="B31" s="160"/>
      <c r="C31" s="160"/>
      <c r="D31" s="160"/>
      <c r="E31" s="160"/>
      <c r="F31" s="160"/>
      <c r="G31" s="160"/>
      <c r="H31" s="81"/>
      <c r="I31" s="81"/>
      <c r="J31" s="81"/>
      <c r="K31" s="81"/>
      <c r="L31" s="81"/>
    </row>
    <row r="32" spans="1:16" ht="18" x14ac:dyDescent="0.3">
      <c r="A32" s="160" t="s">
        <v>197</v>
      </c>
      <c r="B32" s="160"/>
      <c r="C32" s="160"/>
      <c r="D32" s="160"/>
      <c r="E32" s="160"/>
      <c r="F32" s="160"/>
      <c r="G32" s="160"/>
      <c r="H32" s="26"/>
      <c r="I32" s="26"/>
      <c r="J32" s="26"/>
      <c r="K32" s="26"/>
      <c r="L32" s="26"/>
    </row>
    <row r="34" spans="1:14" x14ac:dyDescent="0.3">
      <c r="A34" s="28" t="s">
        <v>35</v>
      </c>
      <c r="B34" s="29" t="s">
        <v>36</v>
      </c>
    </row>
    <row r="35" spans="1:14" x14ac:dyDescent="0.3">
      <c r="A35" s="9" t="s">
        <v>37</v>
      </c>
      <c r="B35" s="27">
        <v>7</v>
      </c>
      <c r="D35" s="159" t="s">
        <v>46</v>
      </c>
      <c r="E35" s="159"/>
      <c r="F35" s="159"/>
      <c r="G35" s="159"/>
      <c r="H35" s="159"/>
      <c r="I35" s="8"/>
    </row>
    <row r="36" spans="1:14" x14ac:dyDescent="0.3">
      <c r="A36" s="9" t="s">
        <v>38</v>
      </c>
      <c r="B36" s="27">
        <v>5</v>
      </c>
      <c r="D36" s="158" t="s">
        <v>47</v>
      </c>
      <c r="E36" s="158"/>
      <c r="F36" s="158"/>
      <c r="G36" s="158"/>
      <c r="H36" s="84">
        <f>COUNT(B35:B41)</f>
        <v>4</v>
      </c>
    </row>
    <row r="37" spans="1:14" x14ac:dyDescent="0.3">
      <c r="A37" s="9" t="s">
        <v>39</v>
      </c>
      <c r="B37" s="27">
        <v>6</v>
      </c>
      <c r="D37" s="158" t="s">
        <v>48</v>
      </c>
      <c r="E37" s="158"/>
      <c r="F37" s="158"/>
      <c r="G37" s="158"/>
      <c r="H37" s="84">
        <f>COUNTA(B35:B41)</f>
        <v>7</v>
      </c>
      <c r="J37" s="8"/>
      <c r="K37" s="8"/>
      <c r="L37" s="8"/>
      <c r="M37" s="8"/>
    </row>
    <row r="38" spans="1:14" x14ac:dyDescent="0.3">
      <c r="A38" s="9" t="s">
        <v>40</v>
      </c>
      <c r="B38" s="27">
        <v>4</v>
      </c>
      <c r="G38" s="8"/>
      <c r="H38" s="8"/>
      <c r="I38" s="8"/>
      <c r="J38" s="8"/>
      <c r="L38" s="20"/>
      <c r="M38" s="20"/>
    </row>
    <row r="39" spans="1:14" x14ac:dyDescent="0.3">
      <c r="A39" s="9" t="s">
        <v>41</v>
      </c>
      <c r="B39" s="27" t="s">
        <v>42</v>
      </c>
      <c r="G39" s="8"/>
      <c r="H39" s="8"/>
      <c r="I39" s="8"/>
      <c r="J39" s="8"/>
      <c r="L39" s="20"/>
      <c r="M39" s="20"/>
    </row>
    <row r="40" spans="1:14" x14ac:dyDescent="0.3">
      <c r="A40" s="9" t="s">
        <v>43</v>
      </c>
      <c r="B40" s="27" t="s">
        <v>44</v>
      </c>
      <c r="D40" s="8"/>
    </row>
    <row r="41" spans="1:14" x14ac:dyDescent="0.3">
      <c r="A41" s="9" t="s">
        <v>45</v>
      </c>
      <c r="B41" s="27" t="s">
        <v>45</v>
      </c>
      <c r="D41" s="7"/>
      <c r="E41" s="7"/>
    </row>
    <row r="42" spans="1:14" x14ac:dyDescent="0.3">
      <c r="D42" s="8"/>
    </row>
    <row r="44" spans="1:14" s="85" customFormat="1" ht="42" customHeight="1" x14ac:dyDescent="0.35">
      <c r="A44" s="162" t="s">
        <v>198</v>
      </c>
      <c r="B44" s="162"/>
      <c r="C44" s="162"/>
      <c r="D44" s="162"/>
      <c r="E44" s="162"/>
      <c r="F44" s="162"/>
      <c r="G44" s="162"/>
      <c r="H44" s="162"/>
      <c r="I44" s="162"/>
      <c r="J44" s="86"/>
      <c r="K44" s="86"/>
      <c r="L44" s="86"/>
      <c r="M44" s="86"/>
      <c r="N44" s="86"/>
    </row>
    <row r="46" spans="1:14" x14ac:dyDescent="0.3">
      <c r="A46" s="87" t="s">
        <v>49</v>
      </c>
      <c r="B46" s="87" t="s">
        <v>50</v>
      </c>
      <c r="C46" s="87" t="s">
        <v>51</v>
      </c>
    </row>
    <row r="47" spans="1:14" x14ac:dyDescent="0.3">
      <c r="A47" s="88">
        <v>101</v>
      </c>
      <c r="B47" s="88" t="s">
        <v>52</v>
      </c>
      <c r="C47" s="89">
        <v>78022</v>
      </c>
      <c r="E47" s="163" t="s">
        <v>67</v>
      </c>
      <c r="F47" s="163"/>
      <c r="G47" s="163"/>
      <c r="H47" s="163"/>
      <c r="I47" s="163"/>
      <c r="J47" s="92"/>
      <c r="K47" s="92"/>
      <c r="L47" s="92"/>
      <c r="M47" s="92"/>
    </row>
    <row r="48" spans="1:14" x14ac:dyDescent="0.3">
      <c r="A48" s="88">
        <v>102</v>
      </c>
      <c r="B48" s="88" t="s">
        <v>53</v>
      </c>
      <c r="C48" s="89">
        <v>99819</v>
      </c>
      <c r="E48" s="164" t="s">
        <v>68</v>
      </c>
      <c r="F48" s="164"/>
      <c r="G48" s="164"/>
      <c r="H48" s="164"/>
      <c r="I48" s="93">
        <f>COUNT(C47:C60)</f>
        <v>10</v>
      </c>
    </row>
    <row r="49" spans="1:9" x14ac:dyDescent="0.3">
      <c r="A49" s="88">
        <v>103</v>
      </c>
      <c r="B49" s="88" t="s">
        <v>54</v>
      </c>
      <c r="C49" s="90" t="s">
        <v>55</v>
      </c>
      <c r="E49" s="164" t="s">
        <v>69</v>
      </c>
      <c r="F49" s="164"/>
      <c r="G49" s="164"/>
      <c r="H49" s="164"/>
      <c r="I49" s="93">
        <f>COUNTA(C47:C60)</f>
        <v>12</v>
      </c>
    </row>
    <row r="50" spans="1:9" x14ac:dyDescent="0.3">
      <c r="A50" s="88">
        <v>104</v>
      </c>
      <c r="B50" s="88" t="s">
        <v>56</v>
      </c>
      <c r="C50" s="89">
        <v>27522</v>
      </c>
    </row>
    <row r="51" spans="1:9" x14ac:dyDescent="0.3">
      <c r="A51" s="88">
        <v>105</v>
      </c>
      <c r="B51" s="88" t="s">
        <v>57</v>
      </c>
      <c r="C51" s="91">
        <v>0</v>
      </c>
    </row>
    <row r="52" spans="1:9" x14ac:dyDescent="0.3">
      <c r="A52" s="88">
        <v>106</v>
      </c>
      <c r="B52" s="88" t="s">
        <v>58</v>
      </c>
      <c r="C52" s="91"/>
    </row>
    <row r="53" spans="1:9" x14ac:dyDescent="0.3">
      <c r="A53" s="88">
        <v>107</v>
      </c>
      <c r="B53" s="88" t="s">
        <v>59</v>
      </c>
      <c r="C53" s="91">
        <v>0</v>
      </c>
    </row>
    <row r="54" spans="1:9" x14ac:dyDescent="0.3">
      <c r="A54" s="88">
        <v>108</v>
      </c>
      <c r="B54" s="88" t="s">
        <v>60</v>
      </c>
      <c r="C54" s="89">
        <v>88041</v>
      </c>
    </row>
    <row r="55" spans="1:9" x14ac:dyDescent="0.3">
      <c r="A55" s="88">
        <v>109</v>
      </c>
      <c r="B55" s="88" t="s">
        <v>61</v>
      </c>
      <c r="C55" s="89">
        <v>81831</v>
      </c>
    </row>
    <row r="56" spans="1:9" x14ac:dyDescent="0.3">
      <c r="A56" s="88">
        <v>110</v>
      </c>
      <c r="B56" s="88" t="s">
        <v>62</v>
      </c>
      <c r="C56" s="90" t="s">
        <v>55</v>
      </c>
    </row>
    <row r="57" spans="1:9" x14ac:dyDescent="0.3">
      <c r="A57" s="88">
        <v>111</v>
      </c>
      <c r="B57" s="88" t="s">
        <v>63</v>
      </c>
      <c r="C57" s="89"/>
    </row>
    <row r="58" spans="1:9" x14ac:dyDescent="0.3">
      <c r="A58" s="88">
        <v>112</v>
      </c>
      <c r="B58" s="88" t="s">
        <v>64</v>
      </c>
      <c r="C58" s="89">
        <v>26624</v>
      </c>
    </row>
    <row r="59" spans="1:9" x14ac:dyDescent="0.3">
      <c r="A59" s="88">
        <v>113</v>
      </c>
      <c r="B59" s="88" t="s">
        <v>65</v>
      </c>
      <c r="C59" s="89">
        <v>92885</v>
      </c>
    </row>
    <row r="60" spans="1:9" x14ac:dyDescent="0.3">
      <c r="A60" s="88">
        <v>114</v>
      </c>
      <c r="B60" s="88" t="s">
        <v>66</v>
      </c>
      <c r="C60" s="91">
        <v>0</v>
      </c>
    </row>
    <row r="64" spans="1:9" ht="18" x14ac:dyDescent="0.3">
      <c r="A64" s="166" t="s">
        <v>199</v>
      </c>
      <c r="B64" s="166"/>
      <c r="C64" s="166"/>
      <c r="D64" s="166"/>
      <c r="E64" s="166"/>
      <c r="F64" s="166"/>
    </row>
    <row r="66" spans="1:7" ht="15" thickBot="1" x14ac:dyDescent="0.35">
      <c r="A66" s="10" t="s">
        <v>70</v>
      </c>
    </row>
    <row r="67" spans="1:7" x14ac:dyDescent="0.3">
      <c r="A67" s="11"/>
    </row>
    <row r="68" spans="1:7" x14ac:dyDescent="0.3">
      <c r="A68" s="12" t="s">
        <v>71</v>
      </c>
    </row>
    <row r="69" spans="1:7" x14ac:dyDescent="0.3">
      <c r="A69" s="12">
        <v>4</v>
      </c>
    </row>
    <row r="70" spans="1:7" x14ac:dyDescent="0.3">
      <c r="A70" s="12"/>
      <c r="C70" s="165" t="s">
        <v>75</v>
      </c>
      <c r="D70" s="165"/>
      <c r="E70" s="165"/>
      <c r="F70" s="165"/>
    </row>
    <row r="71" spans="1:7" x14ac:dyDescent="0.3">
      <c r="A71" s="12">
        <v>3</v>
      </c>
      <c r="C71" s="167" t="s">
        <v>76</v>
      </c>
      <c r="D71" s="167"/>
      <c r="E71" s="167"/>
      <c r="F71" s="25">
        <f>COUNT(A67:A77)</f>
        <v>2</v>
      </c>
      <c r="G71" t="str">
        <f ca="1">_xlfn.IFNA(_xlfn.FORMULATEXT(F71),"")</f>
        <v>=COUNT(A67:A77)</v>
      </c>
    </row>
    <row r="72" spans="1:7" x14ac:dyDescent="0.3">
      <c r="A72" s="12"/>
      <c r="C72" s="167" t="s">
        <v>77</v>
      </c>
      <c r="D72" s="167"/>
      <c r="E72" s="167"/>
      <c r="F72" s="25">
        <f>COUNTBLANK(A67:A77)</f>
        <v>4</v>
      </c>
      <c r="G72" t="str">
        <f t="shared" ref="G72:G74" ca="1" si="0">_xlfn.IFNA(_xlfn.FORMULATEXT(F72),"")</f>
        <v>=COUNTBLANK(A67:A77)</v>
      </c>
    </row>
    <row r="73" spans="1:7" x14ac:dyDescent="0.3">
      <c r="A73" s="12" t="s">
        <v>72</v>
      </c>
      <c r="C73" s="167" t="s">
        <v>78</v>
      </c>
      <c r="D73" s="167"/>
      <c r="E73" s="167"/>
      <c r="F73" s="25">
        <f>COUNTA(A67:A77)-COUNT(A67:A77)</f>
        <v>5</v>
      </c>
      <c r="G73" t="str">
        <f t="shared" ca="1" si="0"/>
        <v>=COUNTA(A67:A77)-COUNT(A67:A77)</v>
      </c>
    </row>
    <row r="74" spans="1:7" x14ac:dyDescent="0.3">
      <c r="A74" s="12"/>
      <c r="C74" s="167" t="s">
        <v>79</v>
      </c>
      <c r="D74" s="167"/>
      <c r="E74" s="167"/>
      <c r="F74" s="25">
        <f>ROWS(A67:A77)</f>
        <v>11</v>
      </c>
      <c r="G74" t="str">
        <f t="shared" ca="1" si="0"/>
        <v>=ROWS(A67:A77)</v>
      </c>
    </row>
    <row r="75" spans="1:7" x14ac:dyDescent="0.3">
      <c r="A75" s="12" t="e">
        <v>#DIV/0!</v>
      </c>
    </row>
    <row r="76" spans="1:7" x14ac:dyDescent="0.3">
      <c r="A76" s="12" t="s">
        <v>73</v>
      </c>
    </row>
    <row r="77" spans="1:7" ht="15" thickBot="1" x14ac:dyDescent="0.35">
      <c r="A77" s="13" t="s">
        <v>74</v>
      </c>
    </row>
    <row r="81" spans="1:11" ht="18" x14ac:dyDescent="0.3">
      <c r="A81" s="152" t="s">
        <v>200</v>
      </c>
      <c r="B81" s="152"/>
      <c r="C81" s="152"/>
      <c r="D81" s="152"/>
    </row>
    <row r="83" spans="1:11" x14ac:dyDescent="0.3">
      <c r="A83" s="47" t="s">
        <v>80</v>
      </c>
      <c r="B83" s="48" t="s">
        <v>81</v>
      </c>
      <c r="C83" s="48" t="s">
        <v>82</v>
      </c>
      <c r="D83" s="48" t="s">
        <v>83</v>
      </c>
      <c r="E83" s="48" t="s">
        <v>84</v>
      </c>
      <c r="F83" s="48" t="s">
        <v>85</v>
      </c>
      <c r="G83" s="48" t="s">
        <v>86</v>
      </c>
      <c r="H83" s="48" t="s">
        <v>87</v>
      </c>
      <c r="I83" s="48" t="s">
        <v>88</v>
      </c>
      <c r="J83" s="48" t="s">
        <v>89</v>
      </c>
      <c r="K83" s="49" t="s">
        <v>90</v>
      </c>
    </row>
    <row r="84" spans="1:11" x14ac:dyDescent="0.3">
      <c r="A84" s="32" t="s">
        <v>204</v>
      </c>
      <c r="B84" s="33">
        <v>101</v>
      </c>
      <c r="C84" s="33">
        <v>102</v>
      </c>
      <c r="D84" s="33">
        <v>103</v>
      </c>
      <c r="E84" s="33">
        <v>104</v>
      </c>
      <c r="F84" s="33">
        <v>105</v>
      </c>
      <c r="G84" s="33">
        <v>106</v>
      </c>
      <c r="H84" s="33">
        <v>107</v>
      </c>
      <c r="I84" s="33">
        <v>108</v>
      </c>
      <c r="J84" s="33">
        <v>109</v>
      </c>
      <c r="K84" s="33">
        <v>110</v>
      </c>
    </row>
    <row r="85" spans="1:11" x14ac:dyDescent="0.3">
      <c r="A85" s="30" t="s">
        <v>91</v>
      </c>
      <c r="B85" s="14" t="s">
        <v>92</v>
      </c>
      <c r="C85" s="14" t="s">
        <v>93</v>
      </c>
      <c r="D85" s="14" t="s">
        <v>94</v>
      </c>
      <c r="E85" s="14" t="s">
        <v>95</v>
      </c>
      <c r="F85" s="14" t="s">
        <v>92</v>
      </c>
      <c r="G85" s="14" t="s">
        <v>93</v>
      </c>
      <c r="H85" s="14" t="s">
        <v>94</v>
      </c>
      <c r="I85" s="14" t="s">
        <v>95</v>
      </c>
      <c r="J85" s="14" t="s">
        <v>92</v>
      </c>
      <c r="K85" s="31" t="s">
        <v>93</v>
      </c>
    </row>
    <row r="86" spans="1:11" x14ac:dyDescent="0.3">
      <c r="A86" s="30" t="s">
        <v>96</v>
      </c>
      <c r="B86" s="14">
        <v>50000</v>
      </c>
      <c r="C86" s="14">
        <v>55000</v>
      </c>
      <c r="D86" s="14">
        <v>60000</v>
      </c>
      <c r="E86" s="14">
        <v>65000</v>
      </c>
      <c r="F86" s="14">
        <v>70000</v>
      </c>
      <c r="G86" s="14">
        <v>75000</v>
      </c>
      <c r="H86" s="14">
        <v>80000</v>
      </c>
      <c r="I86" s="14">
        <v>85000</v>
      </c>
      <c r="J86" s="14">
        <v>90000</v>
      </c>
      <c r="K86" s="31">
        <v>95000</v>
      </c>
    </row>
    <row r="87" spans="1:11" x14ac:dyDescent="0.3">
      <c r="A87" s="30" t="s">
        <v>97</v>
      </c>
      <c r="B87" s="14">
        <v>2000</v>
      </c>
      <c r="C87" s="14">
        <v>2500</v>
      </c>
      <c r="D87" s="14">
        <v>3000</v>
      </c>
      <c r="E87" s="14">
        <v>3500</v>
      </c>
      <c r="F87" s="14">
        <v>4000</v>
      </c>
      <c r="G87" s="14">
        <v>4500</v>
      </c>
      <c r="H87" s="14">
        <v>5000</v>
      </c>
      <c r="I87" s="14">
        <v>5500</v>
      </c>
      <c r="J87" s="14">
        <v>6000</v>
      </c>
      <c r="K87" s="31">
        <v>6500</v>
      </c>
    </row>
    <row r="88" spans="1:11" x14ac:dyDescent="0.3">
      <c r="A88" s="34" t="s">
        <v>98</v>
      </c>
      <c r="B88" s="35">
        <v>52000</v>
      </c>
      <c r="C88" s="35">
        <v>57500</v>
      </c>
      <c r="D88" s="35">
        <v>63000</v>
      </c>
      <c r="E88" s="35">
        <v>685000</v>
      </c>
      <c r="F88" s="35">
        <v>74000</v>
      </c>
      <c r="G88" s="35">
        <v>79500</v>
      </c>
      <c r="H88" s="35">
        <v>85000</v>
      </c>
      <c r="I88" s="35">
        <v>90500</v>
      </c>
      <c r="J88" s="35">
        <v>96000</v>
      </c>
      <c r="K88" s="36">
        <v>101500</v>
      </c>
    </row>
    <row r="90" spans="1:11" x14ac:dyDescent="0.3">
      <c r="A90" s="150" t="s">
        <v>201</v>
      </c>
      <c r="B90" s="150"/>
      <c r="C90" s="150"/>
      <c r="D90" s="24" t="str">
        <f>HLOOKUP(102,Table6[],2, FALSE)</f>
        <v>Marketing</v>
      </c>
      <c r="E90" t="str">
        <f ca="1">_xlfn.IFNA(_xlfn.FORMULATEXT(D90),"")</f>
        <v>=HLOOKUP(102,Table6,2, FALSE)</v>
      </c>
    </row>
    <row r="91" spans="1:11" x14ac:dyDescent="0.3">
      <c r="A91" s="150" t="s">
        <v>202</v>
      </c>
      <c r="B91" s="150"/>
      <c r="C91" s="150"/>
      <c r="D91" s="24">
        <f>HLOOKUP(105, Table6[], 3, FALSE)</f>
        <v>70000</v>
      </c>
      <c r="E91" t="str">
        <f t="shared" ref="E91:E92" ca="1" si="1">_xlfn.IFNA(_xlfn.FORMULATEXT(D91),"")</f>
        <v>=HLOOKUP(105, Table6, 3, FALSE)</v>
      </c>
    </row>
    <row r="92" spans="1:11" x14ac:dyDescent="0.3">
      <c r="A92" s="150" t="s">
        <v>203</v>
      </c>
      <c r="B92" s="150"/>
      <c r="C92" s="150"/>
      <c r="D92" s="24">
        <f>HLOOKUP(107, Table6[],5, FALSE)</f>
        <v>85000</v>
      </c>
      <c r="E92" t="str">
        <f t="shared" ca="1" si="1"/>
        <v>=HLOOKUP(107, Table6,5, FALSE)</v>
      </c>
    </row>
    <row r="96" spans="1:11" ht="18" x14ac:dyDescent="0.3">
      <c r="A96" s="152" t="s">
        <v>205</v>
      </c>
      <c r="B96" s="152"/>
      <c r="C96" s="152"/>
      <c r="D96" s="152"/>
      <c r="E96" s="152"/>
      <c r="F96" s="152"/>
      <c r="G96" s="152"/>
    </row>
    <row r="97" spans="1:8" x14ac:dyDescent="0.3">
      <c r="A97" s="168" t="s">
        <v>99</v>
      </c>
      <c r="B97" s="168"/>
      <c r="C97" s="168"/>
      <c r="D97" s="168"/>
      <c r="E97" s="168"/>
      <c r="F97" s="168"/>
      <c r="G97" s="168"/>
    </row>
    <row r="98" spans="1:8" x14ac:dyDescent="0.3">
      <c r="A98" s="161" t="s">
        <v>100</v>
      </c>
      <c r="B98" s="161"/>
      <c r="C98" s="161"/>
      <c r="D98" s="161"/>
      <c r="E98" s="161"/>
      <c r="F98" s="161"/>
      <c r="G98" s="20"/>
    </row>
    <row r="99" spans="1:8" x14ac:dyDescent="0.3">
      <c r="A99" s="161" t="s">
        <v>101</v>
      </c>
      <c r="B99" s="161"/>
      <c r="C99" s="161"/>
      <c r="D99" s="161"/>
      <c r="E99" s="20"/>
      <c r="F99" s="20"/>
      <c r="G99" s="20"/>
    </row>
    <row r="100" spans="1:8" x14ac:dyDescent="0.3">
      <c r="A100" s="161" t="s">
        <v>102</v>
      </c>
      <c r="B100" s="161"/>
      <c r="C100" s="161"/>
      <c r="D100" s="161"/>
      <c r="E100" s="20"/>
      <c r="F100" s="20"/>
      <c r="G100" s="20"/>
    </row>
    <row r="102" spans="1:8" x14ac:dyDescent="0.3">
      <c r="A102" s="42" t="s">
        <v>0</v>
      </c>
      <c r="B102" s="43" t="s">
        <v>103</v>
      </c>
      <c r="C102" s="44" t="s">
        <v>206</v>
      </c>
    </row>
    <row r="103" spans="1:8" x14ac:dyDescent="0.3">
      <c r="A103" s="40" t="s">
        <v>104</v>
      </c>
      <c r="B103" s="39">
        <v>98</v>
      </c>
      <c r="C103" s="41" t="str">
        <f>IF(B103&gt;=60,"Pass","Fail")</f>
        <v>Pass</v>
      </c>
    </row>
    <row r="104" spans="1:8" x14ac:dyDescent="0.3">
      <c r="A104" s="40" t="s">
        <v>105</v>
      </c>
      <c r="B104" s="39">
        <v>55</v>
      </c>
      <c r="C104" s="41" t="str">
        <f t="shared" ref="C104:C106" si="2">IF(B104&gt;=60,"Pass","Fail")</f>
        <v>Fail</v>
      </c>
    </row>
    <row r="105" spans="1:8" x14ac:dyDescent="0.3">
      <c r="A105" s="40" t="s">
        <v>106</v>
      </c>
      <c r="B105" s="39">
        <v>15</v>
      </c>
      <c r="C105" s="41" t="str">
        <f t="shared" si="2"/>
        <v>Fail</v>
      </c>
    </row>
    <row r="106" spans="1:8" x14ac:dyDescent="0.3">
      <c r="A106" s="45" t="s">
        <v>107</v>
      </c>
      <c r="B106" s="46">
        <v>60</v>
      </c>
      <c r="C106" s="37" t="str">
        <f t="shared" si="2"/>
        <v>Pass</v>
      </c>
    </row>
    <row r="110" spans="1:8" ht="40.200000000000003" customHeight="1" x14ac:dyDescent="0.3">
      <c r="A110" s="171" t="s">
        <v>207</v>
      </c>
      <c r="B110" s="171"/>
      <c r="C110" s="171"/>
      <c r="D110" s="171"/>
      <c r="E110" s="171"/>
      <c r="F110" s="171"/>
      <c r="G110" s="171"/>
      <c r="H110" s="171"/>
    </row>
    <row r="113" spans="1:12" x14ac:dyDescent="0.3">
      <c r="A113" s="39"/>
      <c r="B113" s="39" t="s">
        <v>108</v>
      </c>
      <c r="C113" s="39" t="s">
        <v>109</v>
      </c>
      <c r="D113" s="94" t="s">
        <v>110</v>
      </c>
    </row>
    <row r="114" spans="1:12" x14ac:dyDescent="0.3">
      <c r="A114" s="39" t="s">
        <v>111</v>
      </c>
      <c r="B114" s="51">
        <v>94</v>
      </c>
      <c r="C114" s="51">
        <v>94</v>
      </c>
      <c r="D114" s="24" t="str">
        <f>IF(B114=C114, "Match", "No Match")</f>
        <v>Match</v>
      </c>
    </row>
    <row r="115" spans="1:12" x14ac:dyDescent="0.3">
      <c r="A115" s="39" t="s">
        <v>112</v>
      </c>
      <c r="B115" s="51">
        <v>109</v>
      </c>
      <c r="C115" s="51">
        <v>109</v>
      </c>
      <c r="D115" s="24" t="str">
        <f t="shared" ref="D115:D117" si="3">IF(B115=C115, "Match", "No Match")</f>
        <v>Match</v>
      </c>
    </row>
    <row r="116" spans="1:12" x14ac:dyDescent="0.3">
      <c r="A116" s="39" t="s">
        <v>113</v>
      </c>
      <c r="B116" s="51">
        <v>85</v>
      </c>
      <c r="C116" s="51">
        <v>85.5</v>
      </c>
      <c r="D116" s="24" t="str">
        <f t="shared" si="3"/>
        <v>No Match</v>
      </c>
    </row>
    <row r="117" spans="1:12" x14ac:dyDescent="0.3">
      <c r="A117" s="39" t="s">
        <v>114</v>
      </c>
      <c r="B117" s="51">
        <v>12</v>
      </c>
      <c r="C117" s="51">
        <v>12</v>
      </c>
      <c r="D117" s="24" t="str">
        <f t="shared" si="3"/>
        <v>Match</v>
      </c>
    </row>
    <row r="120" spans="1:12" ht="24" customHeight="1" x14ac:dyDescent="0.3">
      <c r="A120" s="169" t="s">
        <v>208</v>
      </c>
      <c r="B120" s="169"/>
      <c r="C120" s="169"/>
      <c r="D120" s="169"/>
      <c r="E120" s="169"/>
      <c r="F120" s="169"/>
      <c r="G120" s="169"/>
      <c r="H120" s="169"/>
      <c r="I120" s="169"/>
      <c r="J120" s="169"/>
      <c r="K120" s="169"/>
      <c r="L120" s="169"/>
    </row>
    <row r="121" spans="1:12" ht="20.399999999999999" customHeight="1" x14ac:dyDescent="0.3">
      <c r="A121" s="170" t="s">
        <v>209</v>
      </c>
      <c r="B121" s="170"/>
      <c r="C121" s="170"/>
      <c r="D121" s="170"/>
      <c r="E121" s="170"/>
      <c r="F121" s="170"/>
      <c r="G121" s="170"/>
      <c r="H121" s="170"/>
      <c r="I121" s="170"/>
      <c r="J121" s="170"/>
      <c r="K121" s="170"/>
      <c r="L121" s="99"/>
    </row>
    <row r="123" spans="1:12" x14ac:dyDescent="0.3">
      <c r="A123" s="5"/>
      <c r="B123" s="5"/>
      <c r="C123" s="5"/>
      <c r="D123" s="75" t="s">
        <v>115</v>
      </c>
      <c r="E123" s="75" t="s">
        <v>116</v>
      </c>
    </row>
    <row r="124" spans="1:12" x14ac:dyDescent="0.3">
      <c r="A124" s="18" t="s">
        <v>117</v>
      </c>
      <c r="B124" s="15" t="s">
        <v>0</v>
      </c>
      <c r="C124" s="50" t="s">
        <v>118</v>
      </c>
      <c r="D124" s="94" t="s">
        <v>119</v>
      </c>
      <c r="E124" s="94" t="s">
        <v>120</v>
      </c>
      <c r="H124" s="57"/>
    </row>
    <row r="125" spans="1:12" x14ac:dyDescent="0.3">
      <c r="A125" s="16">
        <v>1</v>
      </c>
      <c r="B125" s="16" t="s">
        <v>121</v>
      </c>
      <c r="C125" s="19">
        <v>16</v>
      </c>
      <c r="D125" s="95" t="str">
        <f>IF(16&gt;=C125,"Eligible","Not Eligible")</f>
        <v>Eligible</v>
      </c>
      <c r="E125" s="95" t="str">
        <f>IF(18&gt;=C125,"Minor","Adult")</f>
        <v>Minor</v>
      </c>
    </row>
    <row r="126" spans="1:12" x14ac:dyDescent="0.3">
      <c r="A126" s="16">
        <v>2</v>
      </c>
      <c r="B126" s="16" t="s">
        <v>122</v>
      </c>
      <c r="C126" s="19">
        <v>18</v>
      </c>
      <c r="D126" s="95" t="str">
        <f t="shared" ref="D126:D132" si="4">IF(16&gt;=C126,"Eligible","Not Eligible")</f>
        <v>Not Eligible</v>
      </c>
      <c r="E126" s="95" t="str">
        <f t="shared" ref="E126:E132" si="5">IF(18&gt;=C126,"Minor","Adult")</f>
        <v>Minor</v>
      </c>
    </row>
    <row r="127" spans="1:12" x14ac:dyDescent="0.3">
      <c r="A127" s="16">
        <v>3</v>
      </c>
      <c r="B127" s="16" t="s">
        <v>123</v>
      </c>
      <c r="C127" s="19">
        <v>15.5</v>
      </c>
      <c r="D127" s="95" t="str">
        <f t="shared" si="4"/>
        <v>Eligible</v>
      </c>
      <c r="E127" s="95" t="str">
        <f t="shared" si="5"/>
        <v>Minor</v>
      </c>
    </row>
    <row r="128" spans="1:12" x14ac:dyDescent="0.3">
      <c r="A128" s="16">
        <v>4</v>
      </c>
      <c r="B128" s="16" t="s">
        <v>124</v>
      </c>
      <c r="C128" s="19">
        <v>19</v>
      </c>
      <c r="D128" s="95" t="str">
        <f t="shared" si="4"/>
        <v>Not Eligible</v>
      </c>
      <c r="E128" s="95" t="str">
        <f t="shared" si="5"/>
        <v>Adult</v>
      </c>
    </row>
    <row r="129" spans="1:11" x14ac:dyDescent="0.3">
      <c r="A129" s="16">
        <v>5</v>
      </c>
      <c r="B129" s="16" t="s">
        <v>125</v>
      </c>
      <c r="C129" s="19">
        <v>18</v>
      </c>
      <c r="D129" s="95" t="str">
        <f t="shared" si="4"/>
        <v>Not Eligible</v>
      </c>
      <c r="E129" s="95" t="str">
        <f t="shared" si="5"/>
        <v>Minor</v>
      </c>
    </row>
    <row r="130" spans="1:11" x14ac:dyDescent="0.3">
      <c r="A130" s="16">
        <v>6</v>
      </c>
      <c r="B130" s="16" t="s">
        <v>126</v>
      </c>
      <c r="C130" s="19">
        <v>13</v>
      </c>
      <c r="D130" s="95" t="str">
        <f t="shared" si="4"/>
        <v>Eligible</v>
      </c>
      <c r="E130" s="95" t="str">
        <f t="shared" si="5"/>
        <v>Minor</v>
      </c>
    </row>
    <row r="131" spans="1:11" x14ac:dyDescent="0.3">
      <c r="A131" s="16">
        <v>7</v>
      </c>
      <c r="B131" s="16" t="s">
        <v>127</v>
      </c>
      <c r="C131" s="19">
        <v>18</v>
      </c>
      <c r="D131" s="95" t="str">
        <f t="shared" si="4"/>
        <v>Not Eligible</v>
      </c>
      <c r="E131" s="95" t="str">
        <f t="shared" si="5"/>
        <v>Minor</v>
      </c>
    </row>
    <row r="132" spans="1:11" x14ac:dyDescent="0.3">
      <c r="A132" s="16">
        <v>8</v>
      </c>
      <c r="B132" s="16" t="s">
        <v>128</v>
      </c>
      <c r="C132" s="19">
        <v>17</v>
      </c>
      <c r="D132" s="95" t="str">
        <f t="shared" si="4"/>
        <v>Not Eligible</v>
      </c>
      <c r="E132" s="95" t="str">
        <f t="shared" si="5"/>
        <v>Minor</v>
      </c>
    </row>
    <row r="136" spans="1:11" s="52" customFormat="1" ht="30" customHeight="1" x14ac:dyDescent="0.3">
      <c r="A136" s="173" t="s">
        <v>210</v>
      </c>
      <c r="B136" s="173"/>
      <c r="C136" s="173"/>
      <c r="D136" s="173"/>
      <c r="E136" s="173"/>
      <c r="F136" s="173"/>
      <c r="G136" s="173"/>
      <c r="H136" s="173"/>
      <c r="I136" s="173"/>
      <c r="J136" s="173"/>
      <c r="K136" s="173"/>
    </row>
    <row r="137" spans="1:11" x14ac:dyDescent="0.3">
      <c r="A137" s="22"/>
      <c r="B137" s="53" t="s">
        <v>51</v>
      </c>
    </row>
    <row r="138" spans="1:11" x14ac:dyDescent="0.3">
      <c r="A138" s="53" t="s">
        <v>129</v>
      </c>
      <c r="B138" s="56">
        <v>1</v>
      </c>
    </row>
    <row r="139" spans="1:11" x14ac:dyDescent="0.3">
      <c r="A139" s="53" t="s">
        <v>130</v>
      </c>
      <c r="B139" s="54">
        <v>0.5</v>
      </c>
    </row>
    <row r="141" spans="1:11" x14ac:dyDescent="0.3">
      <c r="A141" s="17"/>
      <c r="B141" s="5"/>
    </row>
    <row r="142" spans="1:11" x14ac:dyDescent="0.3">
      <c r="A142" s="21" t="s">
        <v>0</v>
      </c>
      <c r="B142" s="21" t="s">
        <v>131</v>
      </c>
      <c r="C142" s="21" t="s">
        <v>132</v>
      </c>
      <c r="D142" s="96" t="s">
        <v>212</v>
      </c>
      <c r="E142" s="96" t="s">
        <v>211</v>
      </c>
    </row>
    <row r="143" spans="1:11" x14ac:dyDescent="0.3">
      <c r="A143" s="53" t="s">
        <v>133</v>
      </c>
      <c r="B143" s="53" t="s">
        <v>129</v>
      </c>
      <c r="C143" s="58">
        <v>46866</v>
      </c>
      <c r="D143" s="97">
        <f>IF(B143="A+",  C143, C143*0.5)</f>
        <v>46866</v>
      </c>
      <c r="E143" s="98">
        <f>IF(B143=$A$138, $B$138, $B$139)</f>
        <v>1</v>
      </c>
    </row>
    <row r="144" spans="1:11" x14ac:dyDescent="0.3">
      <c r="A144" s="53" t="s">
        <v>134</v>
      </c>
      <c r="B144" s="53" t="s">
        <v>130</v>
      </c>
      <c r="C144" s="58">
        <v>33495</v>
      </c>
      <c r="D144" s="97">
        <f t="shared" ref="D144:D149" si="6">IF(B144="A+",  C144, C144*0.5)</f>
        <v>16747.5</v>
      </c>
      <c r="E144" s="98">
        <f t="shared" ref="E144:E149" si="7">IF(B144=$A$138, $B$138, $B$139)</f>
        <v>0.5</v>
      </c>
    </row>
    <row r="145" spans="1:5" x14ac:dyDescent="0.3">
      <c r="A145" s="53" t="s">
        <v>135</v>
      </c>
      <c r="B145" s="53" t="s">
        <v>130</v>
      </c>
      <c r="C145" s="58">
        <v>35087</v>
      </c>
      <c r="D145" s="97">
        <f t="shared" si="6"/>
        <v>17543.5</v>
      </c>
      <c r="E145" s="98">
        <f t="shared" si="7"/>
        <v>0.5</v>
      </c>
    </row>
    <row r="146" spans="1:5" x14ac:dyDescent="0.3">
      <c r="A146" s="53" t="s">
        <v>136</v>
      </c>
      <c r="B146" s="53" t="s">
        <v>129</v>
      </c>
      <c r="C146" s="58">
        <v>42603</v>
      </c>
      <c r="D146" s="97">
        <f t="shared" si="6"/>
        <v>42603</v>
      </c>
      <c r="E146" s="98">
        <f t="shared" si="7"/>
        <v>1</v>
      </c>
    </row>
    <row r="147" spans="1:5" x14ac:dyDescent="0.3">
      <c r="A147" s="53" t="s">
        <v>125</v>
      </c>
      <c r="B147" s="53" t="s">
        <v>130</v>
      </c>
      <c r="C147" s="58">
        <v>36971</v>
      </c>
      <c r="D147" s="97">
        <f t="shared" si="6"/>
        <v>18485.5</v>
      </c>
      <c r="E147" s="98">
        <f t="shared" si="7"/>
        <v>0.5</v>
      </c>
    </row>
    <row r="148" spans="1:5" x14ac:dyDescent="0.3">
      <c r="A148" s="53" t="s">
        <v>137</v>
      </c>
      <c r="B148" s="53" t="s">
        <v>129</v>
      </c>
      <c r="C148" s="58">
        <v>41286</v>
      </c>
      <c r="D148" s="97">
        <f t="shared" si="6"/>
        <v>41286</v>
      </c>
      <c r="E148" s="98">
        <f t="shared" si="7"/>
        <v>1</v>
      </c>
    </row>
    <row r="149" spans="1:5" x14ac:dyDescent="0.3">
      <c r="A149" s="53" t="s">
        <v>138</v>
      </c>
      <c r="B149" s="53" t="s">
        <v>130</v>
      </c>
      <c r="C149" s="58">
        <v>37732</v>
      </c>
      <c r="D149" s="97">
        <f t="shared" si="6"/>
        <v>18866</v>
      </c>
      <c r="E149" s="98">
        <f t="shared" si="7"/>
        <v>0.5</v>
      </c>
    </row>
    <row r="153" spans="1:5" ht="18" x14ac:dyDescent="0.3">
      <c r="A153" s="151" t="s">
        <v>213</v>
      </c>
      <c r="B153" s="151"/>
      <c r="C153" s="151"/>
      <c r="D153" s="151"/>
    </row>
    <row r="154" spans="1:5" ht="18" x14ac:dyDescent="0.3">
      <c r="A154" s="151" t="s">
        <v>214</v>
      </c>
      <c r="B154" s="151"/>
      <c r="C154" s="151"/>
      <c r="D154" s="151"/>
    </row>
    <row r="155" spans="1:5" ht="18" x14ac:dyDescent="0.3">
      <c r="A155" s="151" t="s">
        <v>215</v>
      </c>
      <c r="B155" s="151"/>
      <c r="C155" s="151"/>
      <c r="D155" s="151"/>
    </row>
    <row r="156" spans="1:5" ht="18" x14ac:dyDescent="0.3">
      <c r="A156" s="151" t="s">
        <v>216</v>
      </c>
      <c r="B156" s="151"/>
      <c r="C156" s="151"/>
      <c r="D156" s="151"/>
    </row>
    <row r="158" spans="1:5" x14ac:dyDescent="0.3">
      <c r="A158" s="21" t="s">
        <v>188</v>
      </c>
      <c r="B158" s="21" t="s">
        <v>103</v>
      </c>
      <c r="C158" s="21" t="s">
        <v>189</v>
      </c>
    </row>
    <row r="159" spans="1:5" x14ac:dyDescent="0.3">
      <c r="A159" s="22" t="s">
        <v>190</v>
      </c>
      <c r="B159" s="22">
        <v>78</v>
      </c>
      <c r="C159" s="25" t="str">
        <f>IF(B159&gt;= 80, "Excellent", IF(B159&gt;=60, "Good", "Faile"))</f>
        <v>Good</v>
      </c>
    </row>
    <row r="160" spans="1:5" x14ac:dyDescent="0.3">
      <c r="A160" s="22" t="s">
        <v>191</v>
      </c>
      <c r="B160" s="22">
        <v>85</v>
      </c>
      <c r="C160" s="25" t="str">
        <f t="shared" ref="C160:C162" si="8">IF(B160&gt;= 80, "Excellent", IF(B160&gt;=60, "Good", "Faile"))</f>
        <v>Excellent</v>
      </c>
    </row>
    <row r="161" spans="1:4" x14ac:dyDescent="0.3">
      <c r="A161" s="22" t="s">
        <v>192</v>
      </c>
      <c r="B161" s="22">
        <v>44</v>
      </c>
      <c r="C161" s="25" t="str">
        <f t="shared" si="8"/>
        <v>Faile</v>
      </c>
    </row>
    <row r="162" spans="1:4" x14ac:dyDescent="0.3">
      <c r="A162" s="22" t="s">
        <v>193</v>
      </c>
      <c r="B162" s="22">
        <v>61</v>
      </c>
      <c r="C162" s="25" t="str">
        <f t="shared" si="8"/>
        <v>Good</v>
      </c>
    </row>
    <row r="165" spans="1:4" ht="18" x14ac:dyDescent="0.3">
      <c r="A165" s="151" t="s">
        <v>217</v>
      </c>
      <c r="B165" s="151"/>
      <c r="C165" s="151"/>
      <c r="D165" s="151"/>
    </row>
    <row r="167" spans="1:4" x14ac:dyDescent="0.3">
      <c r="A167" s="153" t="s">
        <v>139</v>
      </c>
      <c r="B167" s="153"/>
      <c r="C167" s="153"/>
      <c r="D167" s="153"/>
    </row>
    <row r="168" spans="1:4" x14ac:dyDescent="0.3">
      <c r="A168" s="100" t="s">
        <v>140</v>
      </c>
      <c r="B168" s="141" t="s">
        <v>141</v>
      </c>
      <c r="C168" s="141"/>
      <c r="D168" s="141"/>
    </row>
    <row r="169" spans="1:4" x14ac:dyDescent="0.3">
      <c r="A169" s="39" t="s">
        <v>142</v>
      </c>
      <c r="B169" s="141" t="s">
        <v>143</v>
      </c>
      <c r="C169" s="141"/>
      <c r="D169" s="141"/>
    </row>
    <row r="170" spans="1:4" x14ac:dyDescent="0.3">
      <c r="A170" s="100" t="s">
        <v>144</v>
      </c>
      <c r="B170" s="141" t="s">
        <v>145</v>
      </c>
      <c r="C170" s="141"/>
      <c r="D170" s="141"/>
    </row>
    <row r="171" spans="1:4" x14ac:dyDescent="0.3">
      <c r="A171" s="39" t="s">
        <v>146</v>
      </c>
      <c r="B171" s="141" t="s">
        <v>147</v>
      </c>
      <c r="C171" s="141"/>
      <c r="D171" s="141"/>
    </row>
    <row r="172" spans="1:4" x14ac:dyDescent="0.3">
      <c r="A172" s="39" t="s">
        <v>148</v>
      </c>
      <c r="B172" s="141" t="s">
        <v>149</v>
      </c>
      <c r="C172" s="141"/>
      <c r="D172" s="141"/>
    </row>
    <row r="173" spans="1:4" x14ac:dyDescent="0.3">
      <c r="A173" s="39" t="s">
        <v>150</v>
      </c>
      <c r="B173" s="141" t="s">
        <v>151</v>
      </c>
      <c r="C173" s="141"/>
      <c r="D173" s="141"/>
    </row>
    <row r="176" spans="1:4" x14ac:dyDescent="0.3">
      <c r="A176" s="139" t="s">
        <v>152</v>
      </c>
      <c r="B176" s="139"/>
      <c r="C176" s="139"/>
      <c r="D176" s="139"/>
    </row>
    <row r="177" spans="1:4" x14ac:dyDescent="0.3">
      <c r="A177" s="39">
        <v>2</v>
      </c>
      <c r="B177" s="39" t="s">
        <v>153</v>
      </c>
      <c r="C177" s="39">
        <v>3</v>
      </c>
      <c r="D177" s="59">
        <f>A177+C177</f>
        <v>5</v>
      </c>
    </row>
    <row r="178" spans="1:4" x14ac:dyDescent="0.3">
      <c r="A178" s="39">
        <v>3</v>
      </c>
      <c r="B178" s="39" t="s">
        <v>154</v>
      </c>
      <c r="C178" s="39">
        <v>1</v>
      </c>
      <c r="D178" s="59">
        <f t="shared" ref="D178:D180" si="9">A178+C178</f>
        <v>4</v>
      </c>
    </row>
    <row r="179" spans="1:4" x14ac:dyDescent="0.3">
      <c r="A179" s="39">
        <v>5</v>
      </c>
      <c r="B179" s="39" t="s">
        <v>155</v>
      </c>
      <c r="C179" s="39">
        <v>10</v>
      </c>
      <c r="D179" s="59">
        <f t="shared" si="9"/>
        <v>15</v>
      </c>
    </row>
    <row r="180" spans="1:4" x14ac:dyDescent="0.3">
      <c r="A180" s="39">
        <v>10</v>
      </c>
      <c r="B180" s="39" t="s">
        <v>156</v>
      </c>
      <c r="C180" s="39">
        <v>2</v>
      </c>
      <c r="D180" s="59">
        <f t="shared" si="9"/>
        <v>12</v>
      </c>
    </row>
    <row r="181" spans="1:4" x14ac:dyDescent="0.3">
      <c r="D181" s="55"/>
    </row>
    <row r="182" spans="1:4" x14ac:dyDescent="0.3">
      <c r="D182" s="55"/>
    </row>
    <row r="183" spans="1:4" x14ac:dyDescent="0.3">
      <c r="A183" s="154" t="s">
        <v>157</v>
      </c>
      <c r="B183" s="154"/>
      <c r="C183" s="154"/>
      <c r="D183" s="154"/>
    </row>
    <row r="184" spans="1:4" x14ac:dyDescent="0.3">
      <c r="A184" s="101">
        <v>10</v>
      </c>
      <c r="B184" s="101" t="s">
        <v>158</v>
      </c>
      <c r="C184" s="101">
        <v>100</v>
      </c>
      <c r="D184" s="102">
        <f>(A184/C184)*100</f>
        <v>10</v>
      </c>
    </row>
    <row r="185" spans="1:4" x14ac:dyDescent="0.3">
      <c r="A185" s="101">
        <v>3</v>
      </c>
      <c r="B185" s="101" t="s">
        <v>158</v>
      </c>
      <c r="C185" s="101">
        <v>6</v>
      </c>
      <c r="D185" s="102">
        <f t="shared" ref="D185:D186" si="10">(A185/C185)*100</f>
        <v>50</v>
      </c>
    </row>
    <row r="186" spans="1:4" x14ac:dyDescent="0.3">
      <c r="A186" s="101">
        <v>1.5</v>
      </c>
      <c r="B186" s="101" t="s">
        <v>158</v>
      </c>
      <c r="C186" s="101">
        <v>1</v>
      </c>
      <c r="D186" s="102">
        <f t="shared" si="10"/>
        <v>150</v>
      </c>
    </row>
    <row r="187" spans="1:4" x14ac:dyDescent="0.3">
      <c r="D187" s="55"/>
    </row>
    <row r="188" spans="1:4" x14ac:dyDescent="0.3">
      <c r="A188" s="139" t="s">
        <v>159</v>
      </c>
      <c r="B188" s="139"/>
      <c r="C188" s="139"/>
      <c r="D188" s="139"/>
    </row>
    <row r="189" spans="1:4" x14ac:dyDescent="0.3">
      <c r="A189" s="38" t="s">
        <v>160</v>
      </c>
      <c r="B189" s="38" t="s">
        <v>161</v>
      </c>
      <c r="C189" s="38" t="s">
        <v>162</v>
      </c>
      <c r="D189" s="59"/>
    </row>
    <row r="190" spans="1:4" x14ac:dyDescent="0.3">
      <c r="A190" s="39" t="s">
        <v>163</v>
      </c>
      <c r="B190" s="39">
        <v>100</v>
      </c>
      <c r="C190" s="39">
        <v>150</v>
      </c>
      <c r="D190" s="59">
        <f>((C190-B190)/100)*100</f>
        <v>50</v>
      </c>
    </row>
    <row r="191" spans="1:4" x14ac:dyDescent="0.3">
      <c r="A191" s="39" t="s">
        <v>164</v>
      </c>
      <c r="B191" s="39">
        <v>100</v>
      </c>
      <c r="C191" s="39">
        <v>50</v>
      </c>
      <c r="D191" s="59">
        <f>((C191-B191)/100)*100</f>
        <v>-50</v>
      </c>
    </row>
    <row r="194" spans="1:9" ht="18" x14ac:dyDescent="0.3">
      <c r="A194" s="152" t="s">
        <v>218</v>
      </c>
      <c r="B194" s="152"/>
      <c r="C194" s="152"/>
      <c r="D194" s="152"/>
      <c r="E194" s="152"/>
    </row>
    <row r="196" spans="1:9" x14ac:dyDescent="0.3">
      <c r="A196" s="15" t="s">
        <v>0</v>
      </c>
      <c r="B196" s="15" t="s">
        <v>1</v>
      </c>
    </row>
    <row r="197" spans="1:9" x14ac:dyDescent="0.3">
      <c r="A197" s="16" t="s">
        <v>165</v>
      </c>
      <c r="B197" s="16">
        <v>200</v>
      </c>
      <c r="D197" s="141" t="s">
        <v>171</v>
      </c>
      <c r="E197" s="141"/>
      <c r="F197" s="141"/>
      <c r="G197" s="141"/>
      <c r="H197" s="39">
        <f>MAX(B197:B202)</f>
        <v>320</v>
      </c>
      <c r="I197" s="6"/>
    </row>
    <row r="198" spans="1:9" x14ac:dyDescent="0.3">
      <c r="A198" s="16" t="s">
        <v>166</v>
      </c>
      <c r="B198" s="16">
        <v>120</v>
      </c>
      <c r="D198" s="141" t="s">
        <v>172</v>
      </c>
      <c r="E198" s="141"/>
      <c r="F198" s="141"/>
      <c r="G198" s="141"/>
      <c r="H198" s="39">
        <f>MIN(B197:B202)</f>
        <v>89</v>
      </c>
      <c r="I198" s="6"/>
    </row>
    <row r="199" spans="1:9" x14ac:dyDescent="0.3">
      <c r="A199" s="16" t="s">
        <v>167</v>
      </c>
      <c r="B199" s="16">
        <v>156</v>
      </c>
      <c r="D199" s="79" t="s">
        <v>173</v>
      </c>
      <c r="E199" s="79"/>
      <c r="F199" s="79"/>
      <c r="G199" s="79"/>
      <c r="H199" s="39">
        <f>MAX(B197:B202)- MIN(B197:B202)</f>
        <v>231</v>
      </c>
      <c r="I199" s="6"/>
    </row>
    <row r="200" spans="1:9" x14ac:dyDescent="0.3">
      <c r="A200" s="16" t="s">
        <v>168</v>
      </c>
      <c r="B200" s="16">
        <v>190</v>
      </c>
    </row>
    <row r="201" spans="1:9" x14ac:dyDescent="0.3">
      <c r="A201" s="16" t="s">
        <v>169</v>
      </c>
      <c r="B201" s="16">
        <v>320</v>
      </c>
    </row>
    <row r="202" spans="1:9" x14ac:dyDescent="0.3">
      <c r="A202" s="16" t="s">
        <v>170</v>
      </c>
      <c r="B202" s="16">
        <v>89</v>
      </c>
    </row>
    <row r="206" spans="1:9" ht="35.4" customHeight="1" x14ac:dyDescent="0.3">
      <c r="A206" s="174" t="s">
        <v>219</v>
      </c>
      <c r="B206" s="174"/>
      <c r="C206" s="174"/>
      <c r="D206" s="174"/>
      <c r="E206" s="174"/>
      <c r="F206" s="174"/>
      <c r="G206" s="174"/>
      <c r="H206" s="174"/>
    </row>
    <row r="208" spans="1:9" x14ac:dyDescent="0.3">
      <c r="A208" s="141" t="s">
        <v>174</v>
      </c>
      <c r="B208" s="141"/>
      <c r="C208" s="141"/>
      <c r="D208" s="5"/>
      <c r="E208" s="5"/>
    </row>
    <row r="209" spans="1:7" x14ac:dyDescent="0.3">
      <c r="A209" s="141" t="s">
        <v>175</v>
      </c>
      <c r="B209" s="141"/>
      <c r="C209" s="141"/>
      <c r="D209" s="5"/>
      <c r="E209" s="5"/>
    </row>
    <row r="210" spans="1:7" x14ac:dyDescent="0.3">
      <c r="A210" s="141" t="s">
        <v>176</v>
      </c>
      <c r="B210" s="141"/>
      <c r="C210" s="141"/>
      <c r="D210" s="5"/>
      <c r="E210" s="5"/>
    </row>
    <row r="211" spans="1:7" x14ac:dyDescent="0.3">
      <c r="A211" s="6"/>
      <c r="B211" s="5"/>
      <c r="C211" s="5"/>
      <c r="D211" s="5"/>
      <c r="E211" s="5"/>
    </row>
    <row r="212" spans="1:7" x14ac:dyDescent="0.3">
      <c r="A212" s="22"/>
      <c r="B212" s="39" t="s">
        <v>177</v>
      </c>
      <c r="C212" s="39" t="s">
        <v>178</v>
      </c>
      <c r="D212" s="39" t="s">
        <v>179</v>
      </c>
      <c r="E212" s="39" t="s">
        <v>180</v>
      </c>
      <c r="F212" s="103" t="s">
        <v>194</v>
      </c>
    </row>
    <row r="213" spans="1:7" x14ac:dyDescent="0.3">
      <c r="A213" s="39" t="s">
        <v>181</v>
      </c>
      <c r="B213" s="39">
        <v>95</v>
      </c>
      <c r="C213" s="39">
        <v>56</v>
      </c>
      <c r="D213" s="39">
        <v>14</v>
      </c>
      <c r="E213" s="39">
        <v>66</v>
      </c>
      <c r="F213" s="24" t="str">
        <f>IF(MIN(B213:E213)&lt;50,"Fail","Pass")</f>
        <v>Fail</v>
      </c>
    </row>
    <row r="214" spans="1:7" x14ac:dyDescent="0.3">
      <c r="A214" s="39" t="s">
        <v>182</v>
      </c>
      <c r="B214" s="39">
        <v>54</v>
      </c>
      <c r="C214" s="39">
        <v>89</v>
      </c>
      <c r="D214" s="39">
        <v>53</v>
      </c>
      <c r="E214" s="39">
        <v>66</v>
      </c>
      <c r="F214" s="24" t="str">
        <f t="shared" ref="F214:F216" si="11">IF(MIN(B214:E214)&lt;50,"Fail","Pass")</f>
        <v>Pass</v>
      </c>
    </row>
    <row r="215" spans="1:7" x14ac:dyDescent="0.3">
      <c r="A215" s="39" t="s">
        <v>183</v>
      </c>
      <c r="B215" s="39">
        <v>100</v>
      </c>
      <c r="C215" s="39">
        <v>69</v>
      </c>
      <c r="D215" s="39">
        <v>78</v>
      </c>
      <c r="E215" s="39">
        <v>53</v>
      </c>
      <c r="F215" s="24" t="str">
        <f t="shared" si="11"/>
        <v>Pass</v>
      </c>
    </row>
    <row r="216" spans="1:7" x14ac:dyDescent="0.3">
      <c r="A216" s="39" t="s">
        <v>107</v>
      </c>
      <c r="B216" s="39">
        <v>49</v>
      </c>
      <c r="C216" s="39">
        <v>70</v>
      </c>
      <c r="D216" s="39">
        <v>87</v>
      </c>
      <c r="E216" s="39">
        <v>100</v>
      </c>
      <c r="F216" s="24" t="str">
        <f t="shared" si="11"/>
        <v>Fail</v>
      </c>
    </row>
    <row r="219" spans="1:7" ht="37.799999999999997" customHeight="1" x14ac:dyDescent="0.3">
      <c r="A219" s="171" t="s">
        <v>220</v>
      </c>
      <c r="B219" s="171"/>
      <c r="C219" s="171"/>
      <c r="D219" s="171"/>
      <c r="E219" s="171"/>
      <c r="F219" s="171"/>
      <c r="G219" s="171"/>
    </row>
    <row r="222" spans="1:7" x14ac:dyDescent="0.3">
      <c r="A222" s="22"/>
      <c r="B222" s="39" t="s">
        <v>177</v>
      </c>
    </row>
    <row r="223" spans="1:7" x14ac:dyDescent="0.3">
      <c r="A223" s="39" t="s">
        <v>184</v>
      </c>
      <c r="B223" s="39">
        <v>95</v>
      </c>
    </row>
    <row r="224" spans="1:7" x14ac:dyDescent="0.3">
      <c r="A224" s="39" t="s">
        <v>182</v>
      </c>
      <c r="B224" s="39">
        <v>54</v>
      </c>
    </row>
    <row r="225" spans="1:4" x14ac:dyDescent="0.3">
      <c r="A225" s="39" t="s">
        <v>183</v>
      </c>
      <c r="B225" s="39">
        <v>100</v>
      </c>
    </row>
    <row r="226" spans="1:4" x14ac:dyDescent="0.3">
      <c r="A226" s="39" t="s">
        <v>107</v>
      </c>
      <c r="B226" s="39">
        <v>49</v>
      </c>
    </row>
    <row r="227" spans="1:4" x14ac:dyDescent="0.3">
      <c r="A227" s="39" t="s">
        <v>185</v>
      </c>
      <c r="B227" s="39">
        <v>67</v>
      </c>
    </row>
    <row r="228" spans="1:4" x14ac:dyDescent="0.3">
      <c r="A228" s="39" t="s">
        <v>186</v>
      </c>
      <c r="B228" s="39">
        <v>45</v>
      </c>
    </row>
    <row r="229" spans="1:4" x14ac:dyDescent="0.3">
      <c r="A229" s="39" t="s">
        <v>187</v>
      </c>
      <c r="B229" s="39">
        <v>77</v>
      </c>
    </row>
    <row r="230" spans="1:4" x14ac:dyDescent="0.3">
      <c r="A230" s="25"/>
      <c r="B230" s="24" t="str">
        <f>IF(MAX(B223:B229)&lt;= 99, "Easy", "Not Easy")</f>
        <v>Not Easy</v>
      </c>
    </row>
    <row r="233" spans="1:4" ht="18" x14ac:dyDescent="0.35">
      <c r="A233" s="130" t="s">
        <v>221</v>
      </c>
      <c r="B233" s="130"/>
      <c r="C233" s="130"/>
      <c r="D233" s="130"/>
    </row>
    <row r="234" spans="1:4" ht="18" x14ac:dyDescent="0.35">
      <c r="A234" s="130" t="s">
        <v>222</v>
      </c>
      <c r="B234" s="130"/>
      <c r="C234" s="130"/>
      <c r="D234" s="130"/>
    </row>
    <row r="235" spans="1:4" ht="18" x14ac:dyDescent="0.35">
      <c r="A235" s="130" t="s">
        <v>223</v>
      </c>
      <c r="B235" s="130"/>
      <c r="C235" s="130"/>
      <c r="D235" s="130"/>
    </row>
    <row r="236" spans="1:4" ht="18" x14ac:dyDescent="0.35">
      <c r="A236" s="130" t="s">
        <v>224</v>
      </c>
      <c r="B236" s="130"/>
      <c r="C236" s="130"/>
      <c r="D236" s="130"/>
    </row>
    <row r="238" spans="1:4" x14ac:dyDescent="0.3">
      <c r="A238" s="21" t="s">
        <v>188</v>
      </c>
      <c r="B238" s="21" t="s">
        <v>103</v>
      </c>
      <c r="C238" s="96" t="s">
        <v>189</v>
      </c>
    </row>
    <row r="239" spans="1:4" x14ac:dyDescent="0.3">
      <c r="A239" s="22" t="s">
        <v>190</v>
      </c>
      <c r="B239" s="22">
        <v>78</v>
      </c>
      <c r="C239" s="24" t="str">
        <f>IF(B239&gt;80, "Excellent", IF(B239&gt;=60, "Good", "Fail"))</f>
        <v>Good</v>
      </c>
    </row>
    <row r="240" spans="1:4" x14ac:dyDescent="0.3">
      <c r="A240" s="22" t="s">
        <v>191</v>
      </c>
      <c r="B240" s="22">
        <v>85</v>
      </c>
      <c r="C240" s="24" t="str">
        <f t="shared" ref="C240:C242" si="12">IF(B240&gt;80, "Excellent", IF(B240&gt;=60, "Good", "Fail"))</f>
        <v>Excellent</v>
      </c>
    </row>
    <row r="241" spans="1:7" x14ac:dyDescent="0.3">
      <c r="A241" s="22" t="s">
        <v>192</v>
      </c>
      <c r="B241" s="22">
        <v>44</v>
      </c>
      <c r="C241" s="24" t="str">
        <f t="shared" si="12"/>
        <v>Fail</v>
      </c>
    </row>
    <row r="242" spans="1:7" x14ac:dyDescent="0.3">
      <c r="A242" s="22" t="s">
        <v>193</v>
      </c>
      <c r="B242" s="22">
        <v>61</v>
      </c>
      <c r="C242" s="24" t="str">
        <f t="shared" si="12"/>
        <v>Good</v>
      </c>
    </row>
    <row r="245" spans="1:7" ht="34.200000000000003" customHeight="1" x14ac:dyDescent="0.35">
      <c r="A245" s="149" t="s">
        <v>225</v>
      </c>
      <c r="B245" s="149"/>
      <c r="C245" s="149"/>
      <c r="D245" s="149"/>
      <c r="E245" s="149"/>
      <c r="F245" s="149"/>
      <c r="G245" s="149"/>
    </row>
    <row r="247" spans="1:7" x14ac:dyDescent="0.3">
      <c r="A247" s="38" t="s">
        <v>20</v>
      </c>
      <c r="B247" s="38" t="s">
        <v>226</v>
      </c>
    </row>
    <row r="248" spans="1:7" x14ac:dyDescent="0.3">
      <c r="A248" s="39" t="s">
        <v>227</v>
      </c>
      <c r="B248" s="104">
        <v>759</v>
      </c>
    </row>
    <row r="249" spans="1:7" x14ac:dyDescent="0.3">
      <c r="A249" s="39" t="s">
        <v>228</v>
      </c>
      <c r="B249" s="104">
        <v>200</v>
      </c>
    </row>
    <row r="250" spans="1:7" x14ac:dyDescent="0.3">
      <c r="A250" s="39" t="s">
        <v>229</v>
      </c>
      <c r="B250" s="104">
        <v>42</v>
      </c>
    </row>
    <row r="251" spans="1:7" x14ac:dyDescent="0.3">
      <c r="A251" s="39" t="s">
        <v>230</v>
      </c>
      <c r="B251" s="104">
        <v>423</v>
      </c>
    </row>
    <row r="252" spans="1:7" x14ac:dyDescent="0.3">
      <c r="A252" s="39" t="s">
        <v>231</v>
      </c>
      <c r="B252" s="104">
        <v>200</v>
      </c>
    </row>
    <row r="253" spans="1:7" x14ac:dyDescent="0.3">
      <c r="A253" s="39" t="s">
        <v>232</v>
      </c>
      <c r="B253" s="104">
        <v>50</v>
      </c>
    </row>
    <row r="254" spans="1:7" x14ac:dyDescent="0.3">
      <c r="A254" s="39" t="s">
        <v>233</v>
      </c>
      <c r="B254" s="104">
        <v>700</v>
      </c>
    </row>
    <row r="255" spans="1:7" x14ac:dyDescent="0.3">
      <c r="A255" s="39" t="s">
        <v>234</v>
      </c>
      <c r="B255" s="104">
        <v>450</v>
      </c>
    </row>
    <row r="256" spans="1:7" x14ac:dyDescent="0.3">
      <c r="A256" s="39" t="s">
        <v>235</v>
      </c>
      <c r="B256" s="104">
        <v>605</v>
      </c>
    </row>
    <row r="257" spans="1:7" x14ac:dyDescent="0.3">
      <c r="A257" s="39" t="s">
        <v>236</v>
      </c>
      <c r="B257" s="104">
        <v>240</v>
      </c>
    </row>
    <row r="258" spans="1:7" x14ac:dyDescent="0.3">
      <c r="A258" s="39" t="s">
        <v>237</v>
      </c>
      <c r="B258" s="104">
        <v>685</v>
      </c>
    </row>
    <row r="259" spans="1:7" x14ac:dyDescent="0.3">
      <c r="A259" s="39" t="s">
        <v>238</v>
      </c>
      <c r="B259" s="104">
        <v>295</v>
      </c>
    </row>
    <row r="260" spans="1:7" x14ac:dyDescent="0.3">
      <c r="A260" s="39" t="s">
        <v>239</v>
      </c>
      <c r="B260" s="105">
        <f>SUM(B248:B259)</f>
        <v>4649</v>
      </c>
    </row>
    <row r="264" spans="1:7" ht="38.4" customHeight="1" x14ac:dyDescent="0.35">
      <c r="A264" s="148" t="s">
        <v>242</v>
      </c>
      <c r="B264" s="148"/>
      <c r="C264" s="148"/>
      <c r="D264" s="148"/>
      <c r="E264" s="148"/>
      <c r="F264" s="148"/>
      <c r="G264" s="148"/>
    </row>
    <row r="265" spans="1:7" x14ac:dyDescent="0.3">
      <c r="A265" s="144"/>
      <c r="B265" s="144"/>
      <c r="C265" s="144"/>
      <c r="D265" s="144"/>
    </row>
    <row r="267" spans="1:7" x14ac:dyDescent="0.3">
      <c r="A267" s="60" t="s">
        <v>240</v>
      </c>
      <c r="B267" s="61" t="s">
        <v>241</v>
      </c>
    </row>
    <row r="268" spans="1:7" x14ac:dyDescent="0.3">
      <c r="A268" s="62">
        <v>42005</v>
      </c>
      <c r="B268" s="63">
        <v>432.17</v>
      </c>
    </row>
    <row r="269" spans="1:7" x14ac:dyDescent="0.3">
      <c r="A269" s="62">
        <v>42351</v>
      </c>
      <c r="B269" s="63">
        <v>528.5</v>
      </c>
    </row>
    <row r="270" spans="1:7" x14ac:dyDescent="0.3">
      <c r="A270" s="62">
        <v>42007</v>
      </c>
      <c r="B270" s="63">
        <v>810.71</v>
      </c>
    </row>
    <row r="271" spans="1:7" x14ac:dyDescent="0.3">
      <c r="A271" s="62">
        <v>42008</v>
      </c>
      <c r="B271" s="63">
        <v>418.54</v>
      </c>
    </row>
    <row r="272" spans="1:7" x14ac:dyDescent="0.3">
      <c r="A272" s="62">
        <v>42009</v>
      </c>
      <c r="B272" s="63">
        <v>722.22</v>
      </c>
    </row>
    <row r="273" spans="1:2" x14ac:dyDescent="0.3">
      <c r="A273" s="62">
        <v>42010</v>
      </c>
      <c r="B273" s="63">
        <v>460.28</v>
      </c>
    </row>
    <row r="274" spans="1:2" x14ac:dyDescent="0.3">
      <c r="A274" s="62">
        <v>42349</v>
      </c>
      <c r="B274" s="63">
        <v>483.58</v>
      </c>
    </row>
    <row r="275" spans="1:2" x14ac:dyDescent="0.3">
      <c r="A275" s="62">
        <v>42012</v>
      </c>
      <c r="B275" s="63">
        <v>114.53</v>
      </c>
    </row>
    <row r="276" spans="1:2" x14ac:dyDescent="0.3">
      <c r="A276" s="62">
        <v>42013</v>
      </c>
      <c r="B276" s="63">
        <v>609.12</v>
      </c>
    </row>
    <row r="277" spans="1:2" x14ac:dyDescent="0.3">
      <c r="A277" s="62">
        <v>42014</v>
      </c>
      <c r="B277" s="63">
        <v>1197.9000000000001</v>
      </c>
    </row>
    <row r="278" spans="1:2" x14ac:dyDescent="0.3">
      <c r="A278" s="62">
        <v>42015</v>
      </c>
      <c r="B278" s="63">
        <v>228.89</v>
      </c>
    </row>
    <row r="279" spans="1:2" x14ac:dyDescent="0.3">
      <c r="A279" s="62">
        <v>42016</v>
      </c>
      <c r="B279" s="63">
        <v>1380.07</v>
      </c>
    </row>
    <row r="280" spans="1:2" x14ac:dyDescent="0.3">
      <c r="A280" s="62">
        <v>42017</v>
      </c>
      <c r="B280" s="63">
        <v>1026.96</v>
      </c>
    </row>
    <row r="281" spans="1:2" x14ac:dyDescent="0.3">
      <c r="A281" s="62">
        <v>42018</v>
      </c>
      <c r="B281" s="63">
        <v>760.24</v>
      </c>
    </row>
    <row r="282" spans="1:2" x14ac:dyDescent="0.3">
      <c r="A282" s="62">
        <v>42019</v>
      </c>
      <c r="B282" s="63">
        <v>414.11</v>
      </c>
    </row>
    <row r="283" spans="1:2" x14ac:dyDescent="0.3">
      <c r="A283" s="62">
        <v>42020</v>
      </c>
      <c r="B283" s="63">
        <v>1728.81</v>
      </c>
    </row>
    <row r="284" spans="1:2" x14ac:dyDescent="0.3">
      <c r="A284" s="62">
        <v>42021</v>
      </c>
      <c r="B284" s="63">
        <v>276.06</v>
      </c>
    </row>
    <row r="285" spans="1:2" x14ac:dyDescent="0.3">
      <c r="A285" s="62">
        <v>42022</v>
      </c>
      <c r="B285" s="63">
        <v>462.22</v>
      </c>
    </row>
    <row r="286" spans="1:2" x14ac:dyDescent="0.3">
      <c r="A286" s="62">
        <v>42023</v>
      </c>
      <c r="B286" s="63">
        <v>1281.0999999999999</v>
      </c>
    </row>
    <row r="287" spans="1:2" x14ac:dyDescent="0.3">
      <c r="A287" s="62">
        <v>42024</v>
      </c>
      <c r="B287" s="63">
        <v>1113.7</v>
      </c>
    </row>
    <row r="288" spans="1:2" x14ac:dyDescent="0.3">
      <c r="A288" s="62">
        <v>42025</v>
      </c>
      <c r="B288" s="63">
        <v>594.09</v>
      </c>
    </row>
    <row r="289" spans="1:2" x14ac:dyDescent="0.3">
      <c r="A289" s="62">
        <v>42026</v>
      </c>
      <c r="B289" s="63">
        <v>432.67</v>
      </c>
    </row>
    <row r="290" spans="1:2" x14ac:dyDescent="0.3">
      <c r="A290" s="62">
        <v>42027</v>
      </c>
      <c r="B290" s="63">
        <v>874.45</v>
      </c>
    </row>
    <row r="291" spans="1:2" x14ac:dyDescent="0.3">
      <c r="A291" s="62">
        <v>42028</v>
      </c>
      <c r="B291" s="63">
        <v>880.38</v>
      </c>
    </row>
    <row r="292" spans="1:2" x14ac:dyDescent="0.3">
      <c r="A292" s="62">
        <v>42029</v>
      </c>
      <c r="B292" s="63">
        <v>798.53</v>
      </c>
    </row>
    <row r="293" spans="1:2" x14ac:dyDescent="0.3">
      <c r="A293" s="62">
        <v>42318</v>
      </c>
      <c r="B293" s="63">
        <v>572.41999999999996</v>
      </c>
    </row>
    <row r="294" spans="1:2" x14ac:dyDescent="0.3">
      <c r="A294" s="62">
        <v>42031</v>
      </c>
      <c r="B294" s="63">
        <v>330.61</v>
      </c>
    </row>
    <row r="295" spans="1:2" x14ac:dyDescent="0.3">
      <c r="A295" s="62">
        <v>42032</v>
      </c>
      <c r="B295" s="63">
        <v>567.17999999999995</v>
      </c>
    </row>
    <row r="296" spans="1:2" x14ac:dyDescent="0.3">
      <c r="A296" s="62">
        <v>42033</v>
      </c>
      <c r="B296" s="63">
        <v>1449.21</v>
      </c>
    </row>
    <row r="297" spans="1:2" x14ac:dyDescent="0.3">
      <c r="A297" s="62">
        <v>42034</v>
      </c>
      <c r="B297" s="63">
        <v>459.29</v>
      </c>
    </row>
    <row r="298" spans="1:2" x14ac:dyDescent="0.3">
      <c r="A298" s="62">
        <v>42035</v>
      </c>
      <c r="B298" s="63">
        <v>357.55</v>
      </c>
    </row>
    <row r="299" spans="1:2" x14ac:dyDescent="0.3">
      <c r="A299" s="62">
        <v>42036</v>
      </c>
      <c r="B299" s="63">
        <v>154.34</v>
      </c>
    </row>
    <row r="300" spans="1:2" x14ac:dyDescent="0.3">
      <c r="A300" s="62">
        <v>42037</v>
      </c>
      <c r="B300" s="63">
        <v>152.76</v>
      </c>
    </row>
    <row r="301" spans="1:2" x14ac:dyDescent="0.3">
      <c r="A301" s="62">
        <v>42038</v>
      </c>
      <c r="B301" s="63">
        <v>570.22</v>
      </c>
    </row>
    <row r="302" spans="1:2" x14ac:dyDescent="0.3">
      <c r="A302" s="62">
        <v>42039</v>
      </c>
      <c r="B302" s="63">
        <v>987.62</v>
      </c>
    </row>
    <row r="303" spans="1:2" x14ac:dyDescent="0.3">
      <c r="A303" s="62">
        <v>42040</v>
      </c>
      <c r="B303" s="63">
        <v>1755.71</v>
      </c>
    </row>
    <row r="304" spans="1:2" x14ac:dyDescent="0.3">
      <c r="A304" s="62">
        <v>42041</v>
      </c>
      <c r="B304" s="63">
        <v>378.27</v>
      </c>
    </row>
    <row r="305" spans="1:2" x14ac:dyDescent="0.3">
      <c r="A305" s="62">
        <v>42042</v>
      </c>
      <c r="B305" s="63">
        <v>1323.81</v>
      </c>
    </row>
    <row r="306" spans="1:2" x14ac:dyDescent="0.3">
      <c r="A306" s="62">
        <v>42043</v>
      </c>
      <c r="B306" s="63">
        <v>399.02</v>
      </c>
    </row>
    <row r="307" spans="1:2" x14ac:dyDescent="0.3">
      <c r="A307" s="62">
        <v>42044</v>
      </c>
      <c r="B307" s="63">
        <v>154.94999999999999</v>
      </c>
    </row>
    <row r="308" spans="1:2" x14ac:dyDescent="0.3">
      <c r="A308" s="62">
        <v>42045</v>
      </c>
      <c r="B308" s="63">
        <v>1254.57</v>
      </c>
    </row>
    <row r="309" spans="1:2" x14ac:dyDescent="0.3">
      <c r="A309" s="62">
        <v>42046</v>
      </c>
      <c r="B309" s="63">
        <v>627.32000000000005</v>
      </c>
    </row>
    <row r="310" spans="1:2" x14ac:dyDescent="0.3">
      <c r="A310" s="62">
        <v>42230</v>
      </c>
      <c r="B310" s="63">
        <v>880.6</v>
      </c>
    </row>
    <row r="311" spans="1:2" x14ac:dyDescent="0.3">
      <c r="A311" s="62">
        <v>42048</v>
      </c>
      <c r="B311" s="63">
        <v>1196.03</v>
      </c>
    </row>
    <row r="312" spans="1:2" x14ac:dyDescent="0.3">
      <c r="A312" s="62">
        <v>42049</v>
      </c>
      <c r="B312" s="63">
        <v>782.32</v>
      </c>
    </row>
    <row r="313" spans="1:2" x14ac:dyDescent="0.3">
      <c r="A313" s="62">
        <v>42050</v>
      </c>
      <c r="B313" s="63">
        <v>1323.35</v>
      </c>
    </row>
    <row r="314" spans="1:2" x14ac:dyDescent="0.3">
      <c r="A314" s="62">
        <v>42051</v>
      </c>
      <c r="B314" s="63">
        <v>209.92</v>
      </c>
    </row>
    <row r="315" spans="1:2" x14ac:dyDescent="0.3">
      <c r="A315" s="62">
        <v>42052</v>
      </c>
      <c r="B315" s="63">
        <v>1232.05</v>
      </c>
    </row>
    <row r="316" spans="1:2" x14ac:dyDescent="0.3">
      <c r="A316" s="62">
        <v>42053</v>
      </c>
      <c r="B316" s="63">
        <v>713.28</v>
      </c>
    </row>
    <row r="317" spans="1:2" x14ac:dyDescent="0.3">
      <c r="A317" s="62">
        <v>42054</v>
      </c>
      <c r="B317" s="63">
        <v>1674.82</v>
      </c>
    </row>
    <row r="318" spans="1:2" x14ac:dyDescent="0.3">
      <c r="A318" s="62">
        <v>42055</v>
      </c>
      <c r="B318" s="63">
        <v>1161.25</v>
      </c>
    </row>
    <row r="319" spans="1:2" x14ac:dyDescent="0.3">
      <c r="A319" s="62">
        <v>42056</v>
      </c>
      <c r="B319" s="63">
        <v>897.63</v>
      </c>
    </row>
    <row r="320" spans="1:2" x14ac:dyDescent="0.3">
      <c r="A320" s="62">
        <v>42057</v>
      </c>
      <c r="B320" s="63">
        <v>1647.26</v>
      </c>
    </row>
    <row r="321" spans="1:2" x14ac:dyDescent="0.3">
      <c r="A321" s="62">
        <v>42058</v>
      </c>
      <c r="B321" s="63">
        <v>1121.96</v>
      </c>
    </row>
    <row r="322" spans="1:2" x14ac:dyDescent="0.3">
      <c r="A322" s="62">
        <v>42059</v>
      </c>
      <c r="B322" s="63">
        <v>352.2</v>
      </c>
    </row>
    <row r="323" spans="1:2" x14ac:dyDescent="0.3">
      <c r="A323" s="62">
        <v>42060</v>
      </c>
      <c r="B323" s="63">
        <v>270.77999999999997</v>
      </c>
    </row>
    <row r="324" spans="1:2" x14ac:dyDescent="0.3">
      <c r="A324" s="62">
        <v>42061</v>
      </c>
      <c r="B324" s="63">
        <v>456.41</v>
      </c>
    </row>
    <row r="325" spans="1:2" x14ac:dyDescent="0.3">
      <c r="A325" s="62">
        <v>42062</v>
      </c>
      <c r="B325" s="63">
        <v>441</v>
      </c>
    </row>
    <row r="326" spans="1:2" x14ac:dyDescent="0.3">
      <c r="A326" s="62">
        <v>42063</v>
      </c>
      <c r="B326" s="63">
        <v>252.44</v>
      </c>
    </row>
    <row r="327" spans="1:2" x14ac:dyDescent="0.3">
      <c r="A327" s="62">
        <v>42064</v>
      </c>
      <c r="B327" s="63">
        <v>1298.92</v>
      </c>
    </row>
    <row r="328" spans="1:2" x14ac:dyDescent="0.3">
      <c r="A328" s="62">
        <v>42065</v>
      </c>
      <c r="B328" s="63">
        <v>1178.07</v>
      </c>
    </row>
    <row r="329" spans="1:2" x14ac:dyDescent="0.3">
      <c r="A329" s="62">
        <v>42066</v>
      </c>
      <c r="B329" s="63">
        <v>459.95</v>
      </c>
    </row>
    <row r="330" spans="1:2" x14ac:dyDescent="0.3">
      <c r="A330" s="62">
        <v>42067</v>
      </c>
      <c r="B330" s="63">
        <v>1219.7</v>
      </c>
    </row>
    <row r="331" spans="1:2" x14ac:dyDescent="0.3">
      <c r="A331" s="62">
        <v>42068</v>
      </c>
      <c r="B331" s="63">
        <v>152.24</v>
      </c>
    </row>
    <row r="332" spans="1:2" x14ac:dyDescent="0.3">
      <c r="A332" s="62">
        <v>42069</v>
      </c>
      <c r="B332" s="63">
        <v>770.8</v>
      </c>
    </row>
    <row r="333" spans="1:2" x14ac:dyDescent="0.3">
      <c r="A333" s="62">
        <v>42070</v>
      </c>
      <c r="B333" s="63">
        <v>1357.25</v>
      </c>
    </row>
    <row r="334" spans="1:2" x14ac:dyDescent="0.3">
      <c r="A334" s="62">
        <v>42187</v>
      </c>
      <c r="B334" s="63">
        <v>220.18</v>
      </c>
    </row>
    <row r="335" spans="1:2" x14ac:dyDescent="0.3">
      <c r="A335" s="62">
        <v>42072</v>
      </c>
      <c r="B335" s="63">
        <v>1102.81</v>
      </c>
    </row>
    <row r="336" spans="1:2" x14ac:dyDescent="0.3">
      <c r="A336" s="62">
        <v>42073</v>
      </c>
      <c r="B336" s="63">
        <v>1566.83</v>
      </c>
    </row>
    <row r="337" spans="1:2" x14ac:dyDescent="0.3">
      <c r="A337" s="62">
        <v>42074</v>
      </c>
      <c r="B337" s="63">
        <v>437.92</v>
      </c>
    </row>
    <row r="338" spans="1:2" x14ac:dyDescent="0.3">
      <c r="A338" s="62">
        <v>42075</v>
      </c>
      <c r="B338" s="63">
        <v>1216.1199999999999</v>
      </c>
    </row>
    <row r="339" spans="1:2" x14ac:dyDescent="0.3">
      <c r="A339" s="62">
        <v>42076</v>
      </c>
      <c r="B339" s="63">
        <v>273.10000000000002</v>
      </c>
    </row>
    <row r="340" spans="1:2" x14ac:dyDescent="0.3">
      <c r="A340" s="62">
        <v>42077</v>
      </c>
      <c r="B340" s="63">
        <v>242.26</v>
      </c>
    </row>
    <row r="341" spans="1:2" x14ac:dyDescent="0.3">
      <c r="A341" s="62">
        <v>42078</v>
      </c>
      <c r="B341" s="63">
        <v>1512.6</v>
      </c>
    </row>
    <row r="342" spans="1:2" x14ac:dyDescent="0.3">
      <c r="A342" s="62">
        <v>42079</v>
      </c>
      <c r="B342" s="63">
        <v>783.75</v>
      </c>
    </row>
    <row r="343" spans="1:2" x14ac:dyDescent="0.3">
      <c r="A343" s="62">
        <v>42189</v>
      </c>
      <c r="B343" s="63">
        <v>667.99</v>
      </c>
    </row>
    <row r="344" spans="1:2" x14ac:dyDescent="0.3">
      <c r="A344" s="62">
        <v>42081</v>
      </c>
      <c r="B344" s="63">
        <v>1166.31</v>
      </c>
    </row>
    <row r="345" spans="1:2" x14ac:dyDescent="0.3">
      <c r="A345" s="62">
        <v>42082</v>
      </c>
      <c r="B345" s="63">
        <v>770.18</v>
      </c>
    </row>
    <row r="346" spans="1:2" x14ac:dyDescent="0.3">
      <c r="A346" s="62">
        <v>42083</v>
      </c>
      <c r="B346" s="63">
        <v>132.34</v>
      </c>
    </row>
    <row r="347" spans="1:2" x14ac:dyDescent="0.3">
      <c r="A347" s="62">
        <v>42084</v>
      </c>
      <c r="B347" s="63">
        <v>1188.81</v>
      </c>
    </row>
    <row r="348" spans="1:2" x14ac:dyDescent="0.3">
      <c r="A348" s="62">
        <v>42085</v>
      </c>
      <c r="B348" s="63">
        <v>198.06</v>
      </c>
    </row>
    <row r="349" spans="1:2" x14ac:dyDescent="0.3">
      <c r="A349" s="62">
        <v>42086</v>
      </c>
      <c r="B349" s="63">
        <v>594.16999999999996</v>
      </c>
    </row>
    <row r="350" spans="1:2" x14ac:dyDescent="0.3">
      <c r="A350" s="62">
        <v>42087</v>
      </c>
      <c r="B350" s="63">
        <v>931.09</v>
      </c>
    </row>
    <row r="351" spans="1:2" x14ac:dyDescent="0.3">
      <c r="A351" s="62">
        <v>42088</v>
      </c>
      <c r="B351" s="63">
        <v>299.64</v>
      </c>
    </row>
    <row r="352" spans="1:2" x14ac:dyDescent="0.3">
      <c r="A352" s="62">
        <v>42223</v>
      </c>
      <c r="B352" s="63">
        <v>1701.68</v>
      </c>
    </row>
    <row r="353" spans="1:7" x14ac:dyDescent="0.3">
      <c r="A353" s="62">
        <v>42090</v>
      </c>
      <c r="B353" s="63">
        <v>399.15</v>
      </c>
    </row>
    <row r="354" spans="1:7" x14ac:dyDescent="0.3">
      <c r="A354" s="62">
        <v>42091</v>
      </c>
      <c r="B354" s="63">
        <v>374.81</v>
      </c>
    </row>
    <row r="355" spans="1:7" x14ac:dyDescent="0.3">
      <c r="A355" s="62">
        <v>42092</v>
      </c>
      <c r="B355" s="63">
        <v>462.17</v>
      </c>
    </row>
    <row r="356" spans="1:7" x14ac:dyDescent="0.3">
      <c r="A356" s="62">
        <v>42093</v>
      </c>
      <c r="B356" s="63">
        <v>924.29</v>
      </c>
    </row>
    <row r="357" spans="1:7" x14ac:dyDescent="0.3">
      <c r="A357" s="62">
        <v>42094</v>
      </c>
      <c r="B357" s="64">
        <v>5000.6000000000004</v>
      </c>
    </row>
    <row r="358" spans="1:7" x14ac:dyDescent="0.3">
      <c r="B358" s="65">
        <f>SUM(B268:B357)</f>
        <v>72741.76999999996</v>
      </c>
    </row>
    <row r="362" spans="1:7" ht="18" x14ac:dyDescent="0.35">
      <c r="A362" s="130" t="s">
        <v>243</v>
      </c>
      <c r="B362" s="130"/>
      <c r="C362" s="130"/>
      <c r="D362" s="130"/>
      <c r="E362" s="130"/>
      <c r="F362" s="130"/>
      <c r="G362" s="130"/>
    </row>
    <row r="364" spans="1:7" x14ac:dyDescent="0.3">
      <c r="A364" s="5"/>
      <c r="B364" s="5"/>
      <c r="C364" s="145" t="s">
        <v>244</v>
      </c>
      <c r="D364" s="146"/>
      <c r="E364" s="147"/>
    </row>
    <row r="365" spans="1:7" x14ac:dyDescent="0.3">
      <c r="A365" s="69" t="s">
        <v>245</v>
      </c>
      <c r="B365" s="70" t="s">
        <v>246</v>
      </c>
      <c r="C365" s="68" t="s">
        <v>247</v>
      </c>
      <c r="D365" s="68" t="s">
        <v>248</v>
      </c>
      <c r="E365" s="68" t="s">
        <v>249</v>
      </c>
    </row>
    <row r="366" spans="1:7" x14ac:dyDescent="0.3">
      <c r="A366" s="109" t="s">
        <v>250</v>
      </c>
      <c r="B366" s="109" t="s">
        <v>251</v>
      </c>
      <c r="C366" s="110">
        <v>3419</v>
      </c>
      <c r="D366" s="110">
        <v>4378</v>
      </c>
      <c r="E366" s="111">
        <v>2755</v>
      </c>
    </row>
    <row r="367" spans="1:7" x14ac:dyDescent="0.3">
      <c r="A367" s="109" t="s">
        <v>250</v>
      </c>
      <c r="B367" s="109" t="s">
        <v>252</v>
      </c>
      <c r="C367" s="110">
        <v>1492</v>
      </c>
      <c r="D367" s="110">
        <v>2126</v>
      </c>
      <c r="E367" s="111">
        <v>2103</v>
      </c>
    </row>
    <row r="368" spans="1:7" x14ac:dyDescent="0.3">
      <c r="A368" s="109" t="s">
        <v>250</v>
      </c>
      <c r="B368" s="109" t="s">
        <v>253</v>
      </c>
      <c r="C368" s="110">
        <v>1371</v>
      </c>
      <c r="D368" s="110">
        <v>1930</v>
      </c>
      <c r="E368" s="111">
        <v>1823</v>
      </c>
    </row>
    <row r="369" spans="1:11" x14ac:dyDescent="0.3">
      <c r="A369" s="109" t="s">
        <v>250</v>
      </c>
      <c r="B369" s="109" t="s">
        <v>254</v>
      </c>
      <c r="C369" s="110">
        <v>1607</v>
      </c>
      <c r="D369" s="110">
        <v>2133</v>
      </c>
      <c r="E369" s="111">
        <v>2102</v>
      </c>
    </row>
    <row r="370" spans="1:11" x14ac:dyDescent="0.3">
      <c r="A370" s="109" t="s">
        <v>250</v>
      </c>
      <c r="B370" s="109" t="s">
        <v>255</v>
      </c>
      <c r="C370" s="110">
        <v>951</v>
      </c>
      <c r="D370" s="110">
        <v>1445</v>
      </c>
      <c r="E370" s="111">
        <v>1416</v>
      </c>
      <c r="F370" s="26">
        <v>1</v>
      </c>
      <c r="G370" s="66" t="s">
        <v>244</v>
      </c>
      <c r="H370" s="106" t="s">
        <v>247</v>
      </c>
      <c r="I370" s="106" t="s">
        <v>248</v>
      </c>
      <c r="J370" s="106" t="s">
        <v>249</v>
      </c>
    </row>
    <row r="371" spans="1:11" x14ac:dyDescent="0.3">
      <c r="A371" s="109" t="s">
        <v>250</v>
      </c>
      <c r="B371" s="109" t="s">
        <v>256</v>
      </c>
      <c r="C371" s="110">
        <v>889</v>
      </c>
      <c r="D371" s="110">
        <v>1293</v>
      </c>
      <c r="E371" s="111">
        <v>1526</v>
      </c>
      <c r="G371" s="66" t="s">
        <v>409</v>
      </c>
      <c r="H371" s="107">
        <f>SUM(C366:C523)</f>
        <v>99498</v>
      </c>
      <c r="I371" s="107">
        <f>SUM(D366:D523)</f>
        <v>211409</v>
      </c>
      <c r="J371" s="107">
        <f>SUM(E366:E523)</f>
        <v>127820</v>
      </c>
    </row>
    <row r="372" spans="1:11" x14ac:dyDescent="0.3">
      <c r="A372" s="109" t="s">
        <v>250</v>
      </c>
      <c r="B372" s="109" t="s">
        <v>257</v>
      </c>
      <c r="C372" s="110">
        <v>1254</v>
      </c>
      <c r="D372" s="110">
        <v>1989</v>
      </c>
      <c r="E372" s="111">
        <v>1685</v>
      </c>
    </row>
    <row r="373" spans="1:11" x14ac:dyDescent="0.3">
      <c r="A373" s="109" t="s">
        <v>250</v>
      </c>
      <c r="B373" s="109" t="s">
        <v>258</v>
      </c>
      <c r="C373" s="110">
        <v>1025</v>
      </c>
      <c r="D373" s="110">
        <v>1362</v>
      </c>
      <c r="E373" s="111">
        <v>2077</v>
      </c>
      <c r="F373" s="26">
        <v>2</v>
      </c>
      <c r="G373" s="143" t="s">
        <v>410</v>
      </c>
      <c r="H373" s="143"/>
      <c r="I373" s="143"/>
      <c r="J373" s="143"/>
      <c r="K373" s="143"/>
    </row>
    <row r="374" spans="1:11" x14ac:dyDescent="0.3">
      <c r="A374" s="109" t="s">
        <v>250</v>
      </c>
      <c r="B374" s="109" t="s">
        <v>259</v>
      </c>
      <c r="C374" s="110">
        <v>1194</v>
      </c>
      <c r="D374" s="110">
        <v>2016</v>
      </c>
      <c r="E374" s="111">
        <v>1452</v>
      </c>
      <c r="G374" s="108">
        <f>SUM(C368:E368)</f>
        <v>5124</v>
      </c>
    </row>
    <row r="375" spans="1:11" x14ac:dyDescent="0.3">
      <c r="A375" s="109" t="s">
        <v>250</v>
      </c>
      <c r="B375" s="109" t="s">
        <v>260</v>
      </c>
      <c r="C375" s="110">
        <v>607</v>
      </c>
      <c r="D375" s="110">
        <v>853</v>
      </c>
      <c r="E375" s="111">
        <v>1022</v>
      </c>
    </row>
    <row r="376" spans="1:11" x14ac:dyDescent="0.3">
      <c r="A376" s="109" t="s">
        <v>250</v>
      </c>
      <c r="B376" s="109" t="s">
        <v>261</v>
      </c>
      <c r="C376" s="110">
        <v>626</v>
      </c>
      <c r="D376" s="110">
        <v>1569</v>
      </c>
      <c r="E376" s="111">
        <v>1033</v>
      </c>
      <c r="F376" s="26">
        <v>3</v>
      </c>
      <c r="G376" s="143" t="s">
        <v>411</v>
      </c>
      <c r="H376" s="143"/>
      <c r="I376" s="143"/>
      <c r="J376" s="143"/>
    </row>
    <row r="377" spans="1:11" x14ac:dyDescent="0.3">
      <c r="A377" s="109" t="s">
        <v>250</v>
      </c>
      <c r="B377" s="109" t="s">
        <v>262</v>
      </c>
      <c r="C377" s="110">
        <v>1037</v>
      </c>
      <c r="D377" s="110">
        <v>2300</v>
      </c>
      <c r="E377" s="111">
        <v>1598</v>
      </c>
      <c r="G377" s="108">
        <f>SUM(C366:E385)</f>
        <v>89884</v>
      </c>
    </row>
    <row r="378" spans="1:11" x14ac:dyDescent="0.3">
      <c r="A378" s="109" t="s">
        <v>250</v>
      </c>
      <c r="B378" s="109" t="s">
        <v>263</v>
      </c>
      <c r="C378" s="110">
        <v>972</v>
      </c>
      <c r="D378" s="110">
        <v>2128</v>
      </c>
      <c r="E378" s="111">
        <v>912</v>
      </c>
    </row>
    <row r="379" spans="1:11" x14ac:dyDescent="0.3">
      <c r="A379" s="109" t="s">
        <v>250</v>
      </c>
      <c r="B379" s="109" t="s">
        <v>264</v>
      </c>
      <c r="C379" s="110">
        <v>88</v>
      </c>
      <c r="D379" s="110">
        <v>1159</v>
      </c>
      <c r="E379" s="111">
        <v>0</v>
      </c>
      <c r="F379" s="26">
        <v>4</v>
      </c>
      <c r="G379" s="67" t="s">
        <v>412</v>
      </c>
    </row>
    <row r="380" spans="1:11" x14ac:dyDescent="0.3">
      <c r="A380" s="109" t="s">
        <v>250</v>
      </c>
      <c r="B380" s="109" t="s">
        <v>265</v>
      </c>
      <c r="C380" s="110">
        <v>2052</v>
      </c>
      <c r="D380" s="110">
        <v>2159</v>
      </c>
      <c r="E380" s="111">
        <v>1582</v>
      </c>
      <c r="G380" s="66" t="s">
        <v>413</v>
      </c>
      <c r="H380" s="108">
        <f>SUM(C366:C523)</f>
        <v>99498</v>
      </c>
    </row>
    <row r="381" spans="1:11" x14ac:dyDescent="0.3">
      <c r="A381" s="109" t="s">
        <v>250</v>
      </c>
      <c r="B381" s="109" t="s">
        <v>266</v>
      </c>
      <c r="C381" s="110">
        <v>1582</v>
      </c>
      <c r="D381" s="110">
        <v>2308</v>
      </c>
      <c r="E381" s="111">
        <v>1699</v>
      </c>
      <c r="G381" s="66" t="s">
        <v>414</v>
      </c>
      <c r="H381" s="108">
        <f>SUM(E366:E523)</f>
        <v>127820</v>
      </c>
    </row>
    <row r="382" spans="1:11" x14ac:dyDescent="0.3">
      <c r="A382" s="109" t="s">
        <v>250</v>
      </c>
      <c r="B382" s="109" t="s">
        <v>267</v>
      </c>
      <c r="C382" s="110">
        <v>1088</v>
      </c>
      <c r="D382" s="110">
        <v>1218</v>
      </c>
      <c r="E382" s="111">
        <v>981</v>
      </c>
    </row>
    <row r="383" spans="1:11" x14ac:dyDescent="0.3">
      <c r="A383" s="109" t="s">
        <v>250</v>
      </c>
      <c r="B383" s="109" t="s">
        <v>268</v>
      </c>
      <c r="C383" s="110">
        <v>706</v>
      </c>
      <c r="D383" s="110">
        <v>1151</v>
      </c>
      <c r="E383" s="111">
        <v>1145</v>
      </c>
    </row>
    <row r="384" spans="1:11" x14ac:dyDescent="0.3">
      <c r="A384" s="109" t="s">
        <v>250</v>
      </c>
      <c r="B384" s="109" t="s">
        <v>269</v>
      </c>
      <c r="C384" s="110">
        <v>1335</v>
      </c>
      <c r="D384" s="110">
        <v>2098</v>
      </c>
      <c r="E384" s="111">
        <v>1322</v>
      </c>
    </row>
    <row r="385" spans="1:5" x14ac:dyDescent="0.3">
      <c r="A385" s="109" t="s">
        <v>250</v>
      </c>
      <c r="B385" s="109" t="s">
        <v>270</v>
      </c>
      <c r="C385" s="110">
        <v>702</v>
      </c>
      <c r="D385" s="110">
        <v>1162</v>
      </c>
      <c r="E385" s="111">
        <v>877</v>
      </c>
    </row>
    <row r="386" spans="1:5" x14ac:dyDescent="0.3">
      <c r="A386" s="109" t="s">
        <v>250</v>
      </c>
      <c r="B386" s="109" t="s">
        <v>271</v>
      </c>
      <c r="C386" s="110">
        <v>968</v>
      </c>
      <c r="D386" s="110">
        <v>1101</v>
      </c>
      <c r="E386" s="111">
        <v>797</v>
      </c>
    </row>
    <row r="387" spans="1:5" x14ac:dyDescent="0.3">
      <c r="A387" s="109" t="s">
        <v>250</v>
      </c>
      <c r="B387" s="109" t="s">
        <v>272</v>
      </c>
      <c r="C387" s="110">
        <v>1664</v>
      </c>
      <c r="D387" s="110">
        <v>2069</v>
      </c>
      <c r="E387" s="111">
        <v>1710</v>
      </c>
    </row>
    <row r="388" spans="1:5" x14ac:dyDescent="0.3">
      <c r="A388" s="109" t="s">
        <v>250</v>
      </c>
      <c r="B388" s="109" t="s">
        <v>273</v>
      </c>
      <c r="C388" s="110">
        <v>624</v>
      </c>
      <c r="D388" s="110">
        <v>770</v>
      </c>
      <c r="E388" s="111">
        <v>746</v>
      </c>
    </row>
    <row r="389" spans="1:5" x14ac:dyDescent="0.3">
      <c r="A389" s="109" t="s">
        <v>250</v>
      </c>
      <c r="B389" s="109" t="s">
        <v>274</v>
      </c>
      <c r="C389" s="110">
        <v>685</v>
      </c>
      <c r="D389" s="110">
        <v>1501</v>
      </c>
      <c r="E389" s="111">
        <v>1126</v>
      </c>
    </row>
    <row r="390" spans="1:5" x14ac:dyDescent="0.3">
      <c r="A390" s="109" t="s">
        <v>250</v>
      </c>
      <c r="B390" s="109" t="s">
        <v>275</v>
      </c>
      <c r="C390" s="110">
        <v>1248</v>
      </c>
      <c r="D390" s="110">
        <v>1763</v>
      </c>
      <c r="E390" s="111">
        <v>1146</v>
      </c>
    </row>
    <row r="391" spans="1:5" x14ac:dyDescent="0.3">
      <c r="A391" s="109" t="s">
        <v>250</v>
      </c>
      <c r="B391" s="109" t="s">
        <v>276</v>
      </c>
      <c r="C391" s="110">
        <v>1342</v>
      </c>
      <c r="D391" s="110">
        <v>1559</v>
      </c>
      <c r="E391" s="111">
        <v>1307</v>
      </c>
    </row>
    <row r="392" spans="1:5" x14ac:dyDescent="0.3">
      <c r="A392" s="109" t="s">
        <v>250</v>
      </c>
      <c r="B392" s="109" t="s">
        <v>277</v>
      </c>
      <c r="C392" s="110">
        <v>760</v>
      </c>
      <c r="D392" s="110">
        <v>965</v>
      </c>
      <c r="E392" s="111">
        <v>921</v>
      </c>
    </row>
    <row r="393" spans="1:5" x14ac:dyDescent="0.3">
      <c r="A393" s="109" t="s">
        <v>250</v>
      </c>
      <c r="B393" s="109" t="s">
        <v>278</v>
      </c>
      <c r="C393" s="110">
        <v>1187</v>
      </c>
      <c r="D393" s="110">
        <v>1568</v>
      </c>
      <c r="E393" s="111">
        <v>1190</v>
      </c>
    </row>
    <row r="394" spans="1:5" x14ac:dyDescent="0.3">
      <c r="A394" s="109" t="s">
        <v>250</v>
      </c>
      <c r="B394" s="109" t="s">
        <v>279</v>
      </c>
      <c r="C394" s="110">
        <v>0</v>
      </c>
      <c r="D394" s="110">
        <v>0</v>
      </c>
      <c r="E394" s="111">
        <v>277</v>
      </c>
    </row>
    <row r="395" spans="1:5" x14ac:dyDescent="0.3">
      <c r="A395" s="109" t="s">
        <v>250</v>
      </c>
      <c r="B395" s="109" t="s">
        <v>280</v>
      </c>
      <c r="C395" s="110">
        <v>368</v>
      </c>
      <c r="D395" s="110">
        <v>1386</v>
      </c>
      <c r="E395" s="111">
        <v>637</v>
      </c>
    </row>
    <row r="396" spans="1:5" x14ac:dyDescent="0.3">
      <c r="A396" s="109" t="s">
        <v>250</v>
      </c>
      <c r="B396" s="109" t="s">
        <v>281</v>
      </c>
      <c r="C396" s="110">
        <v>317</v>
      </c>
      <c r="D396" s="110">
        <v>1215</v>
      </c>
      <c r="E396" s="111">
        <v>478</v>
      </c>
    </row>
    <row r="397" spans="1:5" x14ac:dyDescent="0.3">
      <c r="A397" s="109" t="s">
        <v>250</v>
      </c>
      <c r="B397" s="109" t="s">
        <v>282</v>
      </c>
      <c r="C397" s="110">
        <v>689</v>
      </c>
      <c r="D397" s="110">
        <v>2544</v>
      </c>
      <c r="E397" s="111">
        <v>1009</v>
      </c>
    </row>
    <row r="398" spans="1:5" x14ac:dyDescent="0.3">
      <c r="A398" s="109" t="s">
        <v>250</v>
      </c>
      <c r="B398" s="109" t="s">
        <v>283</v>
      </c>
      <c r="C398" s="110">
        <v>510</v>
      </c>
      <c r="D398" s="110">
        <v>2583</v>
      </c>
      <c r="E398" s="111">
        <v>861</v>
      </c>
    </row>
    <row r="399" spans="1:5" x14ac:dyDescent="0.3">
      <c r="A399" s="109" t="s">
        <v>250</v>
      </c>
      <c r="B399" s="109" t="s">
        <v>284</v>
      </c>
      <c r="C399" s="110">
        <v>257</v>
      </c>
      <c r="D399" s="110">
        <v>1023</v>
      </c>
      <c r="E399" s="111">
        <v>446</v>
      </c>
    </row>
    <row r="400" spans="1:5" x14ac:dyDescent="0.3">
      <c r="A400" s="109" t="s">
        <v>250</v>
      </c>
      <c r="B400" s="109" t="s">
        <v>285</v>
      </c>
      <c r="C400" s="110">
        <v>335</v>
      </c>
      <c r="D400" s="110">
        <v>1225</v>
      </c>
      <c r="E400" s="111">
        <v>520</v>
      </c>
    </row>
    <row r="401" spans="1:5" x14ac:dyDescent="0.3">
      <c r="A401" s="109" t="s">
        <v>250</v>
      </c>
      <c r="B401" s="109" t="s">
        <v>286</v>
      </c>
      <c r="C401" s="110">
        <v>264</v>
      </c>
      <c r="D401" s="110">
        <v>957</v>
      </c>
      <c r="E401" s="111">
        <v>405</v>
      </c>
    </row>
    <row r="402" spans="1:5" x14ac:dyDescent="0.3">
      <c r="A402" s="109" t="s">
        <v>250</v>
      </c>
      <c r="B402" s="109" t="s">
        <v>287</v>
      </c>
      <c r="C402" s="110">
        <v>285</v>
      </c>
      <c r="D402" s="110">
        <v>869</v>
      </c>
      <c r="E402" s="111">
        <v>434</v>
      </c>
    </row>
    <row r="403" spans="1:5" x14ac:dyDescent="0.3">
      <c r="A403" s="109" t="s">
        <v>250</v>
      </c>
      <c r="B403" s="109" t="s">
        <v>288</v>
      </c>
      <c r="C403" s="110">
        <v>550</v>
      </c>
      <c r="D403" s="110">
        <v>2502</v>
      </c>
      <c r="E403" s="111">
        <v>822</v>
      </c>
    </row>
    <row r="404" spans="1:5" x14ac:dyDescent="0.3">
      <c r="A404" s="109" t="s">
        <v>250</v>
      </c>
      <c r="B404" s="109" t="s">
        <v>289</v>
      </c>
      <c r="C404" s="110">
        <v>266</v>
      </c>
      <c r="D404" s="110">
        <v>1382</v>
      </c>
      <c r="E404" s="111">
        <v>501</v>
      </c>
    </row>
    <row r="405" spans="1:5" x14ac:dyDescent="0.3">
      <c r="A405" s="109" t="s">
        <v>250</v>
      </c>
      <c r="B405" s="109" t="s">
        <v>290</v>
      </c>
      <c r="C405" s="110">
        <v>598</v>
      </c>
      <c r="D405" s="110">
        <v>2107</v>
      </c>
      <c r="E405" s="111">
        <v>1002</v>
      </c>
    </row>
    <row r="406" spans="1:5" x14ac:dyDescent="0.3">
      <c r="A406" s="109" t="s">
        <v>250</v>
      </c>
      <c r="B406" s="109" t="s">
        <v>291</v>
      </c>
      <c r="C406" s="110">
        <v>344</v>
      </c>
      <c r="D406" s="110">
        <v>1641</v>
      </c>
      <c r="E406" s="111">
        <v>765</v>
      </c>
    </row>
    <row r="407" spans="1:5" x14ac:dyDescent="0.3">
      <c r="A407" s="109" t="s">
        <v>250</v>
      </c>
      <c r="B407" s="109" t="s">
        <v>292</v>
      </c>
      <c r="C407" s="110">
        <v>183</v>
      </c>
      <c r="D407" s="110">
        <v>867</v>
      </c>
      <c r="E407" s="111">
        <v>384</v>
      </c>
    </row>
    <row r="408" spans="1:5" x14ac:dyDescent="0.3">
      <c r="A408" s="109" t="s">
        <v>250</v>
      </c>
      <c r="B408" s="109" t="s">
        <v>293</v>
      </c>
      <c r="C408" s="110">
        <v>302</v>
      </c>
      <c r="D408" s="110">
        <v>1326</v>
      </c>
      <c r="E408" s="111">
        <v>586</v>
      </c>
    </row>
    <row r="409" spans="1:5" x14ac:dyDescent="0.3">
      <c r="A409" s="109" t="s">
        <v>250</v>
      </c>
      <c r="B409" s="109" t="s">
        <v>294</v>
      </c>
      <c r="C409" s="110">
        <v>177</v>
      </c>
      <c r="D409" s="110">
        <v>823</v>
      </c>
      <c r="E409" s="111">
        <v>548</v>
      </c>
    </row>
    <row r="410" spans="1:5" x14ac:dyDescent="0.3">
      <c r="A410" s="109" t="s">
        <v>250</v>
      </c>
      <c r="B410" s="109" t="s">
        <v>295</v>
      </c>
      <c r="C410" s="110">
        <v>285</v>
      </c>
      <c r="D410" s="110">
        <v>1249</v>
      </c>
      <c r="E410" s="111">
        <v>533</v>
      </c>
    </row>
    <row r="411" spans="1:5" x14ac:dyDescent="0.3">
      <c r="A411" s="109" t="s">
        <v>250</v>
      </c>
      <c r="B411" s="109" t="s">
        <v>296</v>
      </c>
      <c r="C411" s="110">
        <v>236</v>
      </c>
      <c r="D411" s="110">
        <v>1162</v>
      </c>
      <c r="E411" s="111">
        <v>402</v>
      </c>
    </row>
    <row r="412" spans="1:5" x14ac:dyDescent="0.3">
      <c r="A412" s="109" t="s">
        <v>250</v>
      </c>
      <c r="B412" s="109" t="s">
        <v>297</v>
      </c>
      <c r="C412" s="110">
        <v>293</v>
      </c>
      <c r="D412" s="110">
        <v>1016</v>
      </c>
      <c r="E412" s="111">
        <v>585</v>
      </c>
    </row>
    <row r="413" spans="1:5" x14ac:dyDescent="0.3">
      <c r="A413" s="109" t="s">
        <v>250</v>
      </c>
      <c r="B413" s="109" t="s">
        <v>298</v>
      </c>
      <c r="C413" s="110">
        <v>242</v>
      </c>
      <c r="D413" s="110">
        <v>1363</v>
      </c>
      <c r="E413" s="111">
        <v>428</v>
      </c>
    </row>
    <row r="414" spans="1:5" x14ac:dyDescent="0.3">
      <c r="A414" s="109" t="s">
        <v>250</v>
      </c>
      <c r="B414" s="109" t="s">
        <v>299</v>
      </c>
      <c r="C414" s="110">
        <v>248</v>
      </c>
      <c r="D414" s="110">
        <v>1398</v>
      </c>
      <c r="E414" s="111">
        <v>476</v>
      </c>
    </row>
    <row r="415" spans="1:5" x14ac:dyDescent="0.3">
      <c r="A415" s="109" t="s">
        <v>250</v>
      </c>
      <c r="B415" s="109" t="s">
        <v>300</v>
      </c>
      <c r="C415" s="110">
        <v>292</v>
      </c>
      <c r="D415" s="110">
        <v>1380</v>
      </c>
      <c r="E415" s="111">
        <v>456</v>
      </c>
    </row>
    <row r="416" spans="1:5" x14ac:dyDescent="0.3">
      <c r="A416" s="109" t="s">
        <v>250</v>
      </c>
      <c r="B416" s="109" t="s">
        <v>301</v>
      </c>
      <c r="C416" s="110">
        <v>196</v>
      </c>
      <c r="D416" s="110">
        <v>1238</v>
      </c>
      <c r="E416" s="111">
        <v>493</v>
      </c>
    </row>
    <row r="417" spans="1:5" x14ac:dyDescent="0.3">
      <c r="A417" s="109" t="s">
        <v>250</v>
      </c>
      <c r="B417" s="109" t="s">
        <v>302</v>
      </c>
      <c r="C417" s="110">
        <v>432</v>
      </c>
      <c r="D417" s="110">
        <v>1216</v>
      </c>
      <c r="E417" s="111">
        <v>552</v>
      </c>
    </row>
    <row r="418" spans="1:5" x14ac:dyDescent="0.3">
      <c r="A418" s="109" t="s">
        <v>250</v>
      </c>
      <c r="B418" s="109" t="s">
        <v>303</v>
      </c>
      <c r="C418" s="110">
        <v>420</v>
      </c>
      <c r="D418" s="110">
        <v>1581</v>
      </c>
      <c r="E418" s="111">
        <v>525</v>
      </c>
    </row>
    <row r="419" spans="1:5" x14ac:dyDescent="0.3">
      <c r="A419" s="109" t="s">
        <v>250</v>
      </c>
      <c r="B419" s="109" t="s">
        <v>304</v>
      </c>
      <c r="C419" s="110">
        <v>398</v>
      </c>
      <c r="D419" s="110">
        <v>1759</v>
      </c>
      <c r="E419" s="111">
        <v>682</v>
      </c>
    </row>
    <row r="420" spans="1:5" x14ac:dyDescent="0.3">
      <c r="A420" s="109" t="s">
        <v>250</v>
      </c>
      <c r="B420" s="109" t="s">
        <v>305</v>
      </c>
      <c r="C420" s="110">
        <v>128</v>
      </c>
      <c r="D420" s="110">
        <v>791</v>
      </c>
      <c r="E420" s="111">
        <v>242</v>
      </c>
    </row>
    <row r="421" spans="1:5" x14ac:dyDescent="0.3">
      <c r="A421" s="109" t="s">
        <v>250</v>
      </c>
      <c r="B421" s="109" t="s">
        <v>306</v>
      </c>
      <c r="C421" s="110">
        <v>225</v>
      </c>
      <c r="D421" s="110">
        <v>935</v>
      </c>
      <c r="E421" s="111">
        <v>432</v>
      </c>
    </row>
    <row r="422" spans="1:5" x14ac:dyDescent="0.3">
      <c r="A422" s="109" t="s">
        <v>250</v>
      </c>
      <c r="B422" s="109" t="s">
        <v>307</v>
      </c>
      <c r="C422" s="110">
        <v>1358</v>
      </c>
      <c r="D422" s="110">
        <v>2231</v>
      </c>
      <c r="E422" s="111">
        <v>1391</v>
      </c>
    </row>
    <row r="423" spans="1:5" x14ac:dyDescent="0.3">
      <c r="A423" s="109" t="s">
        <v>250</v>
      </c>
      <c r="B423" s="109" t="s">
        <v>308</v>
      </c>
      <c r="C423" s="110">
        <v>1345</v>
      </c>
      <c r="D423" s="110">
        <v>1791</v>
      </c>
      <c r="E423" s="111">
        <v>1460</v>
      </c>
    </row>
    <row r="424" spans="1:5" x14ac:dyDescent="0.3">
      <c r="A424" s="109" t="s">
        <v>250</v>
      </c>
      <c r="B424" s="109" t="s">
        <v>309</v>
      </c>
      <c r="C424" s="110">
        <v>769</v>
      </c>
      <c r="D424" s="110">
        <v>1948</v>
      </c>
      <c r="E424" s="111">
        <v>1011</v>
      </c>
    </row>
    <row r="425" spans="1:5" x14ac:dyDescent="0.3">
      <c r="A425" s="109" t="s">
        <v>250</v>
      </c>
      <c r="B425" s="109" t="s">
        <v>310</v>
      </c>
      <c r="C425" s="110">
        <v>560</v>
      </c>
      <c r="D425" s="110">
        <v>1835</v>
      </c>
      <c r="E425" s="111">
        <v>642</v>
      </c>
    </row>
    <row r="426" spans="1:5" x14ac:dyDescent="0.3">
      <c r="A426" s="109" t="s">
        <v>250</v>
      </c>
      <c r="B426" s="109" t="s">
        <v>311</v>
      </c>
      <c r="C426" s="110">
        <v>836</v>
      </c>
      <c r="D426" s="110">
        <v>2245</v>
      </c>
      <c r="E426" s="111">
        <v>861</v>
      </c>
    </row>
    <row r="427" spans="1:5" x14ac:dyDescent="0.3">
      <c r="A427" s="109" t="s">
        <v>250</v>
      </c>
      <c r="B427" s="109" t="s">
        <v>312</v>
      </c>
      <c r="C427" s="110">
        <v>587</v>
      </c>
      <c r="D427" s="110">
        <v>1471</v>
      </c>
      <c r="E427" s="111">
        <v>623</v>
      </c>
    </row>
    <row r="428" spans="1:5" x14ac:dyDescent="0.3">
      <c r="A428" s="109" t="s">
        <v>250</v>
      </c>
      <c r="B428" s="109" t="s">
        <v>313</v>
      </c>
      <c r="C428" s="110">
        <v>774</v>
      </c>
      <c r="D428" s="110">
        <v>1403</v>
      </c>
      <c r="E428" s="111">
        <v>1085</v>
      </c>
    </row>
    <row r="429" spans="1:5" x14ac:dyDescent="0.3">
      <c r="A429" s="109" t="s">
        <v>250</v>
      </c>
      <c r="B429" s="109" t="s">
        <v>314</v>
      </c>
      <c r="C429" s="110">
        <v>757</v>
      </c>
      <c r="D429" s="110">
        <v>1203</v>
      </c>
      <c r="E429" s="111">
        <v>1175</v>
      </c>
    </row>
    <row r="430" spans="1:5" x14ac:dyDescent="0.3">
      <c r="A430" s="109" t="s">
        <v>250</v>
      </c>
      <c r="B430" s="109" t="s">
        <v>315</v>
      </c>
      <c r="C430" s="110">
        <v>591</v>
      </c>
      <c r="D430" s="110">
        <v>1439</v>
      </c>
      <c r="E430" s="111">
        <v>858</v>
      </c>
    </row>
    <row r="431" spans="1:5" x14ac:dyDescent="0.3">
      <c r="A431" s="109" t="s">
        <v>250</v>
      </c>
      <c r="B431" s="109" t="s">
        <v>316</v>
      </c>
      <c r="C431" s="110">
        <v>457</v>
      </c>
      <c r="D431" s="110">
        <v>1161</v>
      </c>
      <c r="E431" s="111">
        <v>594</v>
      </c>
    </row>
    <row r="432" spans="1:5" x14ac:dyDescent="0.3">
      <c r="A432" s="109" t="s">
        <v>250</v>
      </c>
      <c r="B432" s="109" t="s">
        <v>317</v>
      </c>
      <c r="C432" s="110">
        <v>494</v>
      </c>
      <c r="D432" s="110">
        <v>1585</v>
      </c>
      <c r="E432" s="111">
        <v>705</v>
      </c>
    </row>
    <row r="433" spans="1:5" x14ac:dyDescent="0.3">
      <c r="A433" s="109" t="s">
        <v>250</v>
      </c>
      <c r="B433" s="109" t="s">
        <v>318</v>
      </c>
      <c r="C433" s="110">
        <v>914</v>
      </c>
      <c r="D433" s="110">
        <v>1727</v>
      </c>
      <c r="E433" s="111">
        <v>1308</v>
      </c>
    </row>
    <row r="434" spans="1:5" x14ac:dyDescent="0.3">
      <c r="A434" s="109" t="s">
        <v>250</v>
      </c>
      <c r="B434" s="109" t="s">
        <v>319</v>
      </c>
      <c r="C434" s="110">
        <v>581</v>
      </c>
      <c r="D434" s="110">
        <v>1448</v>
      </c>
      <c r="E434" s="111">
        <v>885</v>
      </c>
    </row>
    <row r="435" spans="1:5" x14ac:dyDescent="0.3">
      <c r="A435" s="109" t="s">
        <v>250</v>
      </c>
      <c r="B435" s="109" t="s">
        <v>320</v>
      </c>
      <c r="C435" s="110">
        <v>31</v>
      </c>
      <c r="D435" s="110">
        <v>0</v>
      </c>
      <c r="E435" s="111">
        <v>78</v>
      </c>
    </row>
    <row r="436" spans="1:5" x14ac:dyDescent="0.3">
      <c r="A436" s="109" t="s">
        <v>250</v>
      </c>
      <c r="B436" s="109" t="s">
        <v>321</v>
      </c>
      <c r="C436" s="110">
        <v>92</v>
      </c>
      <c r="D436" s="110">
        <v>233</v>
      </c>
      <c r="E436" s="111">
        <v>494</v>
      </c>
    </row>
    <row r="437" spans="1:5" x14ac:dyDescent="0.3">
      <c r="A437" s="109" t="s">
        <v>250</v>
      </c>
      <c r="B437" s="109" t="s">
        <v>322</v>
      </c>
      <c r="C437" s="110">
        <v>486</v>
      </c>
      <c r="D437" s="110">
        <v>1176</v>
      </c>
      <c r="E437" s="111">
        <v>400</v>
      </c>
    </row>
    <row r="438" spans="1:5" x14ac:dyDescent="0.3">
      <c r="A438" s="109" t="s">
        <v>250</v>
      </c>
      <c r="B438" s="109" t="s">
        <v>323</v>
      </c>
      <c r="C438" s="110">
        <v>440</v>
      </c>
      <c r="D438" s="110">
        <v>874</v>
      </c>
      <c r="E438" s="111">
        <v>803</v>
      </c>
    </row>
    <row r="439" spans="1:5" x14ac:dyDescent="0.3">
      <c r="A439" s="109" t="s">
        <v>250</v>
      </c>
      <c r="B439" s="109" t="s">
        <v>324</v>
      </c>
      <c r="C439" s="110">
        <v>127</v>
      </c>
      <c r="D439" s="110">
        <v>695</v>
      </c>
      <c r="E439" s="111">
        <v>440</v>
      </c>
    </row>
    <row r="440" spans="1:5" x14ac:dyDescent="0.3">
      <c r="A440" s="109" t="s">
        <v>250</v>
      </c>
      <c r="B440" s="109" t="s">
        <v>325</v>
      </c>
      <c r="C440" s="110">
        <v>257</v>
      </c>
      <c r="D440" s="110">
        <v>1367</v>
      </c>
      <c r="E440" s="111">
        <v>544</v>
      </c>
    </row>
    <row r="441" spans="1:5" x14ac:dyDescent="0.3">
      <c r="A441" s="109" t="s">
        <v>250</v>
      </c>
      <c r="B441" s="109" t="s">
        <v>326</v>
      </c>
      <c r="C441" s="110">
        <v>399</v>
      </c>
      <c r="D441" s="110">
        <v>1238</v>
      </c>
      <c r="E441" s="111">
        <v>622</v>
      </c>
    </row>
    <row r="442" spans="1:5" x14ac:dyDescent="0.3">
      <c r="A442" s="109" t="s">
        <v>250</v>
      </c>
      <c r="B442" s="109" t="s">
        <v>327</v>
      </c>
      <c r="C442" s="110">
        <v>470</v>
      </c>
      <c r="D442" s="110">
        <v>1609</v>
      </c>
      <c r="E442" s="111">
        <v>662</v>
      </c>
    </row>
    <row r="443" spans="1:5" x14ac:dyDescent="0.3">
      <c r="A443" s="109" t="s">
        <v>250</v>
      </c>
      <c r="B443" s="109" t="s">
        <v>328</v>
      </c>
      <c r="C443" s="110">
        <v>651</v>
      </c>
      <c r="D443" s="110">
        <v>2120</v>
      </c>
      <c r="E443" s="111">
        <v>824</v>
      </c>
    </row>
    <row r="444" spans="1:5" x14ac:dyDescent="0.3">
      <c r="A444" s="109" t="s">
        <v>250</v>
      </c>
      <c r="B444" s="109" t="s">
        <v>329</v>
      </c>
      <c r="C444" s="110">
        <v>757</v>
      </c>
      <c r="D444" s="110">
        <v>2498</v>
      </c>
      <c r="E444" s="111">
        <v>846</v>
      </c>
    </row>
    <row r="445" spans="1:5" x14ac:dyDescent="0.3">
      <c r="A445" s="109" t="s">
        <v>250</v>
      </c>
      <c r="B445" s="109" t="s">
        <v>330</v>
      </c>
      <c r="C445" s="110">
        <v>526</v>
      </c>
      <c r="D445" s="110">
        <v>1902</v>
      </c>
      <c r="E445" s="111">
        <v>743</v>
      </c>
    </row>
    <row r="446" spans="1:5" x14ac:dyDescent="0.3">
      <c r="A446" s="109" t="s">
        <v>250</v>
      </c>
      <c r="B446" s="109" t="s">
        <v>331</v>
      </c>
      <c r="C446" s="110">
        <v>196</v>
      </c>
      <c r="D446" s="110">
        <v>994</v>
      </c>
      <c r="E446" s="111">
        <v>477</v>
      </c>
    </row>
    <row r="447" spans="1:5" x14ac:dyDescent="0.3">
      <c r="A447" s="109" t="s">
        <v>250</v>
      </c>
      <c r="B447" s="109" t="s">
        <v>332</v>
      </c>
      <c r="C447" s="110">
        <v>260</v>
      </c>
      <c r="D447" s="110">
        <v>1010</v>
      </c>
      <c r="E447" s="111">
        <v>575</v>
      </c>
    </row>
    <row r="448" spans="1:5" x14ac:dyDescent="0.3">
      <c r="A448" s="109" t="s">
        <v>250</v>
      </c>
      <c r="B448" s="109" t="s">
        <v>333</v>
      </c>
      <c r="C448" s="110">
        <v>192</v>
      </c>
      <c r="D448" s="110">
        <v>899</v>
      </c>
      <c r="E448" s="111">
        <v>369</v>
      </c>
    </row>
    <row r="449" spans="1:5" x14ac:dyDescent="0.3">
      <c r="A449" s="109" t="s">
        <v>250</v>
      </c>
      <c r="B449" s="109" t="s">
        <v>334</v>
      </c>
      <c r="C449" s="110">
        <v>177</v>
      </c>
      <c r="D449" s="110">
        <v>284</v>
      </c>
      <c r="E449" s="111">
        <v>174</v>
      </c>
    </row>
    <row r="450" spans="1:5" x14ac:dyDescent="0.3">
      <c r="A450" s="109" t="s">
        <v>250</v>
      </c>
      <c r="B450" s="109" t="s">
        <v>335</v>
      </c>
      <c r="C450" s="110">
        <v>741</v>
      </c>
      <c r="D450" s="110">
        <v>1781</v>
      </c>
      <c r="E450" s="111">
        <v>1028</v>
      </c>
    </row>
    <row r="451" spans="1:5" x14ac:dyDescent="0.3">
      <c r="A451" s="109" t="s">
        <v>250</v>
      </c>
      <c r="B451" s="109" t="s">
        <v>336</v>
      </c>
      <c r="C451" s="110">
        <v>174</v>
      </c>
      <c r="D451" s="110">
        <v>773</v>
      </c>
      <c r="E451" s="111">
        <v>237</v>
      </c>
    </row>
    <row r="452" spans="1:5" x14ac:dyDescent="0.3">
      <c r="A452" s="109" t="s">
        <v>250</v>
      </c>
      <c r="B452" s="109" t="s">
        <v>337</v>
      </c>
      <c r="C452" s="110">
        <v>94</v>
      </c>
      <c r="D452" s="110">
        <v>769</v>
      </c>
      <c r="E452" s="111">
        <v>228</v>
      </c>
    </row>
    <row r="453" spans="1:5" x14ac:dyDescent="0.3">
      <c r="A453" s="109" t="s">
        <v>250</v>
      </c>
      <c r="B453" s="109" t="s">
        <v>338</v>
      </c>
      <c r="C453" s="110">
        <v>197</v>
      </c>
      <c r="D453" s="110">
        <v>837</v>
      </c>
      <c r="E453" s="111">
        <v>434</v>
      </c>
    </row>
    <row r="454" spans="1:5" x14ac:dyDescent="0.3">
      <c r="A454" s="109" t="s">
        <v>250</v>
      </c>
      <c r="B454" s="109" t="s">
        <v>339</v>
      </c>
      <c r="C454" s="110">
        <v>318</v>
      </c>
      <c r="D454" s="110">
        <v>1120</v>
      </c>
      <c r="E454" s="111">
        <v>444</v>
      </c>
    </row>
    <row r="455" spans="1:5" x14ac:dyDescent="0.3">
      <c r="A455" s="109" t="s">
        <v>250</v>
      </c>
      <c r="B455" s="109" t="s">
        <v>340</v>
      </c>
      <c r="C455" s="110">
        <v>82</v>
      </c>
      <c r="D455" s="110">
        <v>723</v>
      </c>
      <c r="E455" s="111">
        <v>204</v>
      </c>
    </row>
    <row r="456" spans="1:5" x14ac:dyDescent="0.3">
      <c r="A456" s="109" t="s">
        <v>250</v>
      </c>
      <c r="B456" s="109" t="s">
        <v>341</v>
      </c>
      <c r="C456" s="110">
        <v>206</v>
      </c>
      <c r="D456" s="110">
        <v>550</v>
      </c>
      <c r="E456" s="111">
        <v>229</v>
      </c>
    </row>
    <row r="457" spans="1:5" x14ac:dyDescent="0.3">
      <c r="A457" s="109" t="s">
        <v>250</v>
      </c>
      <c r="B457" s="109" t="s">
        <v>342</v>
      </c>
      <c r="C457" s="110">
        <v>390</v>
      </c>
      <c r="D457" s="110">
        <v>1297</v>
      </c>
      <c r="E457" s="111">
        <v>456</v>
      </c>
    </row>
    <row r="458" spans="1:5" x14ac:dyDescent="0.3">
      <c r="A458" s="109" t="s">
        <v>250</v>
      </c>
      <c r="B458" s="109" t="s">
        <v>343</v>
      </c>
      <c r="C458" s="110">
        <v>111</v>
      </c>
      <c r="D458" s="110">
        <v>1160</v>
      </c>
      <c r="E458" s="111">
        <v>282</v>
      </c>
    </row>
    <row r="459" spans="1:5" x14ac:dyDescent="0.3">
      <c r="A459" s="109" t="s">
        <v>250</v>
      </c>
      <c r="B459" s="109" t="s">
        <v>344</v>
      </c>
      <c r="C459" s="110">
        <v>522</v>
      </c>
      <c r="D459" s="110">
        <v>1667</v>
      </c>
      <c r="E459" s="111">
        <v>556</v>
      </c>
    </row>
    <row r="460" spans="1:5" x14ac:dyDescent="0.3">
      <c r="A460" s="109" t="s">
        <v>250</v>
      </c>
      <c r="B460" s="109" t="s">
        <v>345</v>
      </c>
      <c r="C460" s="110">
        <v>278</v>
      </c>
      <c r="D460" s="110">
        <v>1091</v>
      </c>
      <c r="E460" s="111">
        <v>505</v>
      </c>
    </row>
    <row r="461" spans="1:5" x14ac:dyDescent="0.3">
      <c r="A461" s="109" t="s">
        <v>250</v>
      </c>
      <c r="B461" s="109" t="s">
        <v>346</v>
      </c>
      <c r="C461" s="110">
        <v>0</v>
      </c>
      <c r="D461" s="110">
        <v>0</v>
      </c>
      <c r="E461" s="111">
        <v>0</v>
      </c>
    </row>
    <row r="462" spans="1:5" x14ac:dyDescent="0.3">
      <c r="A462" s="109" t="s">
        <v>250</v>
      </c>
      <c r="B462" s="109" t="s">
        <v>347</v>
      </c>
      <c r="C462" s="110">
        <v>120</v>
      </c>
      <c r="D462" s="110">
        <v>1335</v>
      </c>
      <c r="E462" s="111">
        <v>289</v>
      </c>
    </row>
    <row r="463" spans="1:5" x14ac:dyDescent="0.3">
      <c r="A463" s="109" t="s">
        <v>250</v>
      </c>
      <c r="B463" s="109" t="s">
        <v>348</v>
      </c>
      <c r="C463" s="110">
        <v>316</v>
      </c>
      <c r="D463" s="110">
        <v>1028</v>
      </c>
      <c r="E463" s="111">
        <v>505</v>
      </c>
    </row>
    <row r="464" spans="1:5" x14ac:dyDescent="0.3">
      <c r="A464" s="109" t="s">
        <v>250</v>
      </c>
      <c r="B464" s="109" t="s">
        <v>349</v>
      </c>
      <c r="C464" s="110">
        <v>446</v>
      </c>
      <c r="D464" s="110">
        <v>1763</v>
      </c>
      <c r="E464" s="111">
        <v>527</v>
      </c>
    </row>
    <row r="465" spans="1:5" x14ac:dyDescent="0.3">
      <c r="A465" s="109" t="s">
        <v>250</v>
      </c>
      <c r="B465" s="109" t="s">
        <v>350</v>
      </c>
      <c r="C465" s="110">
        <v>0</v>
      </c>
      <c r="D465" s="110">
        <v>0</v>
      </c>
      <c r="E465" s="111">
        <v>0</v>
      </c>
    </row>
    <row r="466" spans="1:5" x14ac:dyDescent="0.3">
      <c r="A466" s="109" t="s">
        <v>250</v>
      </c>
      <c r="B466" s="109" t="s">
        <v>351</v>
      </c>
      <c r="C466" s="110">
        <v>254</v>
      </c>
      <c r="D466" s="110">
        <v>642</v>
      </c>
      <c r="E466" s="111">
        <v>308</v>
      </c>
    </row>
    <row r="467" spans="1:5" x14ac:dyDescent="0.3">
      <c r="A467" s="109" t="s">
        <v>250</v>
      </c>
      <c r="B467" s="109" t="s">
        <v>352</v>
      </c>
      <c r="C467" s="110">
        <v>157</v>
      </c>
      <c r="D467" s="110">
        <v>440</v>
      </c>
      <c r="E467" s="111">
        <v>436</v>
      </c>
    </row>
    <row r="468" spans="1:5" x14ac:dyDescent="0.3">
      <c r="A468" s="109" t="s">
        <v>250</v>
      </c>
      <c r="B468" s="109" t="s">
        <v>353</v>
      </c>
      <c r="C468" s="110">
        <v>788</v>
      </c>
      <c r="D468" s="110">
        <v>988</v>
      </c>
      <c r="E468" s="111">
        <v>673</v>
      </c>
    </row>
    <row r="469" spans="1:5" x14ac:dyDescent="0.3">
      <c r="A469" s="109" t="s">
        <v>250</v>
      </c>
      <c r="B469" s="109" t="s">
        <v>354</v>
      </c>
      <c r="C469" s="110">
        <v>398</v>
      </c>
      <c r="D469" s="110">
        <v>454</v>
      </c>
      <c r="E469" s="111">
        <v>333</v>
      </c>
    </row>
    <row r="470" spans="1:5" x14ac:dyDescent="0.3">
      <c r="A470" s="109" t="s">
        <v>250</v>
      </c>
      <c r="B470" s="109" t="s">
        <v>355</v>
      </c>
      <c r="C470" s="110">
        <v>796</v>
      </c>
      <c r="D470" s="110">
        <v>912</v>
      </c>
      <c r="E470" s="111">
        <v>687</v>
      </c>
    </row>
    <row r="471" spans="1:5" x14ac:dyDescent="0.3">
      <c r="A471" s="109" t="s">
        <v>250</v>
      </c>
      <c r="B471" s="109" t="s">
        <v>356</v>
      </c>
      <c r="C471" s="110">
        <v>633</v>
      </c>
      <c r="D471" s="110">
        <v>1349</v>
      </c>
      <c r="E471" s="111">
        <v>564</v>
      </c>
    </row>
    <row r="472" spans="1:5" x14ac:dyDescent="0.3">
      <c r="A472" s="109" t="s">
        <v>250</v>
      </c>
      <c r="B472" s="109" t="s">
        <v>357</v>
      </c>
      <c r="C472" s="110">
        <v>1018</v>
      </c>
      <c r="D472" s="110">
        <v>1622</v>
      </c>
      <c r="E472" s="111">
        <v>826</v>
      </c>
    </row>
    <row r="473" spans="1:5" x14ac:dyDescent="0.3">
      <c r="A473" s="109" t="s">
        <v>250</v>
      </c>
      <c r="B473" s="109" t="s">
        <v>358</v>
      </c>
      <c r="C473" s="110">
        <v>356</v>
      </c>
      <c r="D473" s="110">
        <v>429</v>
      </c>
      <c r="E473" s="111">
        <v>621</v>
      </c>
    </row>
    <row r="474" spans="1:5" x14ac:dyDescent="0.3">
      <c r="A474" s="109" t="s">
        <v>250</v>
      </c>
      <c r="B474" s="109" t="s">
        <v>359</v>
      </c>
      <c r="C474" s="110">
        <v>1173</v>
      </c>
      <c r="D474" s="110">
        <v>1342</v>
      </c>
      <c r="E474" s="111">
        <v>605</v>
      </c>
    </row>
    <row r="475" spans="1:5" x14ac:dyDescent="0.3">
      <c r="A475" s="109" t="s">
        <v>250</v>
      </c>
      <c r="B475" s="109" t="s">
        <v>360</v>
      </c>
      <c r="C475" s="110">
        <v>729</v>
      </c>
      <c r="D475" s="110">
        <v>1085</v>
      </c>
      <c r="E475" s="111">
        <v>838</v>
      </c>
    </row>
    <row r="476" spans="1:5" x14ac:dyDescent="0.3">
      <c r="A476" s="109" t="s">
        <v>250</v>
      </c>
      <c r="B476" s="109" t="s">
        <v>361</v>
      </c>
      <c r="C476" s="110">
        <v>935</v>
      </c>
      <c r="D476" s="110">
        <v>1436</v>
      </c>
      <c r="E476" s="111">
        <v>1237</v>
      </c>
    </row>
    <row r="477" spans="1:5" x14ac:dyDescent="0.3">
      <c r="A477" s="109" t="s">
        <v>250</v>
      </c>
      <c r="B477" s="109" t="s">
        <v>362</v>
      </c>
      <c r="C477" s="110">
        <v>930</v>
      </c>
      <c r="D477" s="110">
        <v>1328</v>
      </c>
      <c r="E477" s="111">
        <v>1024</v>
      </c>
    </row>
    <row r="478" spans="1:5" x14ac:dyDescent="0.3">
      <c r="A478" s="109" t="s">
        <v>250</v>
      </c>
      <c r="B478" s="109" t="s">
        <v>363</v>
      </c>
      <c r="C478" s="110">
        <v>1207</v>
      </c>
      <c r="D478" s="110">
        <v>1863</v>
      </c>
      <c r="E478" s="111">
        <v>1375</v>
      </c>
    </row>
    <row r="479" spans="1:5" x14ac:dyDescent="0.3">
      <c r="A479" s="109" t="s">
        <v>250</v>
      </c>
      <c r="B479" s="109" t="s">
        <v>364</v>
      </c>
      <c r="C479" s="110">
        <v>1089</v>
      </c>
      <c r="D479" s="110">
        <v>1554</v>
      </c>
      <c r="E479" s="111">
        <v>945</v>
      </c>
    </row>
    <row r="480" spans="1:5" x14ac:dyDescent="0.3">
      <c r="A480" s="109" t="s">
        <v>250</v>
      </c>
      <c r="B480" s="109" t="s">
        <v>365</v>
      </c>
      <c r="C480" s="110">
        <v>1179</v>
      </c>
      <c r="D480" s="110">
        <v>1541</v>
      </c>
      <c r="E480" s="111">
        <v>1136</v>
      </c>
    </row>
    <row r="481" spans="1:5" x14ac:dyDescent="0.3">
      <c r="A481" s="109" t="s">
        <v>250</v>
      </c>
      <c r="B481" s="109" t="s">
        <v>366</v>
      </c>
      <c r="C481" s="110">
        <v>646</v>
      </c>
      <c r="D481" s="110">
        <v>1144</v>
      </c>
      <c r="E481" s="111">
        <v>1027</v>
      </c>
    </row>
    <row r="482" spans="1:5" x14ac:dyDescent="0.3">
      <c r="A482" s="109" t="s">
        <v>250</v>
      </c>
      <c r="B482" s="109" t="s">
        <v>367</v>
      </c>
      <c r="C482" s="110">
        <v>689</v>
      </c>
      <c r="D482" s="110">
        <v>1352</v>
      </c>
      <c r="E482" s="111">
        <v>777</v>
      </c>
    </row>
    <row r="483" spans="1:5" x14ac:dyDescent="0.3">
      <c r="A483" s="109" t="s">
        <v>250</v>
      </c>
      <c r="B483" s="109" t="s">
        <v>368</v>
      </c>
      <c r="C483" s="110">
        <v>92</v>
      </c>
      <c r="D483" s="110">
        <v>1393</v>
      </c>
      <c r="E483" s="111">
        <v>295</v>
      </c>
    </row>
    <row r="484" spans="1:5" x14ac:dyDescent="0.3">
      <c r="A484" s="109" t="s">
        <v>250</v>
      </c>
      <c r="B484" s="109" t="s">
        <v>369</v>
      </c>
      <c r="C484" s="110">
        <v>361</v>
      </c>
      <c r="D484" s="110">
        <v>4109</v>
      </c>
      <c r="E484" s="111">
        <v>761</v>
      </c>
    </row>
    <row r="485" spans="1:5" x14ac:dyDescent="0.3">
      <c r="A485" s="109" t="s">
        <v>250</v>
      </c>
      <c r="B485" s="109" t="s">
        <v>370</v>
      </c>
      <c r="C485" s="110">
        <v>148</v>
      </c>
      <c r="D485" s="110">
        <v>1510</v>
      </c>
      <c r="E485" s="111">
        <v>300</v>
      </c>
    </row>
    <row r="486" spans="1:5" x14ac:dyDescent="0.3">
      <c r="A486" s="109" t="s">
        <v>250</v>
      </c>
      <c r="B486" s="109" t="s">
        <v>371</v>
      </c>
      <c r="C486" s="110">
        <v>367</v>
      </c>
      <c r="D486" s="110">
        <v>1942</v>
      </c>
      <c r="E486" s="111">
        <v>817</v>
      </c>
    </row>
    <row r="487" spans="1:5" x14ac:dyDescent="0.3">
      <c r="A487" s="109" t="s">
        <v>250</v>
      </c>
      <c r="B487" s="109" t="s">
        <v>372</v>
      </c>
      <c r="C487" s="110">
        <v>96</v>
      </c>
      <c r="D487" s="110">
        <v>249</v>
      </c>
      <c r="E487" s="111">
        <v>191</v>
      </c>
    </row>
    <row r="488" spans="1:5" x14ac:dyDescent="0.3">
      <c r="A488" s="109" t="s">
        <v>250</v>
      </c>
      <c r="B488" s="109" t="s">
        <v>373</v>
      </c>
      <c r="C488" s="110">
        <v>104</v>
      </c>
      <c r="D488" s="110">
        <v>281</v>
      </c>
      <c r="E488" s="111">
        <v>241</v>
      </c>
    </row>
    <row r="489" spans="1:5" x14ac:dyDescent="0.3">
      <c r="A489" s="109" t="s">
        <v>250</v>
      </c>
      <c r="B489" s="109" t="s">
        <v>374</v>
      </c>
      <c r="C489" s="110">
        <v>152</v>
      </c>
      <c r="D489" s="110">
        <v>225</v>
      </c>
      <c r="E489" s="111">
        <v>215</v>
      </c>
    </row>
    <row r="490" spans="1:5" x14ac:dyDescent="0.3">
      <c r="A490" s="109" t="s">
        <v>250</v>
      </c>
      <c r="B490" s="109" t="s">
        <v>375</v>
      </c>
      <c r="C490" s="110">
        <v>661</v>
      </c>
      <c r="D490" s="110">
        <v>1509</v>
      </c>
      <c r="E490" s="111">
        <v>818</v>
      </c>
    </row>
    <row r="491" spans="1:5" x14ac:dyDescent="0.3">
      <c r="A491" s="109" t="s">
        <v>250</v>
      </c>
      <c r="B491" s="109" t="s">
        <v>376</v>
      </c>
      <c r="C491" s="110">
        <v>417</v>
      </c>
      <c r="D491" s="110">
        <v>591</v>
      </c>
      <c r="E491" s="111">
        <v>414</v>
      </c>
    </row>
    <row r="492" spans="1:5" x14ac:dyDescent="0.3">
      <c r="A492" s="109" t="s">
        <v>250</v>
      </c>
      <c r="B492" s="109" t="s">
        <v>377</v>
      </c>
      <c r="C492" s="110">
        <v>588</v>
      </c>
      <c r="D492" s="110">
        <v>1036</v>
      </c>
      <c r="E492" s="111">
        <v>725</v>
      </c>
    </row>
    <row r="493" spans="1:5" x14ac:dyDescent="0.3">
      <c r="A493" s="109" t="s">
        <v>250</v>
      </c>
      <c r="B493" s="109" t="s">
        <v>378</v>
      </c>
      <c r="C493" s="110">
        <v>99</v>
      </c>
      <c r="D493" s="110">
        <v>566</v>
      </c>
      <c r="E493" s="111">
        <v>200</v>
      </c>
    </row>
    <row r="494" spans="1:5" x14ac:dyDescent="0.3">
      <c r="A494" s="109" t="s">
        <v>250</v>
      </c>
      <c r="B494" s="109" t="s">
        <v>379</v>
      </c>
      <c r="C494" s="110">
        <v>1113</v>
      </c>
      <c r="D494" s="110">
        <v>1539</v>
      </c>
      <c r="E494" s="111">
        <v>1209</v>
      </c>
    </row>
    <row r="495" spans="1:5" x14ac:dyDescent="0.3">
      <c r="A495" s="109" t="s">
        <v>250</v>
      </c>
      <c r="B495" s="109" t="s">
        <v>380</v>
      </c>
      <c r="C495" s="110">
        <v>1462</v>
      </c>
      <c r="D495" s="110">
        <v>1993</v>
      </c>
      <c r="E495" s="111">
        <v>1444</v>
      </c>
    </row>
    <row r="496" spans="1:5" x14ac:dyDescent="0.3">
      <c r="A496" s="109" t="s">
        <v>250</v>
      </c>
      <c r="B496" s="109" t="s">
        <v>381</v>
      </c>
      <c r="C496" s="110">
        <v>1094</v>
      </c>
      <c r="D496" s="110">
        <v>1924</v>
      </c>
      <c r="E496" s="111">
        <v>1466</v>
      </c>
    </row>
    <row r="497" spans="1:5" x14ac:dyDescent="0.3">
      <c r="A497" s="109" t="s">
        <v>250</v>
      </c>
      <c r="B497" s="109" t="s">
        <v>382</v>
      </c>
      <c r="C497" s="110">
        <v>924</v>
      </c>
      <c r="D497" s="110">
        <v>1799</v>
      </c>
      <c r="E497" s="111">
        <v>1269</v>
      </c>
    </row>
    <row r="498" spans="1:5" x14ac:dyDescent="0.3">
      <c r="A498" s="109" t="s">
        <v>250</v>
      </c>
      <c r="B498" s="109" t="s">
        <v>383</v>
      </c>
      <c r="C498" s="110">
        <v>0</v>
      </c>
      <c r="D498" s="110">
        <v>0</v>
      </c>
      <c r="E498" s="111">
        <v>0</v>
      </c>
    </row>
    <row r="499" spans="1:5" x14ac:dyDescent="0.3">
      <c r="A499" s="109" t="s">
        <v>250</v>
      </c>
      <c r="B499" s="109" t="s">
        <v>384</v>
      </c>
      <c r="C499" s="110">
        <v>296</v>
      </c>
      <c r="D499" s="110">
        <v>443</v>
      </c>
      <c r="E499" s="111">
        <v>157</v>
      </c>
    </row>
    <row r="500" spans="1:5" x14ac:dyDescent="0.3">
      <c r="A500" s="109" t="s">
        <v>250</v>
      </c>
      <c r="B500" s="109" t="s">
        <v>385</v>
      </c>
      <c r="C500" s="110">
        <v>858</v>
      </c>
      <c r="D500" s="110">
        <v>1562</v>
      </c>
      <c r="E500" s="111">
        <v>832</v>
      </c>
    </row>
    <row r="501" spans="1:5" x14ac:dyDescent="0.3">
      <c r="A501" s="109" t="s">
        <v>250</v>
      </c>
      <c r="B501" s="109" t="s">
        <v>386</v>
      </c>
      <c r="C501" s="110">
        <v>487</v>
      </c>
      <c r="D501" s="110">
        <v>821</v>
      </c>
      <c r="E501" s="111">
        <v>556</v>
      </c>
    </row>
    <row r="502" spans="1:5" x14ac:dyDescent="0.3">
      <c r="A502" s="109" t="s">
        <v>250</v>
      </c>
      <c r="B502" s="109" t="s">
        <v>387</v>
      </c>
      <c r="C502" s="110">
        <v>985</v>
      </c>
      <c r="D502" s="110">
        <v>2100</v>
      </c>
      <c r="E502" s="111">
        <v>1402</v>
      </c>
    </row>
    <row r="503" spans="1:5" x14ac:dyDescent="0.3">
      <c r="A503" s="109" t="s">
        <v>250</v>
      </c>
      <c r="B503" s="109" t="s">
        <v>388</v>
      </c>
      <c r="C503" s="110">
        <v>430</v>
      </c>
      <c r="D503" s="110">
        <v>976</v>
      </c>
      <c r="E503" s="111">
        <v>616</v>
      </c>
    </row>
    <row r="504" spans="1:5" x14ac:dyDescent="0.3">
      <c r="A504" s="109" t="s">
        <v>250</v>
      </c>
      <c r="B504" s="109" t="s">
        <v>389</v>
      </c>
      <c r="C504" s="110">
        <v>11</v>
      </c>
      <c r="D504" s="110">
        <v>4</v>
      </c>
      <c r="E504" s="111">
        <v>351</v>
      </c>
    </row>
    <row r="505" spans="1:5" x14ac:dyDescent="0.3">
      <c r="A505" s="109" t="s">
        <v>250</v>
      </c>
      <c r="B505" s="109" t="s">
        <v>390</v>
      </c>
      <c r="C505" s="110">
        <v>370</v>
      </c>
      <c r="D505" s="110">
        <v>480</v>
      </c>
      <c r="E505" s="111">
        <v>398</v>
      </c>
    </row>
    <row r="506" spans="1:5" x14ac:dyDescent="0.3">
      <c r="A506" s="109" t="s">
        <v>250</v>
      </c>
      <c r="B506" s="109" t="s">
        <v>391</v>
      </c>
      <c r="C506" s="110">
        <v>778</v>
      </c>
      <c r="D506" s="110">
        <v>1343</v>
      </c>
      <c r="E506" s="111">
        <v>1071</v>
      </c>
    </row>
    <row r="507" spans="1:5" x14ac:dyDescent="0.3">
      <c r="A507" s="109" t="s">
        <v>250</v>
      </c>
      <c r="B507" s="109" t="s">
        <v>392</v>
      </c>
      <c r="C507" s="110">
        <v>783</v>
      </c>
      <c r="D507" s="110">
        <v>1429</v>
      </c>
      <c r="E507" s="111">
        <v>1018</v>
      </c>
    </row>
    <row r="508" spans="1:5" x14ac:dyDescent="0.3">
      <c r="A508" s="109" t="s">
        <v>250</v>
      </c>
      <c r="B508" s="109" t="s">
        <v>393</v>
      </c>
      <c r="C508" s="110">
        <v>1376</v>
      </c>
      <c r="D508" s="110">
        <v>2314</v>
      </c>
      <c r="E508" s="111">
        <v>1440</v>
      </c>
    </row>
    <row r="509" spans="1:5" x14ac:dyDescent="0.3">
      <c r="A509" s="109" t="s">
        <v>250</v>
      </c>
      <c r="B509" s="109" t="s">
        <v>394</v>
      </c>
      <c r="C509" s="110">
        <v>717</v>
      </c>
      <c r="D509" s="110">
        <v>1732</v>
      </c>
      <c r="E509" s="111">
        <v>1623</v>
      </c>
    </row>
    <row r="510" spans="1:5" x14ac:dyDescent="0.3">
      <c r="A510" s="109" t="s">
        <v>250</v>
      </c>
      <c r="B510" s="109" t="s">
        <v>395</v>
      </c>
      <c r="C510" s="110">
        <v>301</v>
      </c>
      <c r="D510" s="110">
        <v>720</v>
      </c>
      <c r="E510" s="111">
        <v>629</v>
      </c>
    </row>
    <row r="511" spans="1:5" x14ac:dyDescent="0.3">
      <c r="A511" s="109" t="s">
        <v>250</v>
      </c>
      <c r="B511" s="109" t="s">
        <v>396</v>
      </c>
      <c r="C511" s="110">
        <v>179</v>
      </c>
      <c r="D511" s="110">
        <v>303</v>
      </c>
      <c r="E511" s="111">
        <v>258</v>
      </c>
    </row>
    <row r="512" spans="1:5" x14ac:dyDescent="0.3">
      <c r="A512" s="109" t="s">
        <v>250</v>
      </c>
      <c r="B512" s="109" t="s">
        <v>397</v>
      </c>
      <c r="C512" s="110">
        <v>919</v>
      </c>
      <c r="D512" s="110">
        <v>1445</v>
      </c>
      <c r="E512" s="111">
        <v>1250</v>
      </c>
    </row>
    <row r="513" spans="1:11" x14ac:dyDescent="0.3">
      <c r="A513" s="109" t="s">
        <v>250</v>
      </c>
      <c r="B513" s="109" t="s">
        <v>398</v>
      </c>
      <c r="C513" s="110">
        <v>396</v>
      </c>
      <c r="D513" s="110">
        <v>704</v>
      </c>
      <c r="E513" s="111">
        <v>712</v>
      </c>
    </row>
    <row r="514" spans="1:11" x14ac:dyDescent="0.3">
      <c r="A514" s="109" t="s">
        <v>250</v>
      </c>
      <c r="B514" s="109" t="s">
        <v>399</v>
      </c>
      <c r="C514" s="110">
        <v>387</v>
      </c>
      <c r="D514" s="110">
        <v>735</v>
      </c>
      <c r="E514" s="111">
        <v>677</v>
      </c>
    </row>
    <row r="515" spans="1:11" x14ac:dyDescent="0.3">
      <c r="A515" s="109" t="s">
        <v>250</v>
      </c>
      <c r="B515" s="109" t="s">
        <v>400</v>
      </c>
      <c r="C515" s="110">
        <v>869</v>
      </c>
      <c r="D515" s="110">
        <v>1267</v>
      </c>
      <c r="E515" s="111">
        <v>801</v>
      </c>
    </row>
    <row r="516" spans="1:11" x14ac:dyDescent="0.3">
      <c r="A516" s="109" t="s">
        <v>250</v>
      </c>
      <c r="B516" s="109" t="s">
        <v>401</v>
      </c>
      <c r="C516" s="110">
        <v>1500</v>
      </c>
      <c r="D516" s="110">
        <v>2104</v>
      </c>
      <c r="E516" s="111">
        <v>1570</v>
      </c>
    </row>
    <row r="517" spans="1:11" x14ac:dyDescent="0.3">
      <c r="A517" s="109" t="s">
        <v>250</v>
      </c>
      <c r="B517" s="109" t="s">
        <v>402</v>
      </c>
      <c r="C517" s="110">
        <v>1064</v>
      </c>
      <c r="D517" s="110">
        <v>1509</v>
      </c>
      <c r="E517" s="111">
        <v>1126</v>
      </c>
    </row>
    <row r="518" spans="1:11" x14ac:dyDescent="0.3">
      <c r="A518" s="109" t="s">
        <v>250</v>
      </c>
      <c r="B518" s="109" t="s">
        <v>403</v>
      </c>
      <c r="C518" s="110">
        <v>1272</v>
      </c>
      <c r="D518" s="110">
        <v>2058</v>
      </c>
      <c r="E518" s="111">
        <v>1702</v>
      </c>
    </row>
    <row r="519" spans="1:11" x14ac:dyDescent="0.3">
      <c r="A519" s="109" t="s">
        <v>250</v>
      </c>
      <c r="B519" s="109" t="s">
        <v>404</v>
      </c>
      <c r="C519" s="110">
        <v>916</v>
      </c>
      <c r="D519" s="110">
        <v>1326</v>
      </c>
      <c r="E519" s="111">
        <v>840</v>
      </c>
    </row>
    <row r="520" spans="1:11" x14ac:dyDescent="0.3">
      <c r="A520" s="109" t="s">
        <v>250</v>
      </c>
      <c r="B520" s="109" t="s">
        <v>405</v>
      </c>
      <c r="C520" s="110">
        <v>877</v>
      </c>
      <c r="D520" s="110">
        <v>1498</v>
      </c>
      <c r="E520" s="111">
        <v>1274</v>
      </c>
    </row>
    <row r="521" spans="1:11" x14ac:dyDescent="0.3">
      <c r="A521" s="109" t="s">
        <v>250</v>
      </c>
      <c r="B521" s="109" t="s">
        <v>406</v>
      </c>
      <c r="C521" s="110">
        <v>716</v>
      </c>
      <c r="D521" s="110">
        <v>1119</v>
      </c>
      <c r="E521" s="111">
        <v>837</v>
      </c>
    </row>
    <row r="522" spans="1:11" x14ac:dyDescent="0.3">
      <c r="A522" s="109" t="s">
        <v>250</v>
      </c>
      <c r="B522" s="109" t="s">
        <v>407</v>
      </c>
      <c r="C522" s="110">
        <v>772</v>
      </c>
      <c r="D522" s="110">
        <v>1410</v>
      </c>
      <c r="E522" s="111">
        <v>1199</v>
      </c>
    </row>
    <row r="523" spans="1:11" x14ac:dyDescent="0.3">
      <c r="A523" s="109" t="s">
        <v>250</v>
      </c>
      <c r="B523" s="109" t="s">
        <v>408</v>
      </c>
      <c r="C523" s="110">
        <v>1190</v>
      </c>
      <c r="D523" s="110">
        <v>1969</v>
      </c>
      <c r="E523" s="111">
        <v>1597</v>
      </c>
    </row>
    <row r="526" spans="1:11" ht="18" x14ac:dyDescent="0.35">
      <c r="A526" s="130" t="s">
        <v>415</v>
      </c>
      <c r="B526" s="130"/>
      <c r="C526" s="130"/>
      <c r="D526" s="130"/>
    </row>
    <row r="528" spans="1:11" x14ac:dyDescent="0.3">
      <c r="A528" s="71" t="s">
        <v>416</v>
      </c>
      <c r="B528" s="71" t="s">
        <v>417</v>
      </c>
      <c r="C528" s="71" t="s">
        <v>418</v>
      </c>
      <c r="D528" s="71" t="s">
        <v>419</v>
      </c>
      <c r="F528" s="172" t="s">
        <v>422</v>
      </c>
      <c r="G528" s="172"/>
      <c r="H528" s="172"/>
      <c r="I528" s="172"/>
      <c r="J528" s="172"/>
      <c r="K528" s="172"/>
    </row>
    <row r="529" spans="1:11" x14ac:dyDescent="0.3">
      <c r="A529" s="25">
        <v>1</v>
      </c>
      <c r="B529" s="72">
        <v>8000</v>
      </c>
      <c r="C529" s="25" t="s">
        <v>420</v>
      </c>
      <c r="D529" s="25">
        <v>10</v>
      </c>
      <c r="F529" s="142" t="s">
        <v>423</v>
      </c>
      <c r="G529" s="142"/>
      <c r="H529" s="142"/>
      <c r="I529" s="142"/>
      <c r="J529" s="142"/>
      <c r="K529" s="25">
        <f>SUMIF(C529:C538, "Yes", B529:B538)</f>
        <v>79000</v>
      </c>
    </row>
    <row r="530" spans="1:11" x14ac:dyDescent="0.3">
      <c r="A530" s="25">
        <v>2</v>
      </c>
      <c r="B530" s="72">
        <v>11000</v>
      </c>
      <c r="C530" s="25" t="s">
        <v>420</v>
      </c>
      <c r="D530" s="25">
        <v>9</v>
      </c>
      <c r="F530" s="142" t="s">
        <v>424</v>
      </c>
      <c r="G530" s="142"/>
      <c r="H530" s="142"/>
      <c r="I530" s="142"/>
      <c r="J530" s="142"/>
      <c r="K530" s="25">
        <f>SUMIF(C529:C538, "No", B529:B538)</f>
        <v>27000</v>
      </c>
    </row>
    <row r="531" spans="1:11" x14ac:dyDescent="0.3">
      <c r="A531" s="25">
        <v>3</v>
      </c>
      <c r="B531" s="72">
        <v>6000</v>
      </c>
      <c r="C531" s="25" t="s">
        <v>421</v>
      </c>
      <c r="D531" s="25">
        <v>5</v>
      </c>
      <c r="F531" s="142" t="s">
        <v>425</v>
      </c>
      <c r="G531" s="142"/>
      <c r="H531" s="142"/>
      <c r="I531" s="142"/>
      <c r="J531" s="142"/>
      <c r="K531" s="25">
        <f>SUMIF(B529:B538, "&gt;10000", D529:D538)</f>
        <v>1028</v>
      </c>
    </row>
    <row r="532" spans="1:11" x14ac:dyDescent="0.3">
      <c r="A532" s="25">
        <v>4</v>
      </c>
      <c r="B532" s="72">
        <v>15000</v>
      </c>
      <c r="C532" s="25" t="s">
        <v>420</v>
      </c>
      <c r="D532" s="25">
        <v>10</v>
      </c>
      <c r="F532" s="142" t="s">
        <v>426</v>
      </c>
      <c r="G532" s="142"/>
      <c r="H532" s="142"/>
      <c r="I532" s="142"/>
      <c r="J532" s="142"/>
      <c r="K532" s="25">
        <f>SUMIF(B529:B538, "&gt;10000", B529:B538)</f>
        <v>65000</v>
      </c>
    </row>
    <row r="533" spans="1:11" x14ac:dyDescent="0.3">
      <c r="A533" s="25">
        <v>5</v>
      </c>
      <c r="B533" s="72">
        <v>10000</v>
      </c>
      <c r="C533" s="25" t="s">
        <v>421</v>
      </c>
      <c r="D533" s="25">
        <v>2</v>
      </c>
      <c r="F533" s="142" t="s">
        <v>427</v>
      </c>
      <c r="G533" s="142"/>
      <c r="H533" s="142"/>
      <c r="I533" s="142"/>
      <c r="J533" s="142"/>
      <c r="K533" s="25">
        <f>SUMIF(B529:B538, "&gt;10000", D529:D538)</f>
        <v>1028</v>
      </c>
    </row>
    <row r="534" spans="1:11" x14ac:dyDescent="0.3">
      <c r="A534" s="25">
        <v>6</v>
      </c>
      <c r="B534" s="72">
        <v>15000</v>
      </c>
      <c r="C534" s="25" t="s">
        <v>420</v>
      </c>
      <c r="D534" s="25">
        <v>5</v>
      </c>
    </row>
    <row r="535" spans="1:11" x14ac:dyDescent="0.3">
      <c r="A535" s="25">
        <v>7</v>
      </c>
      <c r="B535" s="72">
        <v>13000</v>
      </c>
      <c r="C535" s="25" t="s">
        <v>420</v>
      </c>
      <c r="D535" s="25">
        <v>999</v>
      </c>
    </row>
    <row r="536" spans="1:11" x14ac:dyDescent="0.3">
      <c r="A536" s="25">
        <v>8</v>
      </c>
      <c r="B536" s="72">
        <v>8000</v>
      </c>
      <c r="C536" s="25" t="s">
        <v>420</v>
      </c>
      <c r="D536" s="25">
        <v>2</v>
      </c>
    </row>
    <row r="537" spans="1:11" x14ac:dyDescent="0.3">
      <c r="A537" s="25">
        <v>9</v>
      </c>
      <c r="B537" s="72">
        <v>11000</v>
      </c>
      <c r="C537" s="25" t="s">
        <v>421</v>
      </c>
      <c r="D537" s="25">
        <v>5</v>
      </c>
    </row>
    <row r="538" spans="1:11" x14ac:dyDescent="0.3">
      <c r="A538" s="25">
        <v>10</v>
      </c>
      <c r="B538" s="72">
        <v>9000</v>
      </c>
      <c r="C538" s="25" t="s">
        <v>420</v>
      </c>
      <c r="D538" s="25">
        <v>6</v>
      </c>
    </row>
    <row r="541" spans="1:11" ht="18" x14ac:dyDescent="0.35">
      <c r="A541" s="130" t="s">
        <v>428</v>
      </c>
      <c r="B541" s="130"/>
      <c r="C541" s="130"/>
    </row>
    <row r="543" spans="1:11" x14ac:dyDescent="0.3">
      <c r="A543" s="73" t="s">
        <v>0</v>
      </c>
      <c r="B543" s="73" t="s">
        <v>429</v>
      </c>
      <c r="C543" s="73" t="s">
        <v>430</v>
      </c>
      <c r="D543" s="73" t="s">
        <v>431</v>
      </c>
    </row>
    <row r="544" spans="1:11" x14ac:dyDescent="0.3">
      <c r="A544" s="74" t="s">
        <v>432</v>
      </c>
      <c r="B544" s="74" t="s">
        <v>433</v>
      </c>
      <c r="C544" s="74" t="s">
        <v>434</v>
      </c>
      <c r="D544" s="74">
        <v>28</v>
      </c>
      <c r="F544" s="137" t="s">
        <v>453</v>
      </c>
      <c r="G544" s="137"/>
      <c r="H544" s="137"/>
      <c r="I544" s="137"/>
      <c r="J544" s="25">
        <f>SUMIF(C544:C553,"USA", D544:D553 )</f>
        <v>67</v>
      </c>
    </row>
    <row r="545" spans="1:10" x14ac:dyDescent="0.3">
      <c r="A545" s="74" t="s">
        <v>435</v>
      </c>
      <c r="B545" s="74" t="s">
        <v>436</v>
      </c>
      <c r="C545" s="74" t="s">
        <v>437</v>
      </c>
      <c r="D545" s="74">
        <v>8</v>
      </c>
      <c r="F545" s="137" t="s">
        <v>454</v>
      </c>
      <c r="G545" s="137"/>
      <c r="H545" s="137"/>
      <c r="I545" s="137"/>
      <c r="J545" s="25">
        <f>SUMIF(B544:B553, "Figure Skating", D544:D553)</f>
        <v>5</v>
      </c>
    </row>
    <row r="546" spans="1:10" x14ac:dyDescent="0.3">
      <c r="A546" s="74" t="s">
        <v>438</v>
      </c>
      <c r="B546" s="74" t="s">
        <v>439</v>
      </c>
      <c r="C546" s="74" t="s">
        <v>434</v>
      </c>
      <c r="D546" s="74">
        <v>19</v>
      </c>
      <c r="F546" s="137" t="s">
        <v>455</v>
      </c>
      <c r="G546" s="137"/>
      <c r="H546" s="137"/>
      <c r="I546" s="137"/>
      <c r="J546" s="25">
        <f>SUMIFS(D544:D553, C544:C553, "USA") + SUMIFS(D544:D553, C544:C553, "Jamaica")</f>
        <v>75</v>
      </c>
    </row>
    <row r="547" spans="1:10" x14ac:dyDescent="0.3">
      <c r="A547" s="74" t="s">
        <v>440</v>
      </c>
      <c r="B547" s="74" t="s">
        <v>441</v>
      </c>
      <c r="C547" s="74" t="s">
        <v>442</v>
      </c>
      <c r="D547" s="74">
        <v>2</v>
      </c>
      <c r="J547">
        <f>SUM(SUMIF(C544:C553, {"USA","Jamaica"}, D544:D553))</f>
        <v>75</v>
      </c>
    </row>
    <row r="548" spans="1:10" x14ac:dyDescent="0.3">
      <c r="A548" s="74" t="s">
        <v>443</v>
      </c>
      <c r="B548" s="74" t="s">
        <v>439</v>
      </c>
      <c r="C548" s="74" t="s">
        <v>444</v>
      </c>
      <c r="D548" s="74">
        <v>5</v>
      </c>
    </row>
    <row r="549" spans="1:10" x14ac:dyDescent="0.3">
      <c r="A549" s="74" t="s">
        <v>445</v>
      </c>
      <c r="B549" s="74" t="s">
        <v>436</v>
      </c>
      <c r="C549" s="74" t="s">
        <v>434</v>
      </c>
      <c r="D549" s="74">
        <v>9</v>
      </c>
    </row>
    <row r="550" spans="1:10" x14ac:dyDescent="0.3">
      <c r="A550" s="74" t="s">
        <v>446</v>
      </c>
      <c r="B550" s="74" t="s">
        <v>439</v>
      </c>
      <c r="C550" s="74" t="s">
        <v>447</v>
      </c>
      <c r="D550" s="74">
        <v>18</v>
      </c>
    </row>
    <row r="551" spans="1:10" x14ac:dyDescent="0.3">
      <c r="A551" s="74" t="s">
        <v>448</v>
      </c>
      <c r="B551" s="74" t="s">
        <v>433</v>
      </c>
      <c r="C551" s="74" t="s">
        <v>434</v>
      </c>
      <c r="D551" s="74">
        <v>11</v>
      </c>
    </row>
    <row r="552" spans="1:10" x14ac:dyDescent="0.3">
      <c r="A552" s="74" t="s">
        <v>449</v>
      </c>
      <c r="B552" s="74" t="s">
        <v>441</v>
      </c>
      <c r="C552" s="74" t="s">
        <v>450</v>
      </c>
      <c r="D552" s="74">
        <v>3</v>
      </c>
    </row>
    <row r="553" spans="1:10" x14ac:dyDescent="0.3">
      <c r="A553" s="74" t="s">
        <v>451</v>
      </c>
      <c r="B553" s="74" t="s">
        <v>436</v>
      </c>
      <c r="C553" s="74" t="s">
        <v>452</v>
      </c>
      <c r="D553" s="74">
        <v>15</v>
      </c>
    </row>
    <row r="557" spans="1:10" ht="15.6" x14ac:dyDescent="0.3">
      <c r="A557" s="132" t="s">
        <v>458</v>
      </c>
      <c r="B557" s="132"/>
      <c r="C557" s="132"/>
      <c r="D557" s="132"/>
      <c r="E557" s="132"/>
      <c r="F557" s="132"/>
      <c r="G557" s="132"/>
      <c r="H557" s="132"/>
      <c r="I557" s="132"/>
    </row>
    <row r="559" spans="1:10" x14ac:dyDescent="0.3">
      <c r="A559" s="26" t="s">
        <v>459</v>
      </c>
    </row>
    <row r="560" spans="1:10" x14ac:dyDescent="0.3">
      <c r="A560" s="26"/>
    </row>
    <row r="561" spans="1:6" x14ac:dyDescent="0.3">
      <c r="A561" s="115" t="s">
        <v>240</v>
      </c>
      <c r="B561" s="115" t="s">
        <v>460</v>
      </c>
    </row>
    <row r="562" spans="1:6" x14ac:dyDescent="0.3">
      <c r="A562" s="113">
        <v>44197</v>
      </c>
      <c r="B562" s="114">
        <v>1.3671</v>
      </c>
      <c r="D562" t="s">
        <v>461</v>
      </c>
      <c r="E562" t="s">
        <v>460</v>
      </c>
    </row>
    <row r="563" spans="1:6" x14ac:dyDescent="0.3">
      <c r="A563" s="113">
        <v>44200</v>
      </c>
      <c r="B563" s="114">
        <v>1.3569</v>
      </c>
      <c r="D563" s="112">
        <v>44201</v>
      </c>
      <c r="E563">
        <f>VLOOKUP(D563, A562:B582, 2,FALSE)</f>
        <v>1.3624000000000001</v>
      </c>
      <c r="F563" t="str">
        <f ca="1">_xlfn.IFNA(_xlfn.FORMULATEXT(E563),"")</f>
        <v>=VLOOKUP(D563, A562:B582, 2,FALSE)</v>
      </c>
    </row>
    <row r="564" spans="1:6" x14ac:dyDescent="0.3">
      <c r="A564" s="113">
        <v>44201</v>
      </c>
      <c r="B564" s="114">
        <v>1.3624000000000001</v>
      </c>
      <c r="D564" s="112">
        <v>44211</v>
      </c>
      <c r="E564">
        <f>VLOOKUP(D564,A562:B582, 2, FALSE)</f>
        <v>1.3586</v>
      </c>
      <c r="F564" t="str">
        <f t="shared" ref="F564:F565" ca="1" si="13">_xlfn.IFNA(_xlfn.FORMULATEXT(E564),"")</f>
        <v>=VLOOKUP(D564,A562:B582, 2, FALSE)</v>
      </c>
    </row>
    <row r="565" spans="1:6" x14ac:dyDescent="0.3">
      <c r="A565" s="113">
        <v>44202</v>
      </c>
      <c r="B565" s="114">
        <v>1.3607</v>
      </c>
      <c r="D565" s="112">
        <v>44220</v>
      </c>
      <c r="E565">
        <f>VLOOKUP(D565, A562:B582, 2, TRUE)</f>
        <v>1.3684000000000001</v>
      </c>
      <c r="F565" t="str">
        <f t="shared" ca="1" si="13"/>
        <v>=VLOOKUP(D565, A562:B582, 2, TRUE)</v>
      </c>
    </row>
    <row r="566" spans="1:6" x14ac:dyDescent="0.3">
      <c r="A566" s="113">
        <v>44203</v>
      </c>
      <c r="B566" s="114">
        <v>1.3563000000000001</v>
      </c>
    </row>
    <row r="567" spans="1:6" x14ac:dyDescent="0.3">
      <c r="A567" s="113">
        <v>44204</v>
      </c>
      <c r="B567" s="114">
        <v>1.3563000000000001</v>
      </c>
    </row>
    <row r="568" spans="1:6" x14ac:dyDescent="0.3">
      <c r="A568" s="113">
        <v>44207</v>
      </c>
      <c r="B568" s="114">
        <v>1.3513999999999999</v>
      </c>
    </row>
    <row r="569" spans="1:6" x14ac:dyDescent="0.3">
      <c r="A569" s="113">
        <v>44208</v>
      </c>
      <c r="B569" s="114">
        <v>1.3663000000000001</v>
      </c>
    </row>
    <row r="570" spans="1:6" x14ac:dyDescent="0.3">
      <c r="A570" s="113">
        <v>44209</v>
      </c>
      <c r="B570" s="114">
        <v>1.3636999999999999</v>
      </c>
    </row>
    <row r="571" spans="1:6" x14ac:dyDescent="0.3">
      <c r="A571" s="113">
        <v>44210</v>
      </c>
      <c r="B571" s="114">
        <v>1.3687</v>
      </c>
    </row>
    <row r="572" spans="1:6" x14ac:dyDescent="0.3">
      <c r="A572" s="113">
        <v>44211</v>
      </c>
      <c r="B572" s="114">
        <v>1.3586</v>
      </c>
    </row>
    <row r="573" spans="1:6" x14ac:dyDescent="0.3">
      <c r="A573" s="113">
        <v>44214</v>
      </c>
      <c r="B573" s="114">
        <v>1.3584000000000001</v>
      </c>
    </row>
    <row r="574" spans="1:6" x14ac:dyDescent="0.3">
      <c r="A574" s="113">
        <v>44215</v>
      </c>
      <c r="B574" s="114">
        <v>1.3628</v>
      </c>
    </row>
    <row r="575" spans="1:6" x14ac:dyDescent="0.3">
      <c r="A575" s="113">
        <v>44216</v>
      </c>
      <c r="B575" s="114">
        <v>1.3653</v>
      </c>
    </row>
    <row r="576" spans="1:6" x14ac:dyDescent="0.3">
      <c r="A576" s="113">
        <v>44217</v>
      </c>
      <c r="B576" s="114">
        <v>1.3732</v>
      </c>
    </row>
    <row r="577" spans="1:9" x14ac:dyDescent="0.3">
      <c r="A577" s="113">
        <v>44218</v>
      </c>
      <c r="B577" s="114">
        <v>1.3684000000000001</v>
      </c>
    </row>
    <row r="578" spans="1:9" x14ac:dyDescent="0.3">
      <c r="A578" s="113">
        <v>44221</v>
      </c>
      <c r="B578" s="114">
        <v>1.3673999999999999</v>
      </c>
    </row>
    <row r="579" spans="1:9" x14ac:dyDescent="0.3">
      <c r="A579" s="113">
        <v>44222</v>
      </c>
      <c r="B579" s="114">
        <v>1.3733</v>
      </c>
    </row>
    <row r="580" spans="1:9" x14ac:dyDescent="0.3">
      <c r="A580" s="113">
        <v>44223</v>
      </c>
      <c r="B580" s="114">
        <v>1.3686</v>
      </c>
    </row>
    <row r="581" spans="1:9" x14ac:dyDescent="0.3">
      <c r="A581" s="113">
        <v>44224</v>
      </c>
      <c r="B581" s="114">
        <v>1.3717999999999999</v>
      </c>
    </row>
    <row r="582" spans="1:9" x14ac:dyDescent="0.3">
      <c r="A582" s="113">
        <v>44225</v>
      </c>
      <c r="B582" s="114">
        <v>1.3702000000000001</v>
      </c>
    </row>
    <row r="585" spans="1:9" ht="18" x14ac:dyDescent="0.35">
      <c r="A585" s="116" t="s">
        <v>462</v>
      </c>
    </row>
    <row r="587" spans="1:9" x14ac:dyDescent="0.3">
      <c r="A587" s="118" t="s">
        <v>463</v>
      </c>
      <c r="B587" s="119" t="s">
        <v>0</v>
      </c>
      <c r="C587" s="119" t="s">
        <v>464</v>
      </c>
      <c r="D587" s="119" t="s">
        <v>96</v>
      </c>
      <c r="E587" s="119" t="s">
        <v>118</v>
      </c>
      <c r="G587" s="135" t="s">
        <v>485</v>
      </c>
      <c r="H587" s="135"/>
      <c r="I587" s="117" t="str">
        <f>VLOOKUP(58369, A588:E599, 2, FALSE)</f>
        <v>Thomas Davies</v>
      </c>
    </row>
    <row r="588" spans="1:9" x14ac:dyDescent="0.3">
      <c r="A588" s="120">
        <v>56815</v>
      </c>
      <c r="B588" s="121" t="s">
        <v>465</v>
      </c>
      <c r="C588" s="121" t="s">
        <v>466</v>
      </c>
      <c r="D588" s="122">
        <v>13836</v>
      </c>
      <c r="E588" s="122">
        <v>25</v>
      </c>
      <c r="G588" s="136" t="s">
        <v>486</v>
      </c>
      <c r="H588" s="136"/>
      <c r="I588" s="117">
        <f>VLOOKUP(B598, B588:E599, 4, FALSE)</f>
        <v>30</v>
      </c>
    </row>
    <row r="589" spans="1:9" x14ac:dyDescent="0.3">
      <c r="A589" s="120">
        <v>51186</v>
      </c>
      <c r="B589" s="121" t="s">
        <v>467</v>
      </c>
      <c r="C589" s="121" t="s">
        <v>468</v>
      </c>
      <c r="D589" s="122">
        <v>11771</v>
      </c>
      <c r="E589" s="122">
        <v>32</v>
      </c>
      <c r="H589" s="5"/>
      <c r="I589" s="117"/>
    </row>
    <row r="590" spans="1:9" x14ac:dyDescent="0.3">
      <c r="A590" s="120">
        <v>51511</v>
      </c>
      <c r="B590" s="121" t="s">
        <v>469</v>
      </c>
      <c r="C590" s="121" t="s">
        <v>470</v>
      </c>
      <c r="D590" s="122">
        <v>13046</v>
      </c>
      <c r="E590" s="122">
        <v>35</v>
      </c>
      <c r="G590" s="133" t="s">
        <v>487</v>
      </c>
      <c r="H590" s="134"/>
      <c r="I590" s="134"/>
    </row>
    <row r="591" spans="1:9" x14ac:dyDescent="0.3">
      <c r="A591" s="120">
        <v>50890</v>
      </c>
      <c r="B591" s="121" t="s">
        <v>471</v>
      </c>
      <c r="C591" s="121" t="s">
        <v>472</v>
      </c>
      <c r="D591" s="122">
        <v>18276</v>
      </c>
      <c r="E591" s="122">
        <v>32</v>
      </c>
      <c r="G591" s="123" t="s">
        <v>463</v>
      </c>
      <c r="H591" s="124" t="s">
        <v>464</v>
      </c>
    </row>
    <row r="592" spans="1:9" x14ac:dyDescent="0.3">
      <c r="A592" s="120">
        <v>53700</v>
      </c>
      <c r="B592" s="121" t="s">
        <v>473</v>
      </c>
      <c r="C592" s="121" t="s">
        <v>474</v>
      </c>
      <c r="D592" s="122">
        <v>19327</v>
      </c>
      <c r="E592" s="122">
        <v>26</v>
      </c>
      <c r="G592" s="120">
        <v>55879</v>
      </c>
      <c r="H592" s="126" t="str">
        <f>VLOOKUP(G592, A588:E599, 3, FALSE)</f>
        <v>Capetown</v>
      </c>
      <c r="I592" s="117"/>
    </row>
    <row r="593" spans="1:9" x14ac:dyDescent="0.3">
      <c r="A593" s="120">
        <v>55879</v>
      </c>
      <c r="B593" s="121" t="s">
        <v>475</v>
      </c>
      <c r="C593" s="121" t="s">
        <v>476</v>
      </c>
      <c r="D593" s="122">
        <v>18996</v>
      </c>
      <c r="E593" s="122">
        <v>35</v>
      </c>
      <c r="G593" s="120">
        <v>50217</v>
      </c>
      <c r="H593" s="126" t="str">
        <f>VLOOKUP(G593, A588:E599, 3, FALSE)</f>
        <v>Warsaw</v>
      </c>
      <c r="I593" s="117"/>
    </row>
    <row r="594" spans="1:9" x14ac:dyDescent="0.3">
      <c r="A594" s="120">
        <v>59848</v>
      </c>
      <c r="B594" s="121" t="s">
        <v>477</v>
      </c>
      <c r="C594" s="121" t="s">
        <v>470</v>
      </c>
      <c r="D594" s="122">
        <v>10387</v>
      </c>
      <c r="E594" s="122">
        <v>25</v>
      </c>
      <c r="G594" s="120">
        <v>50695</v>
      </c>
      <c r="H594" s="126" t="str">
        <f>VLOOKUP(G594, A588:E599, 3, FALSE)</f>
        <v>Cairo</v>
      </c>
      <c r="I594" s="117"/>
    </row>
    <row r="595" spans="1:9" x14ac:dyDescent="0.3">
      <c r="A595" s="120">
        <v>58369</v>
      </c>
      <c r="B595" s="121" t="s">
        <v>478</v>
      </c>
      <c r="C595" s="121" t="s">
        <v>476</v>
      </c>
      <c r="D595" s="122">
        <v>12566</v>
      </c>
      <c r="E595" s="122">
        <v>37</v>
      </c>
      <c r="I595" s="117"/>
    </row>
    <row r="596" spans="1:9" x14ac:dyDescent="0.3">
      <c r="A596" s="120">
        <v>50217</v>
      </c>
      <c r="B596" s="121" t="s">
        <v>479</v>
      </c>
      <c r="C596" s="121" t="s">
        <v>480</v>
      </c>
      <c r="D596" s="122">
        <v>16406</v>
      </c>
      <c r="E596" s="122">
        <v>42</v>
      </c>
      <c r="G596" s="133" t="s">
        <v>488</v>
      </c>
      <c r="H596" s="134"/>
      <c r="I596" s="134"/>
    </row>
    <row r="597" spans="1:9" x14ac:dyDescent="0.3">
      <c r="A597" s="120">
        <v>50695</v>
      </c>
      <c r="B597" s="121" t="s">
        <v>481</v>
      </c>
      <c r="C597" s="121" t="s">
        <v>472</v>
      </c>
      <c r="D597" s="122">
        <v>15784</v>
      </c>
      <c r="E597" s="122">
        <v>43</v>
      </c>
      <c r="G597" s="123" t="s">
        <v>0</v>
      </c>
      <c r="H597" s="124" t="s">
        <v>96</v>
      </c>
      <c r="I597" s="117"/>
    </row>
    <row r="598" spans="1:9" x14ac:dyDescent="0.3">
      <c r="A598" s="120">
        <v>59673</v>
      </c>
      <c r="B598" s="121" t="s">
        <v>482</v>
      </c>
      <c r="C598" s="121" t="s">
        <v>466</v>
      </c>
      <c r="D598" s="122">
        <v>10959</v>
      </c>
      <c r="E598" s="122">
        <v>30</v>
      </c>
      <c r="G598" s="125" t="s">
        <v>471</v>
      </c>
      <c r="H598" s="126">
        <f>VLOOKUP(G598, B588:E599, 3, FALSE)</f>
        <v>18276</v>
      </c>
    </row>
    <row r="599" spans="1:9" x14ac:dyDescent="0.3">
      <c r="A599" s="120">
        <v>52130</v>
      </c>
      <c r="B599" s="121" t="s">
        <v>483</v>
      </c>
      <c r="C599" s="121" t="s">
        <v>484</v>
      </c>
      <c r="D599" s="122">
        <v>14562</v>
      </c>
      <c r="E599" s="122">
        <v>32</v>
      </c>
      <c r="G599" s="125" t="s">
        <v>489</v>
      </c>
      <c r="H599" s="126" t="e">
        <f>VLOOKUP(G599, B588:E599, 3, FALSE)</f>
        <v>#N/A</v>
      </c>
      <c r="I599" s="117"/>
    </row>
    <row r="600" spans="1:9" x14ac:dyDescent="0.3">
      <c r="G600" s="125" t="s">
        <v>482</v>
      </c>
      <c r="H600" s="126">
        <f>VLOOKUP(G600, B588:E599, 3, FALSE)</f>
        <v>10959</v>
      </c>
      <c r="I600" s="117"/>
    </row>
    <row r="601" spans="1:9" x14ac:dyDescent="0.3">
      <c r="I601" s="117"/>
    </row>
    <row r="602" spans="1:9" x14ac:dyDescent="0.3">
      <c r="I602" s="117"/>
    </row>
    <row r="603" spans="1:9" x14ac:dyDescent="0.3">
      <c r="I603" s="117"/>
    </row>
    <row r="604" spans="1:9" ht="18" x14ac:dyDescent="0.35">
      <c r="A604" s="130" t="s">
        <v>490</v>
      </c>
      <c r="B604" s="130"/>
      <c r="C604" s="130"/>
      <c r="D604" s="130"/>
    </row>
    <row r="606" spans="1:9" x14ac:dyDescent="0.3">
      <c r="A606" s="127" t="s">
        <v>0</v>
      </c>
      <c r="B606" s="127" t="s">
        <v>118</v>
      </c>
      <c r="C606" s="127" t="s">
        <v>492</v>
      </c>
      <c r="D606" s="127" t="s">
        <v>493</v>
      </c>
      <c r="F606" s="129" t="s">
        <v>491</v>
      </c>
    </row>
    <row r="607" spans="1:9" x14ac:dyDescent="0.3">
      <c r="A607" s="128" t="s">
        <v>494</v>
      </c>
      <c r="B607" s="128">
        <v>35</v>
      </c>
      <c r="C607" s="128" t="s">
        <v>495</v>
      </c>
      <c r="D607" s="128" t="s">
        <v>496</v>
      </c>
      <c r="F607" t="str">
        <f>VLOOKUP("Jane Doe", A607:D616, 4, FALSE)</f>
        <v>Data Scientist</v>
      </c>
    </row>
    <row r="608" spans="1:9" x14ac:dyDescent="0.3">
      <c r="A608" s="128" t="s">
        <v>497</v>
      </c>
      <c r="B608" s="128">
        <v>42</v>
      </c>
      <c r="C608" s="128" t="s">
        <v>498</v>
      </c>
      <c r="D608" s="128" t="s">
        <v>499</v>
      </c>
    </row>
    <row r="609" spans="1:9" x14ac:dyDescent="0.3">
      <c r="A609" s="128" t="s">
        <v>83</v>
      </c>
      <c r="B609" s="128">
        <v>28</v>
      </c>
      <c r="C609" s="128" t="s">
        <v>495</v>
      </c>
      <c r="D609" s="128" t="s">
        <v>500</v>
      </c>
      <c r="F609" s="129" t="s">
        <v>513</v>
      </c>
    </row>
    <row r="610" spans="1:9" x14ac:dyDescent="0.3">
      <c r="A610" s="128" t="s">
        <v>501</v>
      </c>
      <c r="B610" s="128">
        <v>25</v>
      </c>
      <c r="C610" s="128" t="s">
        <v>498</v>
      </c>
      <c r="D610" s="128" t="s">
        <v>92</v>
      </c>
      <c r="F610">
        <f>VLOOKUP("Mike Lee", A607:D616, 2, FALSE)</f>
        <v>45</v>
      </c>
    </row>
    <row r="611" spans="1:9" x14ac:dyDescent="0.3">
      <c r="A611" s="128" t="s">
        <v>502</v>
      </c>
      <c r="B611" s="128">
        <v>31</v>
      </c>
      <c r="C611" s="128" t="s">
        <v>495</v>
      </c>
      <c r="D611" s="128" t="s">
        <v>93</v>
      </c>
    </row>
    <row r="612" spans="1:9" x14ac:dyDescent="0.3">
      <c r="A612" s="128" t="s">
        <v>503</v>
      </c>
      <c r="B612" s="128">
        <v>27</v>
      </c>
      <c r="C612" s="128" t="s">
        <v>498</v>
      </c>
      <c r="D612" s="128" t="s">
        <v>504</v>
      </c>
      <c r="F612" s="129" t="s">
        <v>514</v>
      </c>
    </row>
    <row r="613" spans="1:9" x14ac:dyDescent="0.3">
      <c r="A613" s="128" t="s">
        <v>505</v>
      </c>
      <c r="B613" s="128">
        <v>38</v>
      </c>
      <c r="C613" s="128" t="s">
        <v>495</v>
      </c>
      <c r="D613" s="128" t="s">
        <v>506</v>
      </c>
      <c r="F613" t="str">
        <f>VLOOKUP("B"&amp;"*", A607:D616, 4, FALSE)</f>
        <v>Accountant</v>
      </c>
    </row>
    <row r="614" spans="1:9" x14ac:dyDescent="0.3">
      <c r="A614" s="128" t="s">
        <v>507</v>
      </c>
      <c r="B614" s="128">
        <v>29</v>
      </c>
      <c r="C614" s="128" t="s">
        <v>498</v>
      </c>
      <c r="D614" s="128" t="s">
        <v>508</v>
      </c>
    </row>
    <row r="615" spans="1:9" x14ac:dyDescent="0.3">
      <c r="A615" s="128" t="s">
        <v>509</v>
      </c>
      <c r="B615" s="128">
        <v>45</v>
      </c>
      <c r="C615" s="128" t="s">
        <v>495</v>
      </c>
      <c r="D615" s="128" t="s">
        <v>510</v>
      </c>
    </row>
    <row r="616" spans="1:9" x14ac:dyDescent="0.3">
      <c r="A616" s="128" t="s">
        <v>511</v>
      </c>
      <c r="B616" s="128">
        <v>33</v>
      </c>
      <c r="C616" s="128" t="s">
        <v>498</v>
      </c>
      <c r="D616" s="128" t="s">
        <v>512</v>
      </c>
    </row>
    <row r="619" spans="1:9" ht="51.6" customHeight="1" x14ac:dyDescent="0.3">
      <c r="A619" s="131" t="s">
        <v>515</v>
      </c>
      <c r="B619" s="131"/>
      <c r="C619" s="131"/>
      <c r="D619" s="131"/>
      <c r="E619" s="131"/>
      <c r="F619" s="131"/>
      <c r="G619" s="131"/>
      <c r="H619" s="131"/>
      <c r="I619" s="131"/>
    </row>
  </sheetData>
  <mergeCells count="95">
    <mergeCell ref="A121:K121"/>
    <mergeCell ref="A100:D100"/>
    <mergeCell ref="A110:H110"/>
    <mergeCell ref="F528:K528"/>
    <mergeCell ref="A155:D155"/>
    <mergeCell ref="A154:D154"/>
    <mergeCell ref="A153:D153"/>
    <mergeCell ref="A136:K136"/>
    <mergeCell ref="D197:G197"/>
    <mergeCell ref="D198:G198"/>
    <mergeCell ref="A206:H206"/>
    <mergeCell ref="A219:G219"/>
    <mergeCell ref="A208:C208"/>
    <mergeCell ref="A209:C209"/>
    <mergeCell ref="A210:C210"/>
    <mergeCell ref="A96:G96"/>
    <mergeCell ref="A97:G97"/>
    <mergeCell ref="A98:F98"/>
    <mergeCell ref="A99:D99"/>
    <mergeCell ref="A120:L120"/>
    <mergeCell ref="C71:E71"/>
    <mergeCell ref="C72:E72"/>
    <mergeCell ref="C73:E73"/>
    <mergeCell ref="C74:E74"/>
    <mergeCell ref="A81:D81"/>
    <mergeCell ref="A44:I44"/>
    <mergeCell ref="E47:I47"/>
    <mergeCell ref="E48:H48"/>
    <mergeCell ref="E49:H49"/>
    <mergeCell ref="C70:F70"/>
    <mergeCell ref="A64:F64"/>
    <mergeCell ref="A3:G3"/>
    <mergeCell ref="E6:G6"/>
    <mergeCell ref="A17:I17"/>
    <mergeCell ref="D36:G36"/>
    <mergeCell ref="D37:G37"/>
    <mergeCell ref="D35:H35"/>
    <mergeCell ref="A31:G31"/>
    <mergeCell ref="A32:G32"/>
    <mergeCell ref="A18:E18"/>
    <mergeCell ref="A90:C90"/>
    <mergeCell ref="A91:C91"/>
    <mergeCell ref="A165:D165"/>
    <mergeCell ref="A194:E194"/>
    <mergeCell ref="A156:D156"/>
    <mergeCell ref="A167:D167"/>
    <mergeCell ref="B168:D168"/>
    <mergeCell ref="B169:D169"/>
    <mergeCell ref="B170:D170"/>
    <mergeCell ref="B171:D171"/>
    <mergeCell ref="B172:D172"/>
    <mergeCell ref="B173:D173"/>
    <mergeCell ref="A176:D176"/>
    <mergeCell ref="A183:D183"/>
    <mergeCell ref="A188:D188"/>
    <mergeCell ref="A92:C92"/>
    <mergeCell ref="A233:D233"/>
    <mergeCell ref="A234:D234"/>
    <mergeCell ref="A235:D235"/>
    <mergeCell ref="A236:D236"/>
    <mergeCell ref="A245:G245"/>
    <mergeCell ref="A526:D526"/>
    <mergeCell ref="A265:D265"/>
    <mergeCell ref="C364:E364"/>
    <mergeCell ref="A264:G264"/>
    <mergeCell ref="A362:G362"/>
    <mergeCell ref="F532:J532"/>
    <mergeCell ref="F533:J533"/>
    <mergeCell ref="G373:K373"/>
    <mergeCell ref="G376:J376"/>
    <mergeCell ref="F529:J529"/>
    <mergeCell ref="F530:J530"/>
    <mergeCell ref="A541:C541"/>
    <mergeCell ref="F544:I544"/>
    <mergeCell ref="F545:I545"/>
    <mergeCell ref="F546:I546"/>
    <mergeCell ref="E7:G7"/>
    <mergeCell ref="E8:G8"/>
    <mergeCell ref="E9:G9"/>
    <mergeCell ref="E10:G10"/>
    <mergeCell ref="E20:H20"/>
    <mergeCell ref="E21:G21"/>
    <mergeCell ref="E22:G22"/>
    <mergeCell ref="E23:G23"/>
    <mergeCell ref="E25:G25"/>
    <mergeCell ref="E26:G26"/>
    <mergeCell ref="E24:I24"/>
    <mergeCell ref="F531:J531"/>
    <mergeCell ref="A604:D604"/>
    <mergeCell ref="A619:I619"/>
    <mergeCell ref="A557:I557"/>
    <mergeCell ref="G590:I590"/>
    <mergeCell ref="G596:I596"/>
    <mergeCell ref="G587:H587"/>
    <mergeCell ref="G588:H588"/>
  </mergeCells>
  <pageMargins left="0.7" right="0.7" top="0.75" bottom="0.75" header="0.3" footer="0.3"/>
  <ignoredErrors>
    <ignoredError sqref="B260 H371:J371" unlockedFormula="1"/>
    <ignoredError sqref="H8:H9" formulaRange="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1A34-8C22-49C8-A59C-0BCF5A1CC5D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W I 7 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N Y j 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W I 7 W i i K R 7 g O A A A A E Q A A A B M A H A B G b 3 J t d W x h c y 9 T Z W N 0 a W 9 u M S 5 t I K I Y A C i g F A A A A A A A A A A A A A A A A A A A A A A A A A A A A C t O T S 7 J z M 9 T C I b Q h t Y A U E s B A i 0 A F A A C A A g A D W I 7 W r I W s D 2 m A A A A 9 g A A A B I A A A A A A A A A A A A A A A A A A A A A A E N v b m Z p Z y 9 Q Y W N r Y W d l L n h t b F B L A Q I t A B Q A A g A I A A 1 i O 1 o P y u m r p A A A A O k A A A A T A A A A A A A A A A A A A A A A A P I A A A B b Q 2 9 u d G V u d F 9 U e X B l c 1 0 u e G 1 s U E s B A i 0 A F A A C A A g A D W I 7 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v 0 v I u Q 7 I V E t S 0 i u 9 W h Q 0 M A A A A A A g A A A A A A E G Y A A A A B A A A g A A A A Y f t 6 A o g W K 0 5 e S t b Y a U I k W G N r C z L 7 O e i N I E j Z z n g 3 0 Z g A A A A A D o A A A A A C A A A g A A A A y T O Z 1 U B T h t t / S p L L h V u D q n E S G B E V X i t A t P 7 r I 8 W B H t J Q A A A A X T N X j 4 c Y h a k k T + 6 x l X F O 0 s M T i t h N Z U P B z K e L g Y X Q D L 2 R D l A p D 9 Q 9 B R Q a O z Y Q a 9 N r Z U 1 T p D d + 2 v g B V Z E f E y R P m C J X j P h y F / 1 r 9 w Q 2 f 3 k c 6 w B A A A A A 5 q d 6 Q F G 1 J w Y v 8 J G r 0 m 6 R l a 7 2 7 T l I w Y a t o i o j t G N a 3 9 9 A Q O 5 F T f K A p 9 Y 3 b f H 3 F s n + d E 1 Y x m a x k o c H C 0 4 B / b G 1 Q w = = < / D a t a M a s h u p > 
</file>

<file path=customXml/itemProps1.xml><?xml version="1.0" encoding="utf-8"?>
<ds:datastoreItem xmlns:ds="http://schemas.openxmlformats.org/officeDocument/2006/customXml" ds:itemID="{F0091103-3B38-41A5-990A-506FD058B7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AVERAGE Question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Tulsi Ataliya</dc:creator>
  <cp:lastModifiedBy>Tulsi Ataliya</cp:lastModifiedBy>
  <dcterms:created xsi:type="dcterms:W3CDTF">2025-01-04T07:53:16Z</dcterms:created>
  <dcterms:modified xsi:type="dcterms:W3CDTF">2025-02-05T07:20:18Z</dcterms:modified>
</cp:coreProperties>
</file>