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nlebien/Google Drive/atallah-lab/insertion stats/"/>
    </mc:Choice>
  </mc:AlternateContent>
  <xr:revisionPtr revIDLastSave="0" documentId="13_ncr:1_{E698C605-D4B6-6F44-8ECB-E08B1B1BE96F}" xr6:coauthVersionLast="34" xr6:coauthVersionMax="34" xr10:uidLastSave="{00000000-0000-0000-0000-000000000000}"/>
  <bookViews>
    <workbookView xWindow="560" yWindow="1380" windowWidth="22780" windowHeight="18140" tabRatio="500" xr2:uid="{00000000-000D-0000-FFFF-FFFF00000000}"/>
  </bookViews>
  <sheets>
    <sheet name="exon_counts" sheetId="3" r:id="rId1"/>
    <sheet name="cds_counts" sheetId="9" r:id="rId2"/>
    <sheet name="Statistics" sheetId="4" r:id="rId3"/>
    <sheet name="gene_counts" sheetId="7" r:id="rId4"/>
    <sheet name="gene_counts2" sheetId="8" r:id="rId5"/>
    <sheet name="intron_counts" sheetId="6" r:id="rId6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3" i="3"/>
  <c r="O57" i="3" l="1"/>
  <c r="AA56" i="9" l="1"/>
  <c r="Z56" i="9"/>
  <c r="AC56" i="9" s="1"/>
  <c r="AA55" i="9"/>
  <c r="Z55" i="9"/>
  <c r="AC55" i="9" s="1"/>
  <c r="V55" i="9"/>
  <c r="AA53" i="9"/>
  <c r="Z53" i="9"/>
  <c r="W53" i="9"/>
  <c r="AA52" i="9"/>
  <c r="Z52" i="9"/>
  <c r="W52" i="9"/>
  <c r="AA51" i="9"/>
  <c r="Z51" i="9"/>
  <c r="W51" i="9"/>
  <c r="AA50" i="9"/>
  <c r="Z50" i="9"/>
  <c r="W50" i="9"/>
  <c r="AA49" i="9"/>
  <c r="Z49" i="9"/>
  <c r="W49" i="9"/>
  <c r="AA48" i="9"/>
  <c r="Z48" i="9"/>
  <c r="W48" i="9"/>
  <c r="AA47" i="9"/>
  <c r="Z47" i="9"/>
  <c r="W47" i="9"/>
  <c r="AA46" i="9"/>
  <c r="Z46" i="9"/>
  <c r="W46" i="9"/>
  <c r="AA45" i="9"/>
  <c r="Z45" i="9"/>
  <c r="W45" i="9"/>
  <c r="AA44" i="9"/>
  <c r="Z44" i="9"/>
  <c r="W44" i="9"/>
  <c r="AA43" i="9"/>
  <c r="Z43" i="9"/>
  <c r="W43" i="9"/>
  <c r="AA42" i="9"/>
  <c r="Z42" i="9"/>
  <c r="W42" i="9"/>
  <c r="AA41" i="9"/>
  <c r="Z41" i="9"/>
  <c r="W41" i="9"/>
  <c r="AA40" i="9"/>
  <c r="Z40" i="9"/>
  <c r="W40" i="9"/>
  <c r="AA39" i="9"/>
  <c r="Z39" i="9"/>
  <c r="W39" i="9"/>
  <c r="AA38" i="9"/>
  <c r="Z38" i="9"/>
  <c r="W38" i="9"/>
  <c r="AA37" i="9"/>
  <c r="Z37" i="9"/>
  <c r="W37" i="9"/>
  <c r="AA36" i="9"/>
  <c r="Z36" i="9"/>
  <c r="W36" i="9"/>
  <c r="AA35" i="9"/>
  <c r="AA54" i="9" s="1"/>
  <c r="Z35" i="9"/>
  <c r="W35" i="9"/>
  <c r="AA34" i="9"/>
  <c r="Z34" i="9"/>
  <c r="W34" i="9"/>
  <c r="AA33" i="9"/>
  <c r="Z33" i="9"/>
  <c r="W33" i="9"/>
  <c r="AA32" i="9"/>
  <c r="Z32" i="9"/>
  <c r="W32" i="9"/>
  <c r="AA31" i="9"/>
  <c r="Z31" i="9"/>
  <c r="W31" i="9"/>
  <c r="AA30" i="9"/>
  <c r="Z30" i="9"/>
  <c r="W30" i="9"/>
  <c r="L27" i="9"/>
  <c r="K27" i="9"/>
  <c r="J27" i="9"/>
  <c r="I27" i="9"/>
  <c r="G27" i="9"/>
  <c r="F27" i="9"/>
  <c r="E27" i="9"/>
  <c r="D27" i="9"/>
  <c r="AQ26" i="9"/>
  <c r="AP26" i="9"/>
  <c r="AO26" i="9"/>
  <c r="AN26" i="9"/>
  <c r="AR26" i="9" s="1"/>
  <c r="AK26" i="9"/>
  <c r="AA26" i="9"/>
  <c r="AF26" i="9" s="1"/>
  <c r="Z26" i="9"/>
  <c r="AE26" i="9" s="1"/>
  <c r="X26" i="9"/>
  <c r="W26" i="9"/>
  <c r="V26" i="9"/>
  <c r="U26" i="9"/>
  <c r="T26" i="9"/>
  <c r="AC26" i="9" s="1"/>
  <c r="R26" i="9"/>
  <c r="S26" i="9" s="1"/>
  <c r="Q26" i="9"/>
  <c r="P26" i="9"/>
  <c r="O26" i="9"/>
  <c r="N26" i="9"/>
  <c r="AQ25" i="9"/>
  <c r="AP25" i="9"/>
  <c r="AO25" i="9"/>
  <c r="AN25" i="9"/>
  <c r="AS25" i="9" s="1"/>
  <c r="AK25" i="9"/>
  <c r="W25" i="9"/>
  <c r="V25" i="9"/>
  <c r="U25" i="9"/>
  <c r="AA25" i="9" s="1"/>
  <c r="T25" i="9"/>
  <c r="Z25" i="9" s="1"/>
  <c r="R25" i="9"/>
  <c r="S25" i="9" s="1"/>
  <c r="Q25" i="9"/>
  <c r="P25" i="9"/>
  <c r="O25" i="9"/>
  <c r="N25" i="9"/>
  <c r="AQ24" i="9"/>
  <c r="AP24" i="9"/>
  <c r="AO24" i="9"/>
  <c r="AN24" i="9"/>
  <c r="AS24" i="9" s="1"/>
  <c r="AK24" i="9"/>
  <c r="Z24" i="9"/>
  <c r="AE24" i="9" s="1"/>
  <c r="Y24" i="9"/>
  <c r="X24" i="9"/>
  <c r="W24" i="9"/>
  <c r="V24" i="9"/>
  <c r="U24" i="9"/>
  <c r="T24" i="9"/>
  <c r="AC24" i="9" s="1"/>
  <c r="AH24" i="9" s="1"/>
  <c r="R24" i="9"/>
  <c r="S24" i="9" s="1"/>
  <c r="Q24" i="9"/>
  <c r="P24" i="9"/>
  <c r="O24" i="9"/>
  <c r="N24" i="9"/>
  <c r="AQ23" i="9"/>
  <c r="AP23" i="9"/>
  <c r="AO23" i="9"/>
  <c r="AN23" i="9"/>
  <c r="AS23" i="9" s="1"/>
  <c r="AK23" i="9"/>
  <c r="AB23" i="9"/>
  <c r="W23" i="9"/>
  <c r="V23" i="9"/>
  <c r="U23" i="9"/>
  <c r="AA23" i="9" s="1"/>
  <c r="AF23" i="9" s="1"/>
  <c r="T23" i="9"/>
  <c r="AC23" i="9" s="1"/>
  <c r="AH23" i="9" s="1"/>
  <c r="R23" i="9"/>
  <c r="S23" i="9" s="1"/>
  <c r="Q23" i="9"/>
  <c r="P23" i="9"/>
  <c r="O23" i="9"/>
  <c r="N23" i="9"/>
  <c r="AQ22" i="9"/>
  <c r="AP22" i="9"/>
  <c r="AR22" i="9" s="1"/>
  <c r="AO22" i="9"/>
  <c r="AS22" i="9" s="1"/>
  <c r="AN22" i="9"/>
  <c r="AK22" i="9"/>
  <c r="Z22" i="9"/>
  <c r="Y22" i="9"/>
  <c r="X22" i="9"/>
  <c r="W22" i="9"/>
  <c r="V22" i="9"/>
  <c r="U22" i="9"/>
  <c r="T22" i="9"/>
  <c r="AC22" i="9" s="1"/>
  <c r="AH22" i="9" s="1"/>
  <c r="R22" i="9"/>
  <c r="S22" i="9" s="1"/>
  <c r="Q22" i="9"/>
  <c r="P22" i="9"/>
  <c r="O22" i="9"/>
  <c r="N22" i="9"/>
  <c r="AQ21" i="9"/>
  <c r="AP21" i="9"/>
  <c r="AO21" i="9"/>
  <c r="AN21" i="9"/>
  <c r="AK21" i="9"/>
  <c r="W21" i="9"/>
  <c r="V21" i="9"/>
  <c r="U21" i="9"/>
  <c r="AA21" i="9" s="1"/>
  <c r="AF21" i="9" s="1"/>
  <c r="T21" i="9"/>
  <c r="Z21" i="9" s="1"/>
  <c r="AE21" i="9" s="1"/>
  <c r="S21" i="9"/>
  <c r="R21" i="9"/>
  <c r="Q21" i="9"/>
  <c r="P21" i="9"/>
  <c r="O21" i="9"/>
  <c r="N21" i="9"/>
  <c r="AS20" i="9"/>
  <c r="AR20" i="9"/>
  <c r="AQ20" i="9"/>
  <c r="AP20" i="9"/>
  <c r="AO20" i="9"/>
  <c r="AN20" i="9"/>
  <c r="AK20" i="9"/>
  <c r="Z20" i="9"/>
  <c r="AE20" i="9" s="1"/>
  <c r="Y20" i="9"/>
  <c r="X20" i="9"/>
  <c r="W20" i="9"/>
  <c r="V20" i="9"/>
  <c r="U20" i="9"/>
  <c r="T20" i="9"/>
  <c r="AC20" i="9" s="1"/>
  <c r="R20" i="9"/>
  <c r="S20" i="9" s="1"/>
  <c r="Q20" i="9"/>
  <c r="P20" i="9"/>
  <c r="O20" i="9"/>
  <c r="N20" i="9"/>
  <c r="AQ19" i="9"/>
  <c r="AP19" i="9"/>
  <c r="AO19" i="9"/>
  <c r="AN19" i="9"/>
  <c r="AS19" i="9" s="1"/>
  <c r="AK19" i="9"/>
  <c r="AB19" i="9"/>
  <c r="AG19" i="9" s="1"/>
  <c r="W19" i="9"/>
  <c r="V19" i="9"/>
  <c r="U19" i="9"/>
  <c r="AA19" i="9" s="1"/>
  <c r="T19" i="9"/>
  <c r="Z19" i="9" s="1"/>
  <c r="R19" i="9"/>
  <c r="S19" i="9" s="1"/>
  <c r="Q19" i="9"/>
  <c r="P19" i="9"/>
  <c r="O19" i="9"/>
  <c r="N19" i="9"/>
  <c r="AQ18" i="9"/>
  <c r="AP18" i="9"/>
  <c r="AO18" i="9"/>
  <c r="AN18" i="9"/>
  <c r="AS18" i="9" s="1"/>
  <c r="AK18" i="9"/>
  <c r="Z18" i="9"/>
  <c r="AE18" i="9" s="1"/>
  <c r="Y18" i="9"/>
  <c r="X18" i="9"/>
  <c r="W18" i="9"/>
  <c r="V18" i="9"/>
  <c r="U18" i="9"/>
  <c r="T18" i="9"/>
  <c r="AC18" i="9" s="1"/>
  <c r="AH18" i="9" s="1"/>
  <c r="R18" i="9"/>
  <c r="S18" i="9" s="1"/>
  <c r="Q18" i="9"/>
  <c r="P18" i="9"/>
  <c r="O18" i="9"/>
  <c r="N18" i="9"/>
  <c r="AQ17" i="9"/>
  <c r="AP17" i="9"/>
  <c r="AO17" i="9"/>
  <c r="AN17" i="9"/>
  <c r="AS17" i="9" s="1"/>
  <c r="AK17" i="9"/>
  <c r="W17" i="9"/>
  <c r="V17" i="9"/>
  <c r="U17" i="9"/>
  <c r="AA17" i="9" s="1"/>
  <c r="T17" i="9"/>
  <c r="Z17" i="9" s="1"/>
  <c r="AE17" i="9" s="1"/>
  <c r="R17" i="9"/>
  <c r="S17" i="9" s="1"/>
  <c r="Q17" i="9"/>
  <c r="P17" i="9"/>
  <c r="O17" i="9"/>
  <c r="N17" i="9"/>
  <c r="AQ16" i="9"/>
  <c r="AP16" i="9"/>
  <c r="AO16" i="9"/>
  <c r="AN16" i="9"/>
  <c r="AS16" i="9" s="1"/>
  <c r="AK16" i="9"/>
  <c r="Z16" i="9"/>
  <c r="Y16" i="9"/>
  <c r="X16" i="9"/>
  <c r="W16" i="9"/>
  <c r="V16" i="9"/>
  <c r="U16" i="9"/>
  <c r="T16" i="9"/>
  <c r="AC16" i="9" s="1"/>
  <c r="AH16" i="9" s="1"/>
  <c r="R16" i="9"/>
  <c r="S16" i="9" s="1"/>
  <c r="Q16" i="9"/>
  <c r="P16" i="9"/>
  <c r="O16" i="9"/>
  <c r="N16" i="9"/>
  <c r="AQ15" i="9"/>
  <c r="AP15" i="9"/>
  <c r="AO15" i="9"/>
  <c r="AN15" i="9"/>
  <c r="AK15" i="9"/>
  <c r="AB15" i="9"/>
  <c r="W15" i="9"/>
  <c r="V15" i="9"/>
  <c r="U15" i="9"/>
  <c r="AA15" i="9" s="1"/>
  <c r="AF15" i="9" s="1"/>
  <c r="T15" i="9"/>
  <c r="Z15" i="9" s="1"/>
  <c r="AE15" i="9" s="1"/>
  <c r="S15" i="9"/>
  <c r="R15" i="9"/>
  <c r="Q15" i="9"/>
  <c r="P15" i="9"/>
  <c r="O15" i="9"/>
  <c r="N15" i="9"/>
  <c r="AS14" i="9"/>
  <c r="AR14" i="9"/>
  <c r="AQ14" i="9"/>
  <c r="AP14" i="9"/>
  <c r="AO14" i="9"/>
  <c r="AN14" i="9"/>
  <c r="AK14" i="9"/>
  <c r="Z14" i="9"/>
  <c r="AE14" i="9" s="1"/>
  <c r="Y14" i="9"/>
  <c r="X14" i="9"/>
  <c r="W14" i="9"/>
  <c r="V14" i="9"/>
  <c r="U14" i="9"/>
  <c r="T14" i="9"/>
  <c r="AC14" i="9" s="1"/>
  <c r="R14" i="9"/>
  <c r="S14" i="9" s="1"/>
  <c r="Q14" i="9"/>
  <c r="P14" i="9"/>
  <c r="O14" i="9"/>
  <c r="N14" i="9"/>
  <c r="AQ13" i="9"/>
  <c r="AP13" i="9"/>
  <c r="AO13" i="9"/>
  <c r="AN13" i="9"/>
  <c r="AS13" i="9" s="1"/>
  <c r="AK13" i="9"/>
  <c r="W13" i="9"/>
  <c r="V13" i="9"/>
  <c r="U13" i="9"/>
  <c r="AA13" i="9" s="1"/>
  <c r="T13" i="9"/>
  <c r="Z13" i="9" s="1"/>
  <c r="S13" i="9"/>
  <c r="R13" i="9"/>
  <c r="Q13" i="9"/>
  <c r="P13" i="9"/>
  <c r="O13" i="9"/>
  <c r="N13" i="9"/>
  <c r="AQ12" i="9"/>
  <c r="AP12" i="9"/>
  <c r="AO12" i="9"/>
  <c r="AN12" i="9"/>
  <c r="AS12" i="9" s="1"/>
  <c r="AK12" i="9"/>
  <c r="Z12" i="9"/>
  <c r="AE12" i="9" s="1"/>
  <c r="Y12" i="9"/>
  <c r="X12" i="9"/>
  <c r="W12" i="9"/>
  <c r="V12" i="9"/>
  <c r="U12" i="9"/>
  <c r="T12" i="9"/>
  <c r="AC12" i="9" s="1"/>
  <c r="R12" i="9"/>
  <c r="S12" i="9" s="1"/>
  <c r="Q12" i="9"/>
  <c r="P12" i="9"/>
  <c r="O12" i="9"/>
  <c r="N12" i="9"/>
  <c r="AQ11" i="9"/>
  <c r="AP11" i="9"/>
  <c r="AO11" i="9"/>
  <c r="AN11" i="9"/>
  <c r="AS11" i="9" s="1"/>
  <c r="AK11" i="9"/>
  <c r="AB11" i="9"/>
  <c r="W11" i="9"/>
  <c r="V11" i="9"/>
  <c r="U11" i="9"/>
  <c r="AA11" i="9" s="1"/>
  <c r="T11" i="9"/>
  <c r="Z11" i="9" s="1"/>
  <c r="AE11" i="9" s="1"/>
  <c r="R11" i="9"/>
  <c r="S11" i="9" s="1"/>
  <c r="Q11" i="9"/>
  <c r="P11" i="9"/>
  <c r="O11" i="9"/>
  <c r="N11" i="9"/>
  <c r="AQ10" i="9"/>
  <c r="AP10" i="9"/>
  <c r="AO10" i="9"/>
  <c r="AN10" i="9"/>
  <c r="AS10" i="9" s="1"/>
  <c r="AK10" i="9"/>
  <c r="Z10" i="9"/>
  <c r="Y10" i="9"/>
  <c r="X10" i="9"/>
  <c r="W10" i="9"/>
  <c r="V10" i="9"/>
  <c r="U10" i="9"/>
  <c r="T10" i="9"/>
  <c r="AC10" i="9" s="1"/>
  <c r="AH10" i="9" s="1"/>
  <c r="R10" i="9"/>
  <c r="S10" i="9" s="1"/>
  <c r="Q10" i="9"/>
  <c r="P10" i="9"/>
  <c r="O10" i="9"/>
  <c r="N10" i="9"/>
  <c r="AQ9" i="9"/>
  <c r="AP9" i="9"/>
  <c r="AO9" i="9"/>
  <c r="AN9" i="9"/>
  <c r="AK9" i="9"/>
  <c r="AB9" i="9"/>
  <c r="W9" i="9"/>
  <c r="V9" i="9"/>
  <c r="U9" i="9"/>
  <c r="AA9" i="9" s="1"/>
  <c r="AF9" i="9" s="1"/>
  <c r="T9" i="9"/>
  <c r="Y9" i="9" s="1"/>
  <c r="S9" i="9"/>
  <c r="R9" i="9"/>
  <c r="Q9" i="9"/>
  <c r="P9" i="9"/>
  <c r="O9" i="9"/>
  <c r="N9" i="9"/>
  <c r="AS8" i="9"/>
  <c r="AR8" i="9"/>
  <c r="AQ8" i="9"/>
  <c r="AP8" i="9"/>
  <c r="AO8" i="9"/>
  <c r="AN8" i="9"/>
  <c r="AK8" i="9"/>
  <c r="Z8" i="9"/>
  <c r="AE8" i="9" s="1"/>
  <c r="Y8" i="9"/>
  <c r="X8" i="9"/>
  <c r="W8" i="9"/>
  <c r="V8" i="9"/>
  <c r="U8" i="9"/>
  <c r="T8" i="9"/>
  <c r="AC8" i="9" s="1"/>
  <c r="R8" i="9"/>
  <c r="S8" i="9" s="1"/>
  <c r="Q8" i="9"/>
  <c r="P8" i="9"/>
  <c r="O8" i="9"/>
  <c r="N8" i="9"/>
  <c r="AQ7" i="9"/>
  <c r="AP7" i="9"/>
  <c r="AO7" i="9"/>
  <c r="AN7" i="9"/>
  <c r="AS7" i="9" s="1"/>
  <c r="AK7" i="9"/>
  <c r="AB7" i="9"/>
  <c r="AG7" i="9" s="1"/>
  <c r="W7" i="9"/>
  <c r="V7" i="9"/>
  <c r="U7" i="9"/>
  <c r="AA7" i="9" s="1"/>
  <c r="T7" i="9"/>
  <c r="Z7" i="9" s="1"/>
  <c r="R7" i="9"/>
  <c r="S7" i="9" s="1"/>
  <c r="Q7" i="9"/>
  <c r="P7" i="9"/>
  <c r="O7" i="9"/>
  <c r="N7" i="9"/>
  <c r="AQ6" i="9"/>
  <c r="AP6" i="9"/>
  <c r="AO6" i="9"/>
  <c r="AN6" i="9"/>
  <c r="AS6" i="9" s="1"/>
  <c r="AK6" i="9"/>
  <c r="AB6" i="9"/>
  <c r="Z6" i="9"/>
  <c r="Y6" i="9"/>
  <c r="X6" i="9"/>
  <c r="W6" i="9"/>
  <c r="V6" i="9"/>
  <c r="U6" i="9"/>
  <c r="T6" i="9"/>
  <c r="AC6" i="9" s="1"/>
  <c r="AH6" i="9" s="1"/>
  <c r="R6" i="9"/>
  <c r="S6" i="9" s="1"/>
  <c r="Q6" i="9"/>
  <c r="P6" i="9"/>
  <c r="AG6" i="9" s="1"/>
  <c r="O6" i="9"/>
  <c r="N6" i="9"/>
  <c r="AQ5" i="9"/>
  <c r="AP5" i="9"/>
  <c r="AO5" i="9"/>
  <c r="AN5" i="9"/>
  <c r="AK5" i="9"/>
  <c r="W5" i="9"/>
  <c r="V5" i="9"/>
  <c r="U5" i="9"/>
  <c r="AA5" i="9" s="1"/>
  <c r="AF5" i="9" s="1"/>
  <c r="T5" i="9"/>
  <c r="Y5" i="9" s="1"/>
  <c r="R5" i="9"/>
  <c r="S5" i="9" s="1"/>
  <c r="Q5" i="9"/>
  <c r="P5" i="9"/>
  <c r="O5" i="9"/>
  <c r="N5" i="9"/>
  <c r="AQ4" i="9"/>
  <c r="AP4" i="9"/>
  <c r="AO4" i="9"/>
  <c r="AN4" i="9"/>
  <c r="AS4" i="9" s="1"/>
  <c r="AK4" i="9"/>
  <c r="AA4" i="9"/>
  <c r="Z4" i="9"/>
  <c r="Y4" i="9"/>
  <c r="X4" i="9"/>
  <c r="W4" i="9"/>
  <c r="V4" i="9"/>
  <c r="U4" i="9"/>
  <c r="T4" i="9"/>
  <c r="AC4" i="9" s="1"/>
  <c r="R4" i="9"/>
  <c r="S4" i="9" s="1"/>
  <c r="Q4" i="9"/>
  <c r="P4" i="9"/>
  <c r="O4" i="9"/>
  <c r="N4" i="9"/>
  <c r="AQ3" i="9"/>
  <c r="AP3" i="9"/>
  <c r="AO3" i="9"/>
  <c r="AN3" i="9"/>
  <c r="AK3" i="9"/>
  <c r="W3" i="9"/>
  <c r="V3" i="9"/>
  <c r="U3" i="9"/>
  <c r="AA3" i="9" s="1"/>
  <c r="AF3" i="9" s="1"/>
  <c r="T3" i="9"/>
  <c r="Y3" i="9" s="1"/>
  <c r="R3" i="9"/>
  <c r="S3" i="9" s="1"/>
  <c r="Q3" i="9"/>
  <c r="P3" i="9"/>
  <c r="O3" i="9"/>
  <c r="N3" i="9"/>
  <c r="Z55" i="8"/>
  <c r="Y55" i="8"/>
  <c r="AB55" i="8" s="1"/>
  <c r="AH12" i="9" l="1"/>
  <c r="AR16" i="9"/>
  <c r="AH26" i="9"/>
  <c r="AR4" i="9"/>
  <c r="AR10" i="9"/>
  <c r="AE4" i="9"/>
  <c r="AH8" i="9"/>
  <c r="AG9" i="9"/>
  <c r="AF11" i="9"/>
  <c r="AH14" i="9"/>
  <c r="AG15" i="9"/>
  <c r="AF17" i="9"/>
  <c r="AI17" i="9" s="1"/>
  <c r="AH20" i="9"/>
  <c r="AE22" i="9"/>
  <c r="AE7" i="9"/>
  <c r="AE16" i="9"/>
  <c r="AR18" i="9"/>
  <c r="AE19" i="9"/>
  <c r="AS21" i="9"/>
  <c r="AR24" i="9"/>
  <c r="AE25" i="9"/>
  <c r="AR3" i="9"/>
  <c r="AF4" i="9"/>
  <c r="AR6" i="9"/>
  <c r="AE10" i="9"/>
  <c r="AH4" i="9"/>
  <c r="AE6" i="9"/>
  <c r="AF7" i="9"/>
  <c r="AS9" i="9"/>
  <c r="AR12" i="9"/>
  <c r="AE13" i="9"/>
  <c r="AS15" i="9"/>
  <c r="AF19" i="9"/>
  <c r="AG23" i="9"/>
  <c r="AF25" i="9"/>
  <c r="AS5" i="9"/>
  <c r="AG11" i="9"/>
  <c r="AI11" i="9" s="1"/>
  <c r="AF13" i="9"/>
  <c r="AO32" i="9"/>
  <c r="Z54" i="9"/>
  <c r="AP32" i="9"/>
  <c r="AI12" i="9"/>
  <c r="AI25" i="9"/>
  <c r="AC7" i="9"/>
  <c r="AH7" i="9" s="1"/>
  <c r="AI7" i="9" s="1"/>
  <c r="AC11" i="9"/>
  <c r="AH11" i="9" s="1"/>
  <c r="AC21" i="9"/>
  <c r="AH21" i="9" s="1"/>
  <c r="AC25" i="9"/>
  <c r="AH25" i="9" s="1"/>
  <c r="AB13" i="9"/>
  <c r="AG13" i="9" s="1"/>
  <c r="AB21" i="9"/>
  <c r="AG21" i="9" s="1"/>
  <c r="AI21" i="9" s="1"/>
  <c r="AC17" i="9"/>
  <c r="AH17" i="9" s="1"/>
  <c r="AC19" i="9"/>
  <c r="AH19" i="9" s="1"/>
  <c r="AI19" i="9" s="1"/>
  <c r="AA6" i="9"/>
  <c r="AF6" i="9" s="1"/>
  <c r="AI6" i="9" s="1"/>
  <c r="AA8" i="9"/>
  <c r="AF8" i="9" s="1"/>
  <c r="AA10" i="9"/>
  <c r="AF10" i="9" s="1"/>
  <c r="AA12" i="9"/>
  <c r="AF12" i="9" s="1"/>
  <c r="AA14" i="9"/>
  <c r="AF14" i="9" s="1"/>
  <c r="AA16" i="9"/>
  <c r="AF16" i="9" s="1"/>
  <c r="AA18" i="9"/>
  <c r="AF18" i="9" s="1"/>
  <c r="AI18" i="9" s="1"/>
  <c r="AA20" i="9"/>
  <c r="AF20" i="9" s="1"/>
  <c r="AA22" i="9"/>
  <c r="AF22" i="9" s="1"/>
  <c r="AI22" i="9" s="1"/>
  <c r="AA24" i="9"/>
  <c r="AF24" i="9" s="1"/>
  <c r="AB26" i="9"/>
  <c r="AG26" i="9" s="1"/>
  <c r="AI26" i="9" s="1"/>
  <c r="W55" i="9"/>
  <c r="V57" i="9" s="1"/>
  <c r="AB25" i="9"/>
  <c r="AG25" i="9" s="1"/>
  <c r="AC5" i="9"/>
  <c r="AH5" i="9" s="1"/>
  <c r="AC13" i="9"/>
  <c r="AH13" i="9" s="1"/>
  <c r="AC15" i="9"/>
  <c r="AH15" i="9" s="1"/>
  <c r="AI15" i="9" s="1"/>
  <c r="AB4" i="9"/>
  <c r="AG4" i="9" s="1"/>
  <c r="AI4" i="9" s="1"/>
  <c r="X5" i="9"/>
  <c r="AR5" i="9"/>
  <c r="X7" i="9"/>
  <c r="AR7" i="9"/>
  <c r="AB8" i="9"/>
  <c r="AG8" i="9" s="1"/>
  <c r="X9" i="9"/>
  <c r="AR9" i="9"/>
  <c r="AB10" i="9"/>
  <c r="AG10" i="9" s="1"/>
  <c r="AI10" i="9" s="1"/>
  <c r="X11" i="9"/>
  <c r="AR11" i="9"/>
  <c r="AB12" i="9"/>
  <c r="AG12" i="9" s="1"/>
  <c r="X13" i="9"/>
  <c r="AR13" i="9"/>
  <c r="AB14" i="9"/>
  <c r="AG14" i="9" s="1"/>
  <c r="X15" i="9"/>
  <c r="AR15" i="9"/>
  <c r="AB16" i="9"/>
  <c r="AG16" i="9" s="1"/>
  <c r="X17" i="9"/>
  <c r="AR17" i="9"/>
  <c r="AB18" i="9"/>
  <c r="AG18" i="9" s="1"/>
  <c r="X19" i="9"/>
  <c r="AR19" i="9"/>
  <c r="AB20" i="9"/>
  <c r="AG20" i="9" s="1"/>
  <c r="X21" i="9"/>
  <c r="AR21" i="9"/>
  <c r="AB22" i="9"/>
  <c r="AG22" i="9" s="1"/>
  <c r="X23" i="9"/>
  <c r="AR23" i="9"/>
  <c r="AB24" i="9"/>
  <c r="AG24" i="9" s="1"/>
  <c r="AI24" i="9" s="1"/>
  <c r="X25" i="9"/>
  <c r="AR25" i="9"/>
  <c r="AC3" i="9"/>
  <c r="AH3" i="9" s="1"/>
  <c r="X3" i="9"/>
  <c r="AS3" i="9"/>
  <c r="Y7" i="9"/>
  <c r="Y11" i="9"/>
  <c r="Y13" i="9"/>
  <c r="Y15" i="9"/>
  <c r="Y17" i="9"/>
  <c r="Y27" i="9" s="1"/>
  <c r="Y19" i="9"/>
  <c r="Y21" i="9"/>
  <c r="Y23" i="9"/>
  <c r="Y25" i="9"/>
  <c r="AB3" i="9"/>
  <c r="AG3" i="9" s="1"/>
  <c r="AB17" i="9"/>
  <c r="AG17" i="9" s="1"/>
  <c r="Z3" i="9"/>
  <c r="AE3" i="9" s="1"/>
  <c r="Z5" i="9"/>
  <c r="AE5" i="9" s="1"/>
  <c r="AI5" i="9" s="1"/>
  <c r="Z9" i="9"/>
  <c r="AE9" i="9" s="1"/>
  <c r="AI9" i="9" s="1"/>
  <c r="Z23" i="9"/>
  <c r="AE23" i="9" s="1"/>
  <c r="AB5" i="9"/>
  <c r="AG5" i="9" s="1"/>
  <c r="AC9" i="9"/>
  <c r="AH9" i="9" s="1"/>
  <c r="L27" i="3"/>
  <c r="K27" i="3"/>
  <c r="J27" i="3"/>
  <c r="I27" i="3"/>
  <c r="G27" i="3"/>
  <c r="F27" i="3"/>
  <c r="E27" i="3"/>
  <c r="D27" i="3"/>
  <c r="AI20" i="9" l="1"/>
  <c r="AR27" i="9"/>
  <c r="AI14" i="9"/>
  <c r="AI16" i="9"/>
  <c r="AI13" i="9"/>
  <c r="AS27" i="9"/>
  <c r="AP30" i="9" s="1"/>
  <c r="AI23" i="9"/>
  <c r="AI8" i="9"/>
  <c r="AI3" i="9"/>
  <c r="X27" i="9"/>
  <c r="AO30" i="9" s="1"/>
  <c r="D4" i="6"/>
  <c r="E4" i="6"/>
  <c r="F4" i="6"/>
  <c r="G4" i="6"/>
  <c r="D5" i="6"/>
  <c r="AM5" i="6" s="1"/>
  <c r="E5" i="6"/>
  <c r="F5" i="6"/>
  <c r="G5" i="6"/>
  <c r="Q5" i="6" s="1"/>
  <c r="D6" i="6"/>
  <c r="E6" i="6"/>
  <c r="F6" i="6"/>
  <c r="G6" i="6"/>
  <c r="D7" i="6"/>
  <c r="E7" i="6"/>
  <c r="AN7" i="6" s="1"/>
  <c r="F7" i="6"/>
  <c r="AO7" i="6" s="1"/>
  <c r="G7" i="6"/>
  <c r="Q7" i="6" s="1"/>
  <c r="D8" i="6"/>
  <c r="E8" i="6"/>
  <c r="F8" i="6"/>
  <c r="G8" i="6"/>
  <c r="D9" i="6"/>
  <c r="N9" i="6" s="1"/>
  <c r="E9" i="6"/>
  <c r="F9" i="6"/>
  <c r="P9" i="6" s="1"/>
  <c r="G9" i="6"/>
  <c r="AP9" i="6" s="1"/>
  <c r="D10" i="6"/>
  <c r="E10" i="6"/>
  <c r="F10" i="6"/>
  <c r="G10" i="6"/>
  <c r="D11" i="6"/>
  <c r="N11" i="6" s="1"/>
  <c r="E11" i="6"/>
  <c r="AN11" i="6" s="1"/>
  <c r="F11" i="6"/>
  <c r="P11" i="6" s="1"/>
  <c r="G11" i="6"/>
  <c r="AP11" i="6" s="1"/>
  <c r="D12" i="6"/>
  <c r="E12" i="6"/>
  <c r="F12" i="6"/>
  <c r="G12" i="6"/>
  <c r="D13" i="6"/>
  <c r="AM13" i="6" s="1"/>
  <c r="E13" i="6"/>
  <c r="F13" i="6"/>
  <c r="AO13" i="6" s="1"/>
  <c r="G13" i="6"/>
  <c r="AP13" i="6" s="1"/>
  <c r="D14" i="6"/>
  <c r="E14" i="6"/>
  <c r="F14" i="6"/>
  <c r="AO14" i="6" s="1"/>
  <c r="G14" i="6"/>
  <c r="D15" i="6"/>
  <c r="AM15" i="6" s="1"/>
  <c r="E15" i="6"/>
  <c r="AN15" i="6" s="1"/>
  <c r="F15" i="6"/>
  <c r="AO15" i="6" s="1"/>
  <c r="G15" i="6"/>
  <c r="AP15" i="6" s="1"/>
  <c r="D16" i="6"/>
  <c r="E16" i="6"/>
  <c r="F16" i="6"/>
  <c r="G16" i="6"/>
  <c r="Q16" i="6" s="1"/>
  <c r="D17" i="6"/>
  <c r="AM17" i="6" s="1"/>
  <c r="E17" i="6"/>
  <c r="O17" i="6" s="1"/>
  <c r="F17" i="6"/>
  <c r="AO17" i="6" s="1"/>
  <c r="G17" i="6"/>
  <c r="AP17" i="6" s="1"/>
  <c r="D18" i="6"/>
  <c r="E18" i="6"/>
  <c r="F18" i="6"/>
  <c r="G18" i="6"/>
  <c r="D19" i="6"/>
  <c r="N19" i="6" s="1"/>
  <c r="E19" i="6"/>
  <c r="O19" i="6" s="1"/>
  <c r="F19" i="6"/>
  <c r="P19" i="6" s="1"/>
  <c r="G19" i="6"/>
  <c r="AP19" i="6" s="1"/>
  <c r="D20" i="6"/>
  <c r="E20" i="6"/>
  <c r="F20" i="6"/>
  <c r="G20" i="6"/>
  <c r="Q20" i="6" s="1"/>
  <c r="D21" i="6"/>
  <c r="N21" i="6" s="1"/>
  <c r="E21" i="6"/>
  <c r="AN21" i="6" s="1"/>
  <c r="F21" i="6"/>
  <c r="G21" i="6"/>
  <c r="AP21" i="6" s="1"/>
  <c r="D22" i="6"/>
  <c r="E22" i="6"/>
  <c r="F22" i="6"/>
  <c r="G22" i="6"/>
  <c r="Q22" i="6" s="1"/>
  <c r="D23" i="6"/>
  <c r="N23" i="6" s="1"/>
  <c r="E23" i="6"/>
  <c r="AN23" i="6" s="1"/>
  <c r="F23" i="6"/>
  <c r="AO23" i="6" s="1"/>
  <c r="G23" i="6"/>
  <c r="AP23" i="6" s="1"/>
  <c r="D24" i="6"/>
  <c r="E24" i="6"/>
  <c r="F24" i="6"/>
  <c r="G24" i="6"/>
  <c r="D25" i="6"/>
  <c r="N25" i="6" s="1"/>
  <c r="E25" i="6"/>
  <c r="AN25" i="6" s="1"/>
  <c r="F25" i="6"/>
  <c r="P25" i="6" s="1"/>
  <c r="G25" i="6"/>
  <c r="AP25" i="6" s="1"/>
  <c r="D26" i="6"/>
  <c r="E26" i="6"/>
  <c r="F26" i="6"/>
  <c r="AO26" i="6" s="1"/>
  <c r="G26" i="6"/>
  <c r="AP26" i="6" s="1"/>
  <c r="E3" i="6"/>
  <c r="O3" i="6" s="1"/>
  <c r="F3" i="6"/>
  <c r="P3" i="6" s="1"/>
  <c r="G3" i="6"/>
  <c r="Q3" i="6" s="1"/>
  <c r="D3" i="6"/>
  <c r="AM3" i="6" s="1"/>
  <c r="B4" i="6"/>
  <c r="B5" i="6"/>
  <c r="B6" i="6"/>
  <c r="W33" i="6" s="1"/>
  <c r="B7" i="6"/>
  <c r="B8" i="6"/>
  <c r="W35" i="6" s="1"/>
  <c r="B9" i="6"/>
  <c r="W36" i="6" s="1"/>
  <c r="B10" i="6"/>
  <c r="W37" i="6" s="1"/>
  <c r="B11" i="6"/>
  <c r="W38" i="6" s="1"/>
  <c r="B12" i="6"/>
  <c r="B13" i="6"/>
  <c r="B14" i="6"/>
  <c r="B15" i="6"/>
  <c r="B16" i="6"/>
  <c r="W43" i="6" s="1"/>
  <c r="B17" i="6"/>
  <c r="B18" i="6"/>
  <c r="W45" i="6" s="1"/>
  <c r="B19" i="6"/>
  <c r="W46" i="6" s="1"/>
  <c r="B20" i="6"/>
  <c r="B21" i="6"/>
  <c r="B22" i="6"/>
  <c r="W49" i="6" s="1"/>
  <c r="B23" i="6"/>
  <c r="W50" i="6" s="1"/>
  <c r="B24" i="6"/>
  <c r="W51" i="6" s="1"/>
  <c r="B25" i="6"/>
  <c r="W52" i="6" s="1"/>
  <c r="B26" i="6"/>
  <c r="W53" i="6" s="1"/>
  <c r="B3" i="6"/>
  <c r="W30" i="6" s="1"/>
  <c r="V55" i="8"/>
  <c r="Z53" i="8"/>
  <c r="Z52" i="8"/>
  <c r="Z51" i="8"/>
  <c r="W51" i="8"/>
  <c r="Z50" i="8"/>
  <c r="Z49" i="8"/>
  <c r="Z48" i="8"/>
  <c r="Y48" i="8"/>
  <c r="Z47" i="8"/>
  <c r="Z46" i="8"/>
  <c r="W46" i="8"/>
  <c r="Z45" i="8"/>
  <c r="Z44" i="8"/>
  <c r="Z43" i="8"/>
  <c r="W43" i="8"/>
  <c r="Z42" i="8"/>
  <c r="Z41" i="8"/>
  <c r="Z40" i="8"/>
  <c r="Y40" i="8"/>
  <c r="Z39" i="8"/>
  <c r="Z38" i="8"/>
  <c r="W38" i="8"/>
  <c r="Z37" i="8"/>
  <c r="Z36" i="8"/>
  <c r="Z35" i="8"/>
  <c r="W35" i="8"/>
  <c r="Z34" i="8"/>
  <c r="Z33" i="8"/>
  <c r="Z32" i="8"/>
  <c r="Y32" i="8"/>
  <c r="Z31" i="8"/>
  <c r="Z30" i="8"/>
  <c r="Z54" i="8" s="1"/>
  <c r="W30" i="8"/>
  <c r="AJ26" i="8"/>
  <c r="AA26" i="8"/>
  <c r="Z26" i="8"/>
  <c r="W26" i="8"/>
  <c r="V26" i="8"/>
  <c r="U26" i="8"/>
  <c r="T26" i="8"/>
  <c r="Y26" i="8" s="1"/>
  <c r="Q26" i="8"/>
  <c r="AP26" i="8"/>
  <c r="P26" i="8"/>
  <c r="O26" i="8"/>
  <c r="Y53" i="8"/>
  <c r="W53" i="8"/>
  <c r="AJ25" i="8"/>
  <c r="AA25" i="8"/>
  <c r="Z25" i="8"/>
  <c r="Y25" i="8"/>
  <c r="X25" i="8"/>
  <c r="W25" i="8"/>
  <c r="V25" i="8"/>
  <c r="U25" i="8"/>
  <c r="T25" i="8"/>
  <c r="AB25" i="8" s="1"/>
  <c r="AG25" i="8" s="1"/>
  <c r="Q25" i="8"/>
  <c r="P25" i="8"/>
  <c r="O25" i="8"/>
  <c r="AP25" i="8"/>
  <c r="AO25" i="8"/>
  <c r="AN25" i="8"/>
  <c r="N25" i="8"/>
  <c r="W52" i="8"/>
  <c r="AJ24" i="8"/>
  <c r="W24" i="8"/>
  <c r="AB24" i="8" s="1"/>
  <c r="V24" i="8"/>
  <c r="AA24" i="8" s="1"/>
  <c r="U24" i="8"/>
  <c r="T24" i="8"/>
  <c r="P24" i="8"/>
  <c r="O24" i="8"/>
  <c r="N24" i="8"/>
  <c r="Q24" i="8"/>
  <c r="AO24" i="8"/>
  <c r="AN24" i="8"/>
  <c r="AM24" i="8"/>
  <c r="AJ23" i="8"/>
  <c r="AB23" i="8"/>
  <c r="W23" i="8"/>
  <c r="V23" i="8"/>
  <c r="AA23" i="8" s="1"/>
  <c r="U23" i="8"/>
  <c r="Z23" i="8" s="1"/>
  <c r="T23" i="8"/>
  <c r="Y23" i="8" s="1"/>
  <c r="N23" i="8"/>
  <c r="Q23" i="8"/>
  <c r="P23" i="8"/>
  <c r="O23" i="8"/>
  <c r="AM23" i="8"/>
  <c r="W50" i="8"/>
  <c r="AJ22" i="8"/>
  <c r="AA22" i="8"/>
  <c r="Z22" i="8"/>
  <c r="W22" i="8"/>
  <c r="V22" i="8"/>
  <c r="U22" i="8"/>
  <c r="T22" i="8"/>
  <c r="Y22" i="8" s="1"/>
  <c r="AD22" i="8" s="1"/>
  <c r="Q22" i="8"/>
  <c r="AP22" i="8"/>
  <c r="P22" i="8"/>
  <c r="O22" i="8"/>
  <c r="N22" i="8"/>
  <c r="W49" i="8"/>
  <c r="AJ21" i="8"/>
  <c r="AA21" i="8"/>
  <c r="Z21" i="8"/>
  <c r="AE21" i="8" s="1"/>
  <c r="Y21" i="8"/>
  <c r="X21" i="8"/>
  <c r="W21" i="8"/>
  <c r="V21" i="8"/>
  <c r="U21" i="8"/>
  <c r="T21" i="8"/>
  <c r="AB21" i="8" s="1"/>
  <c r="Q21" i="8"/>
  <c r="P21" i="8"/>
  <c r="O21" i="8"/>
  <c r="AP21" i="8"/>
  <c r="AO21" i="8"/>
  <c r="AN21" i="8"/>
  <c r="N21" i="8"/>
  <c r="W48" i="8"/>
  <c r="AJ20" i="8"/>
  <c r="W20" i="8"/>
  <c r="AB20" i="8" s="1"/>
  <c r="V20" i="8"/>
  <c r="AA20" i="8" s="1"/>
  <c r="U20" i="8"/>
  <c r="Z20" i="8" s="1"/>
  <c r="T20" i="8"/>
  <c r="P20" i="8"/>
  <c r="O20" i="8"/>
  <c r="N20" i="8"/>
  <c r="AP20" i="8"/>
  <c r="AO20" i="8"/>
  <c r="AN20" i="8"/>
  <c r="Y47" i="8"/>
  <c r="W47" i="8"/>
  <c r="AJ19" i="8"/>
  <c r="AB19" i="8"/>
  <c r="W19" i="8"/>
  <c r="V19" i="8"/>
  <c r="AA19" i="8" s="1"/>
  <c r="AF19" i="8" s="1"/>
  <c r="U19" i="8"/>
  <c r="Z19" i="8" s="1"/>
  <c r="T19" i="8"/>
  <c r="Y19" i="8" s="1"/>
  <c r="N19" i="8"/>
  <c r="Q19" i="8"/>
  <c r="P19" i="8"/>
  <c r="AN19" i="8"/>
  <c r="AM19" i="8"/>
  <c r="AJ18" i="8"/>
  <c r="AA18" i="8"/>
  <c r="Z18" i="8"/>
  <c r="W18" i="8"/>
  <c r="V18" i="8"/>
  <c r="U18" i="8"/>
  <c r="T18" i="8"/>
  <c r="Y18" i="8" s="1"/>
  <c r="Q18" i="8"/>
  <c r="AP18" i="8"/>
  <c r="P18" i="8"/>
  <c r="O18" i="8"/>
  <c r="Y45" i="8"/>
  <c r="W45" i="8"/>
  <c r="AJ17" i="8"/>
  <c r="AA17" i="8"/>
  <c r="Z17" i="8"/>
  <c r="Y17" i="8"/>
  <c r="X17" i="8"/>
  <c r="W17" i="8"/>
  <c r="AB17" i="8" s="1"/>
  <c r="V17" i="8"/>
  <c r="U17" i="8"/>
  <c r="T17" i="8"/>
  <c r="Q17" i="8"/>
  <c r="P17" i="8"/>
  <c r="O17" i="8"/>
  <c r="AP17" i="8"/>
  <c r="AO17" i="8"/>
  <c r="AN17" i="8"/>
  <c r="N17" i="8"/>
  <c r="W44" i="8"/>
  <c r="AJ16" i="8"/>
  <c r="W16" i="8"/>
  <c r="AB16" i="8" s="1"/>
  <c r="V16" i="8"/>
  <c r="AA16" i="8" s="1"/>
  <c r="AF16" i="8" s="1"/>
  <c r="U16" i="8"/>
  <c r="Z16" i="8" s="1"/>
  <c r="AE16" i="8" s="1"/>
  <c r="T16" i="8"/>
  <c r="P16" i="8"/>
  <c r="O16" i="8"/>
  <c r="N16" i="8"/>
  <c r="Y43" i="8"/>
  <c r="AO16" i="8"/>
  <c r="AN16" i="8"/>
  <c r="AM16" i="8"/>
  <c r="AJ15" i="8"/>
  <c r="W15" i="8"/>
  <c r="V15" i="8"/>
  <c r="AA15" i="8" s="1"/>
  <c r="U15" i="8"/>
  <c r="Z15" i="8" s="1"/>
  <c r="T15" i="8"/>
  <c r="Y15" i="8" s="1"/>
  <c r="N15" i="8"/>
  <c r="Q15" i="8"/>
  <c r="P15" i="8"/>
  <c r="AN15" i="8"/>
  <c r="AM15" i="8"/>
  <c r="W42" i="8"/>
  <c r="AJ14" i="8"/>
  <c r="AA14" i="8"/>
  <c r="Z14" i="8"/>
  <c r="W14" i="8"/>
  <c r="V14" i="8"/>
  <c r="U14" i="8"/>
  <c r="T14" i="8"/>
  <c r="Y14" i="8" s="1"/>
  <c r="Q14" i="8"/>
  <c r="AP14" i="8"/>
  <c r="P14" i="8"/>
  <c r="O14" i="8"/>
  <c r="N14" i="8"/>
  <c r="W41" i="8"/>
  <c r="AJ13" i="8"/>
  <c r="AA13" i="8"/>
  <c r="Z13" i="8"/>
  <c r="Y13" i="8"/>
  <c r="X13" i="8"/>
  <c r="W13" i="8"/>
  <c r="AB13" i="8" s="1"/>
  <c r="V13" i="8"/>
  <c r="U13" i="8"/>
  <c r="T13" i="8"/>
  <c r="Q13" i="8"/>
  <c r="AG13" i="8" s="1"/>
  <c r="P13" i="8"/>
  <c r="O13" i="8"/>
  <c r="AP13" i="8"/>
  <c r="AO13" i="8"/>
  <c r="AN13" i="8"/>
  <c r="N13" i="8"/>
  <c r="W40" i="8"/>
  <c r="AJ12" i="8"/>
  <c r="W12" i="8"/>
  <c r="AB12" i="8" s="1"/>
  <c r="V12" i="8"/>
  <c r="U12" i="8"/>
  <c r="T12" i="8"/>
  <c r="P12" i="8"/>
  <c r="O12" i="8"/>
  <c r="N12" i="8"/>
  <c r="Q12" i="8"/>
  <c r="AO12" i="8"/>
  <c r="AN12" i="8"/>
  <c r="W39" i="8"/>
  <c r="AJ11" i="8"/>
  <c r="AB11" i="8"/>
  <c r="AG11" i="8" s="1"/>
  <c r="W11" i="8"/>
  <c r="V11" i="8"/>
  <c r="U11" i="8"/>
  <c r="T11" i="8"/>
  <c r="N11" i="8"/>
  <c r="Q11" i="8"/>
  <c r="AO11" i="8"/>
  <c r="O11" i="8"/>
  <c r="AM11" i="8"/>
  <c r="AJ10" i="8"/>
  <c r="AA10" i="8"/>
  <c r="Z10" i="8"/>
  <c r="W10" i="8"/>
  <c r="V10" i="8"/>
  <c r="U10" i="8"/>
  <c r="T10" i="8"/>
  <c r="Y10" i="8" s="1"/>
  <c r="Q10" i="8"/>
  <c r="AP10" i="8"/>
  <c r="P10" i="8"/>
  <c r="O10" i="8"/>
  <c r="Y37" i="8"/>
  <c r="W37" i="8"/>
  <c r="AJ9" i="8"/>
  <c r="AA9" i="8"/>
  <c r="Z9" i="8"/>
  <c r="Y9" i="8"/>
  <c r="X9" i="8"/>
  <c r="W9" i="8"/>
  <c r="V9" i="8"/>
  <c r="U9" i="8"/>
  <c r="T9" i="8"/>
  <c r="AB9" i="8" s="1"/>
  <c r="Q9" i="8"/>
  <c r="P9" i="8"/>
  <c r="O9" i="8"/>
  <c r="AP9" i="8"/>
  <c r="AO9" i="8"/>
  <c r="AN9" i="8"/>
  <c r="N9" i="8"/>
  <c r="W36" i="8"/>
  <c r="AJ8" i="8"/>
  <c r="W8" i="8"/>
  <c r="V8" i="8"/>
  <c r="U8" i="8"/>
  <c r="T8" i="8"/>
  <c r="P8" i="8"/>
  <c r="O8" i="8"/>
  <c r="N8" i="8"/>
  <c r="AO8" i="8"/>
  <c r="AN8" i="8"/>
  <c r="AM8" i="8"/>
  <c r="AN7" i="8"/>
  <c r="AJ7" i="8"/>
  <c r="W7" i="8"/>
  <c r="V7" i="8"/>
  <c r="AA7" i="8" s="1"/>
  <c r="U7" i="8"/>
  <c r="Z7" i="8" s="1"/>
  <c r="T7" i="8"/>
  <c r="N7" i="8"/>
  <c r="Q7" i="8"/>
  <c r="AO7" i="8"/>
  <c r="O7" i="8"/>
  <c r="AM7" i="8"/>
  <c r="W34" i="8"/>
  <c r="AJ6" i="8"/>
  <c r="AA6" i="8"/>
  <c r="Z6" i="8"/>
  <c r="W6" i="8"/>
  <c r="V6" i="8"/>
  <c r="U6" i="8"/>
  <c r="T6" i="8"/>
  <c r="Y6" i="8" s="1"/>
  <c r="Q6" i="8"/>
  <c r="AP6" i="8"/>
  <c r="P6" i="8"/>
  <c r="O6" i="8"/>
  <c r="AM6" i="8"/>
  <c r="W33" i="8"/>
  <c r="AJ5" i="8"/>
  <c r="AA5" i="8"/>
  <c r="Z5" i="8"/>
  <c r="Y5" i="8"/>
  <c r="X5" i="8"/>
  <c r="W5" i="8"/>
  <c r="V5" i="8"/>
  <c r="U5" i="8"/>
  <c r="T5" i="8"/>
  <c r="AB5" i="8" s="1"/>
  <c r="Q5" i="8"/>
  <c r="P5" i="8"/>
  <c r="O5" i="8"/>
  <c r="AP5" i="8"/>
  <c r="AO5" i="8"/>
  <c r="AN5" i="8"/>
  <c r="N5" i="8"/>
  <c r="W32" i="8"/>
  <c r="AP4" i="8"/>
  <c r="AJ4" i="8"/>
  <c r="W4" i="8"/>
  <c r="V4" i="8"/>
  <c r="U4" i="8"/>
  <c r="T4" i="8"/>
  <c r="P4" i="8"/>
  <c r="O4" i="8"/>
  <c r="N4" i="8"/>
  <c r="Q4" i="8"/>
  <c r="AO4" i="8"/>
  <c r="AN4" i="8"/>
  <c r="W31" i="8"/>
  <c r="AJ3" i="8"/>
  <c r="AB3" i="8"/>
  <c r="W3" i="8"/>
  <c r="V3" i="8"/>
  <c r="AA3" i="8" s="1"/>
  <c r="U3" i="8"/>
  <c r="Z3" i="8" s="1"/>
  <c r="T3" i="8"/>
  <c r="N3" i="8"/>
  <c r="Q3" i="8"/>
  <c r="P3" i="8"/>
  <c r="AN3" i="8"/>
  <c r="AM3" i="8"/>
  <c r="W31" i="6"/>
  <c r="W32" i="6"/>
  <c r="W34" i="6"/>
  <c r="W39" i="6"/>
  <c r="W40" i="6"/>
  <c r="W41" i="6"/>
  <c r="W42" i="6"/>
  <c r="W44" i="6"/>
  <c r="W47" i="6"/>
  <c r="W48" i="6"/>
  <c r="AN6" i="6"/>
  <c r="P6" i="6"/>
  <c r="AP6" i="6"/>
  <c r="AP8" i="6"/>
  <c r="P10" i="6"/>
  <c r="AO12" i="6"/>
  <c r="AP12" i="6"/>
  <c r="O14" i="6"/>
  <c r="AP14" i="6"/>
  <c r="AN16" i="6"/>
  <c r="AO16" i="6"/>
  <c r="AN18" i="6"/>
  <c r="AO18" i="6"/>
  <c r="AP18" i="6"/>
  <c r="O20" i="6"/>
  <c r="P20" i="6"/>
  <c r="O22" i="6"/>
  <c r="P22" i="6"/>
  <c r="AO24" i="6"/>
  <c r="AP24" i="6"/>
  <c r="O26" i="6"/>
  <c r="AM4" i="6"/>
  <c r="N10" i="6"/>
  <c r="AM16" i="6"/>
  <c r="N18" i="6"/>
  <c r="AM20" i="6"/>
  <c r="N24" i="6"/>
  <c r="N26" i="6"/>
  <c r="V55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54" i="6" s="1"/>
  <c r="AN26" i="6"/>
  <c r="AJ26" i="6"/>
  <c r="W26" i="6"/>
  <c r="V26" i="6"/>
  <c r="AA26" i="6" s="1"/>
  <c r="U26" i="6"/>
  <c r="Z26" i="6" s="1"/>
  <c r="T26" i="6"/>
  <c r="Y26" i="6" s="1"/>
  <c r="AJ25" i="6"/>
  <c r="AA25" i="6"/>
  <c r="W25" i="6"/>
  <c r="AB25" i="6" s="1"/>
  <c r="V25" i="6"/>
  <c r="U25" i="6"/>
  <c r="Z25" i="6" s="1"/>
  <c r="T25" i="6"/>
  <c r="Y25" i="6" s="1"/>
  <c r="AJ24" i="6"/>
  <c r="W24" i="6"/>
  <c r="V24" i="6"/>
  <c r="AA24" i="6" s="1"/>
  <c r="U24" i="6"/>
  <c r="Z24" i="6" s="1"/>
  <c r="T24" i="6"/>
  <c r="X24" i="6" s="1"/>
  <c r="AJ23" i="6"/>
  <c r="W23" i="6"/>
  <c r="AB23" i="6" s="1"/>
  <c r="V23" i="6"/>
  <c r="AA23" i="6" s="1"/>
  <c r="U23" i="6"/>
  <c r="Y23" i="6" s="1"/>
  <c r="T23" i="6"/>
  <c r="X23" i="6" s="1"/>
  <c r="AJ22" i="6"/>
  <c r="X22" i="6"/>
  <c r="W22" i="6"/>
  <c r="AB22" i="6" s="1"/>
  <c r="V22" i="6"/>
  <c r="Z22" i="6" s="1"/>
  <c r="U22" i="6"/>
  <c r="T22" i="6"/>
  <c r="Y22" i="6" s="1"/>
  <c r="AJ21" i="6"/>
  <c r="W21" i="6"/>
  <c r="AB21" i="6" s="1"/>
  <c r="V21" i="6"/>
  <c r="U21" i="6"/>
  <c r="T21" i="6"/>
  <c r="Z21" i="6" s="1"/>
  <c r="AJ20" i="6"/>
  <c r="Z20" i="6"/>
  <c r="Y20" i="6"/>
  <c r="X20" i="6"/>
  <c r="W20" i="6"/>
  <c r="V20" i="6"/>
  <c r="U20" i="6"/>
  <c r="T20" i="6"/>
  <c r="AB20" i="6" s="1"/>
  <c r="AJ19" i="6"/>
  <c r="AA19" i="6"/>
  <c r="Z19" i="6"/>
  <c r="Y19" i="6"/>
  <c r="W19" i="6"/>
  <c r="V19" i="6"/>
  <c r="U19" i="6"/>
  <c r="T19" i="6"/>
  <c r="X19" i="6" s="1"/>
  <c r="AM18" i="6"/>
  <c r="AJ18" i="6"/>
  <c r="Z18" i="6"/>
  <c r="W18" i="6"/>
  <c r="V18" i="6"/>
  <c r="U18" i="6"/>
  <c r="T18" i="6"/>
  <c r="Y18" i="6" s="1"/>
  <c r="AJ17" i="6"/>
  <c r="AA17" i="6"/>
  <c r="W17" i="6"/>
  <c r="V17" i="6"/>
  <c r="U17" i="6"/>
  <c r="Z17" i="6" s="1"/>
  <c r="T17" i="6"/>
  <c r="Y17" i="6" s="1"/>
  <c r="AP16" i="6"/>
  <c r="AJ16" i="6"/>
  <c r="W16" i="6"/>
  <c r="V16" i="6"/>
  <c r="AA16" i="6" s="1"/>
  <c r="U16" i="6"/>
  <c r="Z16" i="6" s="1"/>
  <c r="T16" i="6"/>
  <c r="Y16" i="6" s="1"/>
  <c r="AJ15" i="6"/>
  <c r="W15" i="6"/>
  <c r="AB15" i="6" s="1"/>
  <c r="V15" i="6"/>
  <c r="AA15" i="6" s="1"/>
  <c r="U15" i="6"/>
  <c r="Z15" i="6" s="1"/>
  <c r="T15" i="6"/>
  <c r="X15" i="6" s="1"/>
  <c r="AM14" i="6"/>
  <c r="AJ14" i="6"/>
  <c r="W14" i="6"/>
  <c r="AB14" i="6" s="1"/>
  <c r="V14" i="6"/>
  <c r="AA14" i="6" s="1"/>
  <c r="U14" i="6"/>
  <c r="T14" i="6"/>
  <c r="Y14" i="6" s="1"/>
  <c r="N14" i="6"/>
  <c r="AJ13" i="6"/>
  <c r="W13" i="6"/>
  <c r="Y13" i="6" s="1"/>
  <c r="V13" i="6"/>
  <c r="U13" i="6"/>
  <c r="Z13" i="6" s="1"/>
  <c r="T13" i="6"/>
  <c r="AN12" i="6"/>
  <c r="AJ12" i="6"/>
  <c r="Z12" i="6"/>
  <c r="Y12" i="6"/>
  <c r="X12" i="6"/>
  <c r="W12" i="6"/>
  <c r="V12" i="6"/>
  <c r="AA12" i="6" s="1"/>
  <c r="U12" i="6"/>
  <c r="T12" i="6"/>
  <c r="AB12" i="6" s="1"/>
  <c r="O12" i="6"/>
  <c r="N12" i="6"/>
  <c r="AJ11" i="6"/>
  <c r="AA11" i="6"/>
  <c r="Z11" i="6"/>
  <c r="Y11" i="6"/>
  <c r="W11" i="6"/>
  <c r="AB11" i="6" s="1"/>
  <c r="V11" i="6"/>
  <c r="U11" i="6"/>
  <c r="T11" i="6"/>
  <c r="X11" i="6" s="1"/>
  <c r="O11" i="6"/>
  <c r="AN10" i="6"/>
  <c r="AM10" i="6"/>
  <c r="AJ10" i="6"/>
  <c r="Z10" i="6"/>
  <c r="W10" i="6"/>
  <c r="V10" i="6"/>
  <c r="U10" i="6"/>
  <c r="T10" i="6"/>
  <c r="Y10" i="6" s="1"/>
  <c r="O10" i="6"/>
  <c r="AJ9" i="6"/>
  <c r="AA9" i="6"/>
  <c r="W9" i="6"/>
  <c r="V9" i="6"/>
  <c r="U9" i="6"/>
  <c r="Z9" i="6" s="1"/>
  <c r="T9" i="6"/>
  <c r="Y9" i="6" s="1"/>
  <c r="AO8" i="6"/>
  <c r="AM8" i="6"/>
  <c r="AJ8" i="6"/>
  <c r="W8" i="6"/>
  <c r="V8" i="6"/>
  <c r="AA8" i="6" s="1"/>
  <c r="U8" i="6"/>
  <c r="Z8" i="6" s="1"/>
  <c r="T8" i="6"/>
  <c r="Y8" i="6" s="1"/>
  <c r="P8" i="6"/>
  <c r="N8" i="6"/>
  <c r="AJ7" i="6"/>
  <c r="W7" i="6"/>
  <c r="AB7" i="6" s="1"/>
  <c r="V7" i="6"/>
  <c r="AA7" i="6" s="1"/>
  <c r="U7" i="6"/>
  <c r="Z7" i="6" s="1"/>
  <c r="T7" i="6"/>
  <c r="X7" i="6" s="1"/>
  <c r="P7" i="6"/>
  <c r="AO6" i="6"/>
  <c r="AJ6" i="6"/>
  <c r="W6" i="6"/>
  <c r="AB6" i="6" s="1"/>
  <c r="V6" i="6"/>
  <c r="AA6" i="6" s="1"/>
  <c r="U6" i="6"/>
  <c r="T6" i="6"/>
  <c r="Y6" i="6" s="1"/>
  <c r="Q6" i="6"/>
  <c r="N6" i="6"/>
  <c r="AN5" i="6"/>
  <c r="AJ5" i="6"/>
  <c r="W5" i="6"/>
  <c r="AB5" i="6" s="1"/>
  <c r="V5" i="6"/>
  <c r="U5" i="6"/>
  <c r="Z5" i="6" s="1"/>
  <c r="T5" i="6"/>
  <c r="O5" i="6"/>
  <c r="AP4" i="6"/>
  <c r="AO4" i="6"/>
  <c r="AN4" i="6"/>
  <c r="AJ4" i="6"/>
  <c r="AB4" i="6"/>
  <c r="Z4" i="6"/>
  <c r="Y4" i="6"/>
  <c r="X4" i="6"/>
  <c r="W4" i="6"/>
  <c r="V4" i="6"/>
  <c r="AA4" i="6" s="1"/>
  <c r="U4" i="6"/>
  <c r="T4" i="6"/>
  <c r="Q4" i="6"/>
  <c r="AG4" i="6" s="1"/>
  <c r="O4" i="6"/>
  <c r="N4" i="6"/>
  <c r="AO3" i="6"/>
  <c r="AN3" i="6"/>
  <c r="AJ3" i="6"/>
  <c r="AA3" i="6"/>
  <c r="Z3" i="6"/>
  <c r="Y3" i="6"/>
  <c r="W3" i="6"/>
  <c r="AB3" i="6" s="1"/>
  <c r="V3" i="6"/>
  <c r="U3" i="6"/>
  <c r="T3" i="6"/>
  <c r="X3" i="6" s="1"/>
  <c r="AP3" i="6" l="1"/>
  <c r="AN19" i="6"/>
  <c r="AP5" i="6"/>
  <c r="Q19" i="6"/>
  <c r="Q17" i="6"/>
  <c r="AP7" i="6"/>
  <c r="Q9" i="6"/>
  <c r="Q11" i="6"/>
  <c r="AG11" i="6" s="1"/>
  <c r="P15" i="6"/>
  <c r="AF15" i="6" s="1"/>
  <c r="AO9" i="6"/>
  <c r="O21" i="6"/>
  <c r="AE21" i="6" s="1"/>
  <c r="AG23" i="8"/>
  <c r="AE20" i="8"/>
  <c r="AF25" i="8"/>
  <c r="N13" i="6"/>
  <c r="AD13" i="6" s="1"/>
  <c r="N5" i="6"/>
  <c r="AO19" i="6"/>
  <c r="AM21" i="6"/>
  <c r="Q24" i="6"/>
  <c r="Q8" i="6"/>
  <c r="AP20" i="6"/>
  <c r="AN22" i="6"/>
  <c r="R7" i="6"/>
  <c r="Y31" i="6"/>
  <c r="AO11" i="6"/>
  <c r="AG3" i="6"/>
  <c r="Q12" i="6"/>
  <c r="P23" i="6"/>
  <c r="Y49" i="6"/>
  <c r="R14" i="6"/>
  <c r="Y33" i="6"/>
  <c r="O6" i="6"/>
  <c r="O18" i="6"/>
  <c r="AE18" i="6" s="1"/>
  <c r="AN14" i="6"/>
  <c r="R10" i="6"/>
  <c r="R6" i="6"/>
  <c r="Q13" i="6"/>
  <c r="O15" i="6"/>
  <c r="AE15" i="6" s="1"/>
  <c r="AG9" i="8"/>
  <c r="AE17" i="8"/>
  <c r="AE5" i="8"/>
  <c r="AD15" i="8"/>
  <c r="AD13" i="8"/>
  <c r="AF24" i="8"/>
  <c r="AF9" i="8"/>
  <c r="AG3" i="8"/>
  <c r="AD14" i="8"/>
  <c r="AD23" i="8"/>
  <c r="AF21" i="8"/>
  <c r="AE6" i="8"/>
  <c r="AF13" i="8"/>
  <c r="AF15" i="8"/>
  <c r="AD5" i="8"/>
  <c r="AE7" i="8"/>
  <c r="AG17" i="8"/>
  <c r="AF3" i="8"/>
  <c r="AF5" i="8"/>
  <c r="AD19" i="8"/>
  <c r="AF20" i="8"/>
  <c r="AE25" i="8"/>
  <c r="AF17" i="8"/>
  <c r="AG21" i="8"/>
  <c r="AG5" i="8"/>
  <c r="AF6" i="8"/>
  <c r="Y7" i="8"/>
  <c r="AD7" i="8" s="1"/>
  <c r="X7" i="8"/>
  <c r="AP12" i="8"/>
  <c r="AG19" i="8"/>
  <c r="AA8" i="8"/>
  <c r="AF8" i="8" s="1"/>
  <c r="Z8" i="8"/>
  <c r="AE8" i="8" s="1"/>
  <c r="Y8" i="8"/>
  <c r="AD8" i="8" s="1"/>
  <c r="X8" i="8"/>
  <c r="AN11" i="8"/>
  <c r="AE26" i="8"/>
  <c r="AA4" i="8"/>
  <c r="AF4" i="8" s="1"/>
  <c r="Z4" i="8"/>
  <c r="AE4" i="8" s="1"/>
  <c r="Y4" i="8"/>
  <c r="AD4" i="8" s="1"/>
  <c r="X4" i="8"/>
  <c r="AB8" i="8"/>
  <c r="AE10" i="8"/>
  <c r="AE22" i="8"/>
  <c r="AF26" i="8"/>
  <c r="Q8" i="8"/>
  <c r="Y35" i="8"/>
  <c r="AD9" i="8"/>
  <c r="AF10" i="8"/>
  <c r="Y11" i="8"/>
  <c r="AD11" i="8" s="1"/>
  <c r="X11" i="8"/>
  <c r="Y39" i="8"/>
  <c r="AE18" i="8"/>
  <c r="AF22" i="8"/>
  <c r="AD25" i="8"/>
  <c r="AF14" i="8"/>
  <c r="AB7" i="8"/>
  <c r="AG7" i="8" s="1"/>
  <c r="AE9" i="8"/>
  <c r="Z11" i="8"/>
  <c r="AE11" i="8" s="1"/>
  <c r="AA12" i="8"/>
  <c r="AF12" i="8" s="1"/>
  <c r="Z12" i="8"/>
  <c r="AE12" i="8" s="1"/>
  <c r="Y12" i="8"/>
  <c r="AD12" i="8" s="1"/>
  <c r="X12" i="8"/>
  <c r="AF18" i="8"/>
  <c r="AD21" i="8"/>
  <c r="AE23" i="8"/>
  <c r="AG24" i="8"/>
  <c r="W55" i="8"/>
  <c r="V57" i="8" s="1"/>
  <c r="AB4" i="8"/>
  <c r="AG4" i="8" s="1"/>
  <c r="AE13" i="8"/>
  <c r="O3" i="8"/>
  <c r="AE3" i="8" s="1"/>
  <c r="Y30" i="8"/>
  <c r="Y3" i="8"/>
  <c r="AD3" i="8" s="1"/>
  <c r="X3" i="8"/>
  <c r="Y31" i="8"/>
  <c r="AP8" i="8"/>
  <c r="AQ8" i="8" s="1"/>
  <c r="AA11" i="8"/>
  <c r="AG12" i="8"/>
  <c r="AE14" i="8"/>
  <c r="AD17" i="8"/>
  <c r="AF23" i="8"/>
  <c r="AP24" i="8"/>
  <c r="AQ24" i="8" s="1"/>
  <c r="AO3" i="8"/>
  <c r="AQ3" i="8" s="1"/>
  <c r="AM14" i="8"/>
  <c r="AO15" i="8"/>
  <c r="AQ15" i="8" s="1"/>
  <c r="AO19" i="8"/>
  <c r="Y51" i="8"/>
  <c r="AP3" i="8"/>
  <c r="AB6" i="8"/>
  <c r="AG6" i="8" s="1"/>
  <c r="AN6" i="8"/>
  <c r="AP7" i="8"/>
  <c r="AQ7" i="8" s="1"/>
  <c r="AB10" i="8"/>
  <c r="AG10" i="8" s="1"/>
  <c r="AN10" i="8"/>
  <c r="AP11" i="8"/>
  <c r="AB14" i="8"/>
  <c r="AG14" i="8" s="1"/>
  <c r="AN14" i="8"/>
  <c r="AP15" i="8"/>
  <c r="X16" i="8"/>
  <c r="AB18" i="8"/>
  <c r="AG18" i="8" s="1"/>
  <c r="AN18" i="8"/>
  <c r="AP19" i="8"/>
  <c r="X20" i="8"/>
  <c r="AB22" i="8"/>
  <c r="AG22" i="8" s="1"/>
  <c r="AN22" i="8"/>
  <c r="AP23" i="8"/>
  <c r="X24" i="8"/>
  <c r="AB26" i="8"/>
  <c r="AG26" i="8" s="1"/>
  <c r="AN26" i="8"/>
  <c r="Y38" i="8"/>
  <c r="Y46" i="8"/>
  <c r="R10" i="8"/>
  <c r="R18" i="8"/>
  <c r="R22" i="8"/>
  <c r="R5" i="8"/>
  <c r="AM5" i="8"/>
  <c r="AQ5" i="8" s="1"/>
  <c r="AO6" i="8"/>
  <c r="R9" i="8"/>
  <c r="AM9" i="8"/>
  <c r="AQ9" i="8" s="1"/>
  <c r="AO10" i="8"/>
  <c r="R13" i="8"/>
  <c r="AM13" i="8"/>
  <c r="AQ13" i="8" s="1"/>
  <c r="AO14" i="8"/>
  <c r="Y16" i="8"/>
  <c r="AD16" i="8" s="1"/>
  <c r="R17" i="8"/>
  <c r="AM17" i="8"/>
  <c r="AQ17" i="8" s="1"/>
  <c r="AO18" i="8"/>
  <c r="Y20" i="8"/>
  <c r="AD20" i="8" s="1"/>
  <c r="R21" i="8"/>
  <c r="AM21" i="8"/>
  <c r="AQ21" i="8" s="1"/>
  <c r="AO22" i="8"/>
  <c r="Y24" i="8"/>
  <c r="AD24" i="8" s="1"/>
  <c r="R25" i="8"/>
  <c r="AM25" i="8"/>
  <c r="AQ25" i="8" s="1"/>
  <c r="AO26" i="8"/>
  <c r="Y33" i="8"/>
  <c r="Y41" i="8"/>
  <c r="Y49" i="8"/>
  <c r="AN23" i="8"/>
  <c r="R14" i="8"/>
  <c r="AM22" i="8"/>
  <c r="O15" i="8"/>
  <c r="AE15" i="8" s="1"/>
  <c r="AH15" i="8" s="1"/>
  <c r="X15" i="8"/>
  <c r="Q16" i="8"/>
  <c r="AG16" i="8" s="1"/>
  <c r="O19" i="8"/>
  <c r="AE19" i="8" s="1"/>
  <c r="X19" i="8"/>
  <c r="Q20" i="8"/>
  <c r="AG20" i="8" s="1"/>
  <c r="X23" i="8"/>
  <c r="Z24" i="8"/>
  <c r="AE24" i="8" s="1"/>
  <c r="Y36" i="8"/>
  <c r="Y44" i="8"/>
  <c r="Y52" i="8"/>
  <c r="AB15" i="8"/>
  <c r="AG15" i="8" s="1"/>
  <c r="R6" i="8"/>
  <c r="AM10" i="8"/>
  <c r="AO23" i="8"/>
  <c r="R26" i="8"/>
  <c r="AM26" i="8"/>
  <c r="R4" i="8"/>
  <c r="AM4" i="8"/>
  <c r="AQ4" i="8" s="1"/>
  <c r="N6" i="8"/>
  <c r="AD6" i="8" s="1"/>
  <c r="P7" i="8"/>
  <c r="AF7" i="8" s="1"/>
  <c r="R8" i="8"/>
  <c r="N10" i="8"/>
  <c r="AD10" i="8" s="1"/>
  <c r="P11" i="8"/>
  <c r="R12" i="8"/>
  <c r="AM12" i="8"/>
  <c r="R16" i="8"/>
  <c r="N18" i="8"/>
  <c r="AD18" i="8" s="1"/>
  <c r="R20" i="8"/>
  <c r="AM20" i="8"/>
  <c r="AQ20" i="8" s="1"/>
  <c r="R24" i="8"/>
  <c r="N26" i="8"/>
  <c r="AD26" i="8" s="1"/>
  <c r="AP16" i="8"/>
  <c r="AQ16" i="8" s="1"/>
  <c r="AM18" i="8"/>
  <c r="X6" i="8"/>
  <c r="X10" i="8"/>
  <c r="X14" i="8"/>
  <c r="X18" i="8"/>
  <c r="X22" i="8"/>
  <c r="X26" i="8"/>
  <c r="Y34" i="8"/>
  <c r="Y42" i="8"/>
  <c r="Y50" i="8"/>
  <c r="R3" i="8"/>
  <c r="R7" i="8"/>
  <c r="R11" i="8"/>
  <c r="R15" i="8"/>
  <c r="R19" i="8"/>
  <c r="R23" i="8"/>
  <c r="AM7" i="6"/>
  <c r="N22" i="6"/>
  <c r="AD22" i="6" s="1"/>
  <c r="R22" i="6"/>
  <c r="R4" i="6"/>
  <c r="Y36" i="6"/>
  <c r="AM9" i="6"/>
  <c r="P14" i="6"/>
  <c r="AF14" i="6" s="1"/>
  <c r="N20" i="6"/>
  <c r="AD20" i="6" s="1"/>
  <c r="Q14" i="6"/>
  <c r="AG14" i="6" s="1"/>
  <c r="N17" i="6"/>
  <c r="AD17" i="6" s="1"/>
  <c r="AQ4" i="6"/>
  <c r="AM22" i="6"/>
  <c r="Y38" i="6"/>
  <c r="Y52" i="6"/>
  <c r="N16" i="6"/>
  <c r="AD16" i="6" s="1"/>
  <c r="P4" i="6"/>
  <c r="AF4" i="6" s="1"/>
  <c r="P12" i="6"/>
  <c r="AF12" i="6" s="1"/>
  <c r="N7" i="6"/>
  <c r="O9" i="6"/>
  <c r="AE9" i="6" s="1"/>
  <c r="P16" i="6"/>
  <c r="AN20" i="6"/>
  <c r="AO22" i="6"/>
  <c r="AM23" i="6"/>
  <c r="AQ23" i="6" s="1"/>
  <c r="O7" i="6"/>
  <c r="AE7" i="6" s="1"/>
  <c r="R12" i="6"/>
  <c r="AO20" i="6"/>
  <c r="O23" i="6"/>
  <c r="Y39" i="6"/>
  <c r="AQ3" i="6"/>
  <c r="R24" i="6"/>
  <c r="Y48" i="6"/>
  <c r="R8" i="6"/>
  <c r="R5" i="6"/>
  <c r="R9" i="6"/>
  <c r="AN9" i="6"/>
  <c r="P24" i="6"/>
  <c r="AF24" i="6" s="1"/>
  <c r="AO25" i="6"/>
  <c r="Y42" i="6"/>
  <c r="R20" i="6"/>
  <c r="AF8" i="6"/>
  <c r="AM12" i="6"/>
  <c r="AQ12" i="6" s="1"/>
  <c r="AM6" i="6"/>
  <c r="AQ6" i="6" s="1"/>
  <c r="N15" i="6"/>
  <c r="P17" i="6"/>
  <c r="AF17" i="6" s="1"/>
  <c r="Q21" i="6"/>
  <c r="AG21" i="6" s="1"/>
  <c r="Q25" i="6"/>
  <c r="AG25" i="6" s="1"/>
  <c r="R13" i="6"/>
  <c r="Y32" i="6"/>
  <c r="N3" i="6"/>
  <c r="AD3" i="6" s="1"/>
  <c r="AG5" i="6"/>
  <c r="AD14" i="6"/>
  <c r="AF16" i="6"/>
  <c r="AE22" i="6"/>
  <c r="Y50" i="6"/>
  <c r="AF7" i="6"/>
  <c r="P21" i="6"/>
  <c r="AD6" i="6"/>
  <c r="Q10" i="6"/>
  <c r="Y44" i="6"/>
  <c r="Y41" i="6"/>
  <c r="Y30" i="6"/>
  <c r="R3" i="6"/>
  <c r="AE4" i="6"/>
  <c r="AF9" i="6"/>
  <c r="AD12" i="6"/>
  <c r="AE17" i="6"/>
  <c r="AF23" i="6"/>
  <c r="W55" i="6"/>
  <c r="V57" i="6" s="1"/>
  <c r="Y53" i="6"/>
  <c r="AE20" i="6"/>
  <c r="O24" i="6"/>
  <c r="AE24" i="6" s="1"/>
  <c r="P5" i="6"/>
  <c r="AO10" i="6"/>
  <c r="Q15" i="6"/>
  <c r="AG15" i="6" s="1"/>
  <c r="P18" i="6"/>
  <c r="AG20" i="6"/>
  <c r="R21" i="6"/>
  <c r="AO21" i="6"/>
  <c r="AQ21" i="6" s="1"/>
  <c r="AP22" i="6"/>
  <c r="AN24" i="6"/>
  <c r="R25" i="6"/>
  <c r="AF19" i="6"/>
  <c r="AP10" i="6"/>
  <c r="R15" i="6"/>
  <c r="AQ15" i="6"/>
  <c r="Q18" i="6"/>
  <c r="AQ18" i="6"/>
  <c r="Y34" i="6"/>
  <c r="Y40" i="6"/>
  <c r="Y51" i="6"/>
  <c r="Y43" i="6"/>
  <c r="Y35" i="6"/>
  <c r="AO5" i="6"/>
  <c r="AQ5" i="6" s="1"/>
  <c r="R18" i="6"/>
  <c r="AG22" i="6"/>
  <c r="P26" i="6"/>
  <c r="AF26" i="6" s="1"/>
  <c r="AE11" i="6"/>
  <c r="AE12" i="6"/>
  <c r="Q23" i="6"/>
  <c r="AG23" i="6" s="1"/>
  <c r="AF25" i="6"/>
  <c r="Q26" i="6"/>
  <c r="Y47" i="6"/>
  <c r="O8" i="6"/>
  <c r="AE8" i="6" s="1"/>
  <c r="AG7" i="6"/>
  <c r="O13" i="6"/>
  <c r="AE13" i="6" s="1"/>
  <c r="AN8" i="6"/>
  <c r="AQ8" i="6" s="1"/>
  <c r="AF11" i="6"/>
  <c r="AE3" i="6"/>
  <c r="AE5" i="6"/>
  <c r="AG6" i="6"/>
  <c r="AE10" i="6"/>
  <c r="AN13" i="6"/>
  <c r="AQ13" i="6" s="1"/>
  <c r="O16" i="6"/>
  <c r="AE16" i="6" s="1"/>
  <c r="AQ16" i="6"/>
  <c r="R17" i="6"/>
  <c r="AN17" i="6"/>
  <c r="AQ17" i="6" s="1"/>
  <c r="R23" i="6"/>
  <c r="O25" i="6"/>
  <c r="AE25" i="6" s="1"/>
  <c r="AF6" i="6"/>
  <c r="P13" i="6"/>
  <c r="AF3" i="6"/>
  <c r="AG12" i="6"/>
  <c r="AE19" i="6"/>
  <c r="AE26" i="6"/>
  <c r="R11" i="6"/>
  <c r="Y46" i="6"/>
  <c r="R19" i="6"/>
  <c r="AD10" i="6"/>
  <c r="AQ14" i="6"/>
  <c r="AM19" i="6"/>
  <c r="AQ19" i="6" s="1"/>
  <c r="AM26" i="6"/>
  <c r="AQ26" i="6" s="1"/>
  <c r="AM11" i="6"/>
  <c r="AQ11" i="6" s="1"/>
  <c r="AM25" i="6"/>
  <c r="R26" i="6"/>
  <c r="Y37" i="6"/>
  <c r="Y45" i="6"/>
  <c r="AD9" i="6"/>
  <c r="AD23" i="6"/>
  <c r="AD8" i="6"/>
  <c r="AD11" i="6"/>
  <c r="R16" i="6"/>
  <c r="AM24" i="6"/>
  <c r="AD26" i="6"/>
  <c r="AD18" i="6"/>
  <c r="AD4" i="6"/>
  <c r="AD19" i="6"/>
  <c r="AD25" i="6"/>
  <c r="AB24" i="6"/>
  <c r="AG24" i="6" s="1"/>
  <c r="X5" i="6"/>
  <c r="AB9" i="6"/>
  <c r="AA10" i="6"/>
  <c r="AF10" i="6" s="1"/>
  <c r="X13" i="6"/>
  <c r="AB17" i="6"/>
  <c r="AG17" i="6" s="1"/>
  <c r="AA18" i="6"/>
  <c r="X21" i="6"/>
  <c r="X6" i="6"/>
  <c r="Y21" i="6"/>
  <c r="AD21" i="6" s="1"/>
  <c r="AB26" i="6"/>
  <c r="AB19" i="6"/>
  <c r="AG19" i="6" s="1"/>
  <c r="AA20" i="6"/>
  <c r="AF20" i="6" s="1"/>
  <c r="AB8" i="6"/>
  <c r="AB16" i="6"/>
  <c r="AG16" i="6" s="1"/>
  <c r="Y5" i="6"/>
  <c r="AB10" i="6"/>
  <c r="X14" i="6"/>
  <c r="AB18" i="6"/>
  <c r="AA5" i="6"/>
  <c r="Y7" i="6"/>
  <c r="X8" i="6"/>
  <c r="AA13" i="6"/>
  <c r="Z14" i="6"/>
  <c r="AE14" i="6" s="1"/>
  <c r="Y15" i="6"/>
  <c r="X16" i="6"/>
  <c r="Z6" i="6"/>
  <c r="AA21" i="6"/>
  <c r="X9" i="6"/>
  <c r="AB13" i="6"/>
  <c r="X17" i="6"/>
  <c r="AA22" i="6"/>
  <c r="AF22" i="6" s="1"/>
  <c r="Z23" i="6"/>
  <c r="Y24" i="6"/>
  <c r="AD24" i="6" s="1"/>
  <c r="X25" i="6"/>
  <c r="X27" i="6" s="1"/>
  <c r="X10" i="6"/>
  <c r="X18" i="6"/>
  <c r="X26" i="6"/>
  <c r="AN4" i="3"/>
  <c r="AO4" i="3"/>
  <c r="AP4" i="3"/>
  <c r="AQ4" i="3"/>
  <c r="AN5" i="3"/>
  <c r="AO5" i="3"/>
  <c r="AP5" i="3"/>
  <c r="AQ5" i="3"/>
  <c r="AN6" i="3"/>
  <c r="AO6" i="3"/>
  <c r="AP6" i="3"/>
  <c r="AQ6" i="3"/>
  <c r="AN7" i="3"/>
  <c r="AO7" i="3"/>
  <c r="AP7" i="3"/>
  <c r="AQ7" i="3"/>
  <c r="AN8" i="3"/>
  <c r="AO8" i="3"/>
  <c r="AP8" i="3"/>
  <c r="AQ8" i="3"/>
  <c r="AN9" i="3"/>
  <c r="AO9" i="3"/>
  <c r="AP9" i="3"/>
  <c r="AQ9" i="3"/>
  <c r="AN10" i="3"/>
  <c r="AO10" i="3"/>
  <c r="AP10" i="3"/>
  <c r="AQ10" i="3"/>
  <c r="AN11" i="3"/>
  <c r="AO11" i="3"/>
  <c r="AP11" i="3"/>
  <c r="AQ11" i="3"/>
  <c r="AN12" i="3"/>
  <c r="AO12" i="3"/>
  <c r="AP12" i="3"/>
  <c r="AQ12" i="3"/>
  <c r="AN13" i="3"/>
  <c r="AO13" i="3"/>
  <c r="AP13" i="3"/>
  <c r="AQ13" i="3"/>
  <c r="AN14" i="3"/>
  <c r="AO14" i="3"/>
  <c r="AP14" i="3"/>
  <c r="AQ14" i="3"/>
  <c r="AN15" i="3"/>
  <c r="AO15" i="3"/>
  <c r="AP15" i="3"/>
  <c r="AQ15" i="3"/>
  <c r="AN16" i="3"/>
  <c r="AO16" i="3"/>
  <c r="AP16" i="3"/>
  <c r="AQ16" i="3"/>
  <c r="AN17" i="3"/>
  <c r="AO17" i="3"/>
  <c r="AP17" i="3"/>
  <c r="AQ17" i="3"/>
  <c r="AN18" i="3"/>
  <c r="AO18" i="3"/>
  <c r="AP18" i="3"/>
  <c r="AQ18" i="3"/>
  <c r="AN19" i="3"/>
  <c r="AO19" i="3"/>
  <c r="AP19" i="3"/>
  <c r="AQ19" i="3"/>
  <c r="AN20" i="3"/>
  <c r="AO20" i="3"/>
  <c r="AP20" i="3"/>
  <c r="AQ20" i="3"/>
  <c r="AN21" i="3"/>
  <c r="AO21" i="3"/>
  <c r="AP21" i="3"/>
  <c r="AQ21" i="3"/>
  <c r="AN22" i="3"/>
  <c r="AO22" i="3"/>
  <c r="AP22" i="3"/>
  <c r="AQ22" i="3"/>
  <c r="AN23" i="3"/>
  <c r="AO23" i="3"/>
  <c r="AP23" i="3"/>
  <c r="AQ23" i="3"/>
  <c r="AN24" i="3"/>
  <c r="AO24" i="3"/>
  <c r="AP24" i="3"/>
  <c r="AQ24" i="3"/>
  <c r="AN25" i="3"/>
  <c r="AO25" i="3"/>
  <c r="AP25" i="3"/>
  <c r="AQ25" i="3"/>
  <c r="AN26" i="3"/>
  <c r="AO26" i="3"/>
  <c r="AP26" i="3"/>
  <c r="AQ26" i="3"/>
  <c r="AQ3" i="3"/>
  <c r="AP3" i="3"/>
  <c r="AO3" i="3"/>
  <c r="AN3" i="3"/>
  <c r="AS3" i="3" s="1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30" i="3"/>
  <c r="R3" i="3"/>
  <c r="R4" i="3"/>
  <c r="N3" i="3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0" i="4"/>
  <c r="B50" i="4"/>
  <c r="B51" i="4"/>
  <c r="B52" i="4"/>
  <c r="B53" i="4"/>
  <c r="B38" i="4"/>
  <c r="B39" i="4"/>
  <c r="B40" i="4"/>
  <c r="B41" i="4"/>
  <c r="B42" i="4"/>
  <c r="B43" i="4"/>
  <c r="B44" i="4"/>
  <c r="B45" i="4"/>
  <c r="B46" i="4"/>
  <c r="B47" i="4"/>
  <c r="B48" i="4"/>
  <c r="B49" i="4"/>
  <c r="B31" i="4"/>
  <c r="B32" i="4"/>
  <c r="B33" i="4"/>
  <c r="B34" i="4"/>
  <c r="B35" i="4"/>
  <c r="B36" i="4"/>
  <c r="B37" i="4"/>
  <c r="B30" i="4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55" i="3"/>
  <c r="AK26" i="3"/>
  <c r="W26" i="3"/>
  <c r="N26" i="3"/>
  <c r="O26" i="3"/>
  <c r="P26" i="3"/>
  <c r="Q26" i="3"/>
  <c r="R26" i="3"/>
  <c r="AK25" i="3"/>
  <c r="Y25" i="3"/>
  <c r="W25" i="3"/>
  <c r="N25" i="3"/>
  <c r="O25" i="3"/>
  <c r="P25" i="3"/>
  <c r="Q25" i="3"/>
  <c r="R25" i="3"/>
  <c r="AK24" i="3"/>
  <c r="W24" i="3"/>
  <c r="N24" i="3"/>
  <c r="O24" i="3"/>
  <c r="P24" i="3"/>
  <c r="Q24" i="3"/>
  <c r="R24" i="3"/>
  <c r="AK23" i="3"/>
  <c r="W23" i="3"/>
  <c r="N23" i="3"/>
  <c r="O23" i="3"/>
  <c r="P23" i="3"/>
  <c r="Q23" i="3"/>
  <c r="R23" i="3"/>
  <c r="AK22" i="3"/>
  <c r="W22" i="3"/>
  <c r="N22" i="3"/>
  <c r="O22" i="3"/>
  <c r="P22" i="3"/>
  <c r="Q22" i="3"/>
  <c r="R22" i="3"/>
  <c r="AK21" i="3"/>
  <c r="W21" i="3"/>
  <c r="N21" i="3"/>
  <c r="O21" i="3"/>
  <c r="P21" i="3"/>
  <c r="Q21" i="3"/>
  <c r="R21" i="3"/>
  <c r="AK20" i="3"/>
  <c r="W20" i="3"/>
  <c r="N20" i="3"/>
  <c r="O20" i="3"/>
  <c r="P20" i="3"/>
  <c r="Q20" i="3"/>
  <c r="R20" i="3"/>
  <c r="AK19" i="3"/>
  <c r="W19" i="3"/>
  <c r="N19" i="3"/>
  <c r="O19" i="3"/>
  <c r="P19" i="3"/>
  <c r="Q19" i="3"/>
  <c r="R19" i="3"/>
  <c r="AK18" i="3"/>
  <c r="W18" i="3"/>
  <c r="N18" i="3"/>
  <c r="O18" i="3"/>
  <c r="P18" i="3"/>
  <c r="Q18" i="3"/>
  <c r="R18" i="3"/>
  <c r="AK17" i="3"/>
  <c r="W17" i="3"/>
  <c r="N17" i="3"/>
  <c r="O17" i="3"/>
  <c r="P17" i="3"/>
  <c r="Q17" i="3"/>
  <c r="R17" i="3"/>
  <c r="AK16" i="3"/>
  <c r="W16" i="3"/>
  <c r="N16" i="3"/>
  <c r="O16" i="3"/>
  <c r="P16" i="3"/>
  <c r="Q16" i="3"/>
  <c r="R16" i="3"/>
  <c r="AK15" i="3"/>
  <c r="W15" i="3"/>
  <c r="N15" i="3"/>
  <c r="O15" i="3"/>
  <c r="P15" i="3"/>
  <c r="Q15" i="3"/>
  <c r="R15" i="3"/>
  <c r="AK14" i="3"/>
  <c r="W14" i="3"/>
  <c r="N14" i="3"/>
  <c r="O14" i="3"/>
  <c r="P14" i="3"/>
  <c r="Q14" i="3"/>
  <c r="R14" i="3"/>
  <c r="AK13" i="3"/>
  <c r="W13" i="3"/>
  <c r="N13" i="3"/>
  <c r="O13" i="3"/>
  <c r="P13" i="3"/>
  <c r="Q13" i="3"/>
  <c r="R13" i="3"/>
  <c r="AK12" i="3"/>
  <c r="W12" i="3"/>
  <c r="N12" i="3"/>
  <c r="O12" i="3"/>
  <c r="P12" i="3"/>
  <c r="Q12" i="3"/>
  <c r="R12" i="3"/>
  <c r="AK11" i="3"/>
  <c r="W11" i="3"/>
  <c r="N11" i="3"/>
  <c r="O11" i="3"/>
  <c r="P11" i="3"/>
  <c r="Q11" i="3"/>
  <c r="R11" i="3"/>
  <c r="AK10" i="3"/>
  <c r="W10" i="3"/>
  <c r="N10" i="3"/>
  <c r="O10" i="3"/>
  <c r="P10" i="3"/>
  <c r="Q10" i="3"/>
  <c r="R10" i="3"/>
  <c r="AK9" i="3"/>
  <c r="W9" i="3"/>
  <c r="N9" i="3"/>
  <c r="O9" i="3"/>
  <c r="P9" i="3"/>
  <c r="Q9" i="3"/>
  <c r="R9" i="3"/>
  <c r="AK8" i="3"/>
  <c r="W8" i="3"/>
  <c r="N8" i="3"/>
  <c r="O8" i="3"/>
  <c r="P8" i="3"/>
  <c r="Q8" i="3"/>
  <c r="R8" i="3"/>
  <c r="AK7" i="3"/>
  <c r="W7" i="3"/>
  <c r="N7" i="3"/>
  <c r="O7" i="3"/>
  <c r="P7" i="3"/>
  <c r="Q7" i="3"/>
  <c r="R7" i="3"/>
  <c r="AK6" i="3"/>
  <c r="W6" i="3"/>
  <c r="N6" i="3"/>
  <c r="O6" i="3"/>
  <c r="P6" i="3"/>
  <c r="Q6" i="3"/>
  <c r="R6" i="3"/>
  <c r="AK5" i="3"/>
  <c r="W5" i="3"/>
  <c r="N5" i="3"/>
  <c r="O5" i="3"/>
  <c r="P5" i="3"/>
  <c r="Q5" i="3"/>
  <c r="R5" i="3"/>
  <c r="AK4" i="3"/>
  <c r="W4" i="3"/>
  <c r="N4" i="3"/>
  <c r="O4" i="3"/>
  <c r="P4" i="3"/>
  <c r="Q4" i="3"/>
  <c r="AK3" i="3"/>
  <c r="O3" i="3"/>
  <c r="P3" i="3"/>
  <c r="Q3" i="3"/>
  <c r="X12" i="3" l="1"/>
  <c r="Y12" i="3"/>
  <c r="X16" i="3"/>
  <c r="Y16" i="3"/>
  <c r="X20" i="3"/>
  <c r="Y20" i="3"/>
  <c r="X24" i="3"/>
  <c r="Y24" i="3"/>
  <c r="Y3" i="3"/>
  <c r="Y13" i="3"/>
  <c r="AR24" i="3"/>
  <c r="AS24" i="3"/>
  <c r="AR22" i="3"/>
  <c r="AS22" i="3"/>
  <c r="AR20" i="3"/>
  <c r="AS20" i="3"/>
  <c r="AR18" i="3"/>
  <c r="AS18" i="3"/>
  <c r="AR16" i="3"/>
  <c r="AS16" i="3"/>
  <c r="AR14" i="3"/>
  <c r="AS14" i="3"/>
  <c r="AR12" i="3"/>
  <c r="AS12" i="3"/>
  <c r="AR10" i="3"/>
  <c r="AS10" i="3"/>
  <c r="AR8" i="3"/>
  <c r="AS8" i="3"/>
  <c r="AR6" i="3"/>
  <c r="AS6" i="3"/>
  <c r="AR4" i="3"/>
  <c r="AS4" i="3"/>
  <c r="AS27" i="3" s="1"/>
  <c r="X8" i="3"/>
  <c r="Y8" i="3"/>
  <c r="Z55" i="3"/>
  <c r="Z56" i="3"/>
  <c r="AA55" i="3"/>
  <c r="AA56" i="3"/>
  <c r="Y5" i="3"/>
  <c r="Y9" i="3"/>
  <c r="Y21" i="3"/>
  <c r="X6" i="3"/>
  <c r="Y6" i="3"/>
  <c r="X10" i="3"/>
  <c r="Y10" i="3"/>
  <c r="X14" i="3"/>
  <c r="Y14" i="3"/>
  <c r="X18" i="3"/>
  <c r="Y18" i="3"/>
  <c r="X22" i="3"/>
  <c r="Y22" i="3"/>
  <c r="X4" i="3"/>
  <c r="Y4" i="3"/>
  <c r="Y17" i="3"/>
  <c r="Y7" i="3"/>
  <c r="Y11" i="3"/>
  <c r="Y15" i="3"/>
  <c r="Y19" i="3"/>
  <c r="Y23" i="3"/>
  <c r="AP32" i="3"/>
  <c r="AO32" i="3"/>
  <c r="AS25" i="3"/>
  <c r="AR23" i="3"/>
  <c r="AS23" i="3"/>
  <c r="AR21" i="3"/>
  <c r="AS21" i="3"/>
  <c r="AR19" i="3"/>
  <c r="AS19" i="3"/>
  <c r="AR17" i="3"/>
  <c r="AS17" i="3"/>
  <c r="AR15" i="3"/>
  <c r="AS15" i="3"/>
  <c r="AR13" i="3"/>
  <c r="AS13" i="3"/>
  <c r="AR11" i="3"/>
  <c r="AS11" i="3"/>
  <c r="AR9" i="3"/>
  <c r="AS9" i="3"/>
  <c r="AR7" i="3"/>
  <c r="AS7" i="3"/>
  <c r="AS5" i="3"/>
  <c r="AR3" i="3"/>
  <c r="X7" i="3"/>
  <c r="X11" i="3"/>
  <c r="X15" i="3"/>
  <c r="X19" i="3"/>
  <c r="X23" i="3"/>
  <c r="AR5" i="3"/>
  <c r="X3" i="3"/>
  <c r="X5" i="3"/>
  <c r="X9" i="3"/>
  <c r="X13" i="3"/>
  <c r="X17" i="3"/>
  <c r="X21" i="3"/>
  <c r="AD5" i="6"/>
  <c r="B3" i="4"/>
  <c r="B19" i="4"/>
  <c r="B11" i="4"/>
  <c r="B26" i="4"/>
  <c r="B10" i="4"/>
  <c r="B18" i="4"/>
  <c r="B25" i="4"/>
  <c r="B17" i="4"/>
  <c r="B9" i="4"/>
  <c r="B8" i="4"/>
  <c r="B24" i="4"/>
  <c r="B23" i="4"/>
  <c r="B15" i="4"/>
  <c r="B7" i="4"/>
  <c r="B16" i="4"/>
  <c r="B22" i="4"/>
  <c r="B14" i="4"/>
  <c r="B6" i="4"/>
  <c r="B21" i="4"/>
  <c r="B13" i="4"/>
  <c r="B5" i="4"/>
  <c r="B20" i="4"/>
  <c r="B12" i="4"/>
  <c r="B4" i="4"/>
  <c r="AE6" i="6"/>
  <c r="AH6" i="6" s="1"/>
  <c r="AG9" i="6"/>
  <c r="AH9" i="6" s="1"/>
  <c r="AQ7" i="6"/>
  <c r="C9" i="4"/>
  <c r="S9" i="3"/>
  <c r="C13" i="4"/>
  <c r="S13" i="3"/>
  <c r="C17" i="4"/>
  <c r="S17" i="3"/>
  <c r="C21" i="4"/>
  <c r="S21" i="3"/>
  <c r="C25" i="4"/>
  <c r="S25" i="3"/>
  <c r="C4" i="4"/>
  <c r="S4" i="3"/>
  <c r="C3" i="4"/>
  <c r="S3" i="3"/>
  <c r="C6" i="4"/>
  <c r="S6" i="3"/>
  <c r="C10" i="4"/>
  <c r="S10" i="3"/>
  <c r="C14" i="4"/>
  <c r="S14" i="3"/>
  <c r="C18" i="4"/>
  <c r="S18" i="3"/>
  <c r="C22" i="4"/>
  <c r="S22" i="3"/>
  <c r="C26" i="4"/>
  <c r="S26" i="3"/>
  <c r="C7" i="4"/>
  <c r="S7" i="3"/>
  <c r="C15" i="4"/>
  <c r="S15" i="3"/>
  <c r="C19" i="4"/>
  <c r="S19" i="3"/>
  <c r="C23" i="4"/>
  <c r="S23" i="3"/>
  <c r="C5" i="4"/>
  <c r="S5" i="3"/>
  <c r="C8" i="4"/>
  <c r="S8" i="3"/>
  <c r="C12" i="4"/>
  <c r="S12" i="3"/>
  <c r="C16" i="4"/>
  <c r="S16" i="3"/>
  <c r="C20" i="4"/>
  <c r="S20" i="3"/>
  <c r="C24" i="4"/>
  <c r="S24" i="3"/>
  <c r="AR25" i="3"/>
  <c r="C11" i="4"/>
  <c r="S11" i="3"/>
  <c r="AQ22" i="8"/>
  <c r="AQ14" i="8"/>
  <c r="AH23" i="8"/>
  <c r="AQ25" i="6"/>
  <c r="AE23" i="6"/>
  <c r="AH23" i="6" s="1"/>
  <c r="AD15" i="6"/>
  <c r="AH15" i="6" s="1"/>
  <c r="AQ9" i="6"/>
  <c r="AF21" i="6"/>
  <c r="AH25" i="8"/>
  <c r="AH9" i="8"/>
  <c r="AH5" i="8"/>
  <c r="AH13" i="8"/>
  <c r="AQ20" i="6"/>
  <c r="AG13" i="6"/>
  <c r="AG8" i="6"/>
  <c r="AH8" i="6" s="1"/>
  <c r="AQ22" i="6"/>
  <c r="AH14" i="8"/>
  <c r="AQ26" i="8"/>
  <c r="AH26" i="8"/>
  <c r="AQ11" i="8"/>
  <c r="AH18" i="8"/>
  <c r="AH19" i="8"/>
  <c r="AH12" i="8"/>
  <c r="AH10" i="8"/>
  <c r="AQ23" i="8"/>
  <c r="AQ6" i="8"/>
  <c r="AH6" i="8"/>
  <c r="AH22" i="8"/>
  <c r="AH20" i="8"/>
  <c r="AH21" i="8"/>
  <c r="AQ19" i="8"/>
  <c r="AH17" i="8"/>
  <c r="AQ18" i="8"/>
  <c r="AQ12" i="8"/>
  <c r="AH3" i="8"/>
  <c r="Y54" i="8"/>
  <c r="AH4" i="8"/>
  <c r="X27" i="8"/>
  <c r="AH7" i="8"/>
  <c r="AH24" i="8"/>
  <c r="AH16" i="8"/>
  <c r="AQ10" i="8"/>
  <c r="AF11" i="8"/>
  <c r="AH11" i="8"/>
  <c r="AG8" i="8"/>
  <c r="AH8" i="8" s="1"/>
  <c r="AH20" i="6"/>
  <c r="AH11" i="6"/>
  <c r="AQ10" i="6"/>
  <c r="AF13" i="6"/>
  <c r="AF18" i="6"/>
  <c r="AH19" i="6"/>
  <c r="AD7" i="6"/>
  <c r="AH7" i="6" s="1"/>
  <c r="AH4" i="6"/>
  <c r="AF5" i="6"/>
  <c r="AH12" i="6"/>
  <c r="AH21" i="6"/>
  <c r="AG10" i="6"/>
  <c r="AH10" i="6" s="1"/>
  <c r="AH22" i="6"/>
  <c r="AH14" i="6"/>
  <c r="AH24" i="6"/>
  <c r="AH17" i="6"/>
  <c r="AH3" i="6"/>
  <c r="Y54" i="6"/>
  <c r="AB55" i="6" s="1"/>
  <c r="AG18" i="6"/>
  <c r="AG26" i="6"/>
  <c r="AH26" i="6" s="1"/>
  <c r="AH25" i="6"/>
  <c r="AQ24" i="6"/>
  <c r="AH16" i="6"/>
  <c r="Z18" i="3"/>
  <c r="AE18" i="3" s="1"/>
  <c r="X26" i="3"/>
  <c r="Z21" i="3"/>
  <c r="AE21" i="3" s="1"/>
  <c r="X25" i="3"/>
  <c r="AC3" i="3"/>
  <c r="AH3" i="3" s="1"/>
  <c r="AC8" i="3"/>
  <c r="AH8" i="3" s="1"/>
  <c r="AC16" i="3"/>
  <c r="AH16" i="3" s="1"/>
  <c r="W55" i="3"/>
  <c r="AR26" i="3"/>
  <c r="Z54" i="3"/>
  <c r="AC55" i="3" s="1"/>
  <c r="Z10" i="3"/>
  <c r="AE10" i="3" s="1"/>
  <c r="AB12" i="3"/>
  <c r="AG12" i="3" s="1"/>
  <c r="Z5" i="3"/>
  <c r="AE5" i="3" s="1"/>
  <c r="AC9" i="3"/>
  <c r="AH9" i="3" s="1"/>
  <c r="B54" i="4"/>
  <c r="C54" i="4"/>
  <c r="AC11" i="3"/>
  <c r="AH11" i="3" s="1"/>
  <c r="AA14" i="3"/>
  <c r="AF14" i="3" s="1"/>
  <c r="Z26" i="3"/>
  <c r="AE26" i="3" s="1"/>
  <c r="AA13" i="3"/>
  <c r="AF13" i="3" s="1"/>
  <c r="AB20" i="3"/>
  <c r="AG20" i="3" s="1"/>
  <c r="AA11" i="3"/>
  <c r="AF11" i="3" s="1"/>
  <c r="AC10" i="3"/>
  <c r="AH10" i="3" s="1"/>
  <c r="AC25" i="3"/>
  <c r="AH25" i="3" s="1"/>
  <c r="AA54" i="3"/>
  <c r="AB15" i="3"/>
  <c r="AG15" i="3" s="1"/>
  <c r="Z4" i="3"/>
  <c r="AE4" i="3" s="1"/>
  <c r="Z8" i="3"/>
  <c r="AE8" i="3" s="1"/>
  <c r="AB19" i="3"/>
  <c r="AG19" i="3" s="1"/>
  <c r="AC5" i="3"/>
  <c r="AH5" i="3" s="1"/>
  <c r="AB16" i="3"/>
  <c r="AG16" i="3" s="1"/>
  <c r="AC24" i="3"/>
  <c r="AH24" i="3" s="1"/>
  <c r="AC21" i="3"/>
  <c r="AH21" i="3" s="1"/>
  <c r="AB4" i="3"/>
  <c r="AG4" i="3" s="1"/>
  <c r="AA5" i="3"/>
  <c r="AF5" i="3" s="1"/>
  <c r="AB10" i="3"/>
  <c r="AG10" i="3" s="1"/>
  <c r="AC15" i="3"/>
  <c r="AH15" i="3" s="1"/>
  <c r="AC19" i="3"/>
  <c r="AH19" i="3" s="1"/>
  <c r="AA10" i="3"/>
  <c r="AF10" i="3" s="1"/>
  <c r="Z13" i="3"/>
  <c r="AE13" i="3" s="1"/>
  <c r="AA24" i="3"/>
  <c r="AF24" i="3" s="1"/>
  <c r="AA8" i="3"/>
  <c r="AF8" i="3" s="1"/>
  <c r="Z15" i="3"/>
  <c r="AE15" i="3" s="1"/>
  <c r="Z16" i="3"/>
  <c r="AE16" i="3" s="1"/>
  <c r="AA19" i="3"/>
  <c r="AF19" i="3" s="1"/>
  <c r="AA20" i="3"/>
  <c r="AF20" i="3" s="1"/>
  <c r="AA23" i="3"/>
  <c r="AF23" i="3" s="1"/>
  <c r="AA25" i="3"/>
  <c r="AF25" i="3" s="1"/>
  <c r="AC7" i="3"/>
  <c r="AH7" i="3" s="1"/>
  <c r="AB8" i="3"/>
  <c r="AG8" i="3" s="1"/>
  <c r="Z23" i="3"/>
  <c r="AE23" i="3" s="1"/>
  <c r="AB25" i="3"/>
  <c r="AG25" i="3" s="1"/>
  <c r="AC26" i="3"/>
  <c r="AH26" i="3" s="1"/>
  <c r="AA6" i="3"/>
  <c r="AF6" i="3" s="1"/>
  <c r="AB7" i="3"/>
  <c r="AG7" i="3" s="1"/>
  <c r="AA9" i="3"/>
  <c r="AF9" i="3" s="1"/>
  <c r="AC13" i="3"/>
  <c r="AH13" i="3" s="1"/>
  <c r="AA21" i="3"/>
  <c r="AF21" i="3" s="1"/>
  <c r="Z24" i="3"/>
  <c r="AE24" i="3" s="1"/>
  <c r="AB26" i="3"/>
  <c r="AG26" i="3" s="1"/>
  <c r="AA4" i="3"/>
  <c r="AF4" i="3" s="1"/>
  <c r="AB11" i="3"/>
  <c r="AG11" i="3" s="1"/>
  <c r="AA16" i="3"/>
  <c r="AF16" i="3" s="1"/>
  <c r="AA26" i="3"/>
  <c r="AF26" i="3" s="1"/>
  <c r="AA12" i="3"/>
  <c r="AF12" i="3" s="1"/>
  <c r="AC18" i="3"/>
  <c r="AH18" i="3" s="1"/>
  <c r="AB18" i="3"/>
  <c r="AG18" i="3" s="1"/>
  <c r="AA7" i="3"/>
  <c r="AF7" i="3" s="1"/>
  <c r="Z12" i="3"/>
  <c r="AE12" i="3" s="1"/>
  <c r="AA3" i="3"/>
  <c r="AF3" i="3" s="1"/>
  <c r="AB3" i="3"/>
  <c r="AG3" i="3" s="1"/>
  <c r="Z7" i="3"/>
  <c r="AE7" i="3" s="1"/>
  <c r="AA18" i="3"/>
  <c r="AF18" i="3" s="1"/>
  <c r="AB9" i="3"/>
  <c r="AG9" i="3" s="1"/>
  <c r="Z9" i="3"/>
  <c r="AE9" i="3" s="1"/>
  <c r="AB14" i="3"/>
  <c r="AG14" i="3" s="1"/>
  <c r="Z14" i="3"/>
  <c r="AE14" i="3" s="1"/>
  <c r="AC14" i="3"/>
  <c r="AH14" i="3" s="1"/>
  <c r="AC17" i="3"/>
  <c r="AH17" i="3" s="1"/>
  <c r="AC23" i="3"/>
  <c r="AH23" i="3" s="1"/>
  <c r="AB23" i="3"/>
  <c r="AG23" i="3" s="1"/>
  <c r="Z3" i="3"/>
  <c r="AE3" i="3" s="1"/>
  <c r="AB17" i="3"/>
  <c r="AG17" i="3" s="1"/>
  <c r="Z17" i="3"/>
  <c r="AE17" i="3" s="1"/>
  <c r="AA15" i="3"/>
  <c r="AF15" i="3" s="1"/>
  <c r="Z20" i="3"/>
  <c r="AE20" i="3" s="1"/>
  <c r="AB22" i="3"/>
  <c r="AG22" i="3" s="1"/>
  <c r="AA22" i="3"/>
  <c r="AF22" i="3" s="1"/>
  <c r="Z22" i="3"/>
  <c r="AE22" i="3" s="1"/>
  <c r="AC22" i="3"/>
  <c r="AH22" i="3" s="1"/>
  <c r="AB6" i="3"/>
  <c r="AG6" i="3" s="1"/>
  <c r="Z6" i="3"/>
  <c r="AE6" i="3" s="1"/>
  <c r="AC6" i="3"/>
  <c r="AH6" i="3" s="1"/>
  <c r="AA17" i="3"/>
  <c r="AF17" i="3" s="1"/>
  <c r="AB5" i="3"/>
  <c r="AG5" i="3" s="1"/>
  <c r="Z11" i="3"/>
  <c r="AE11" i="3" s="1"/>
  <c r="AB13" i="3"/>
  <c r="AG13" i="3" s="1"/>
  <c r="Z19" i="3"/>
  <c r="AE19" i="3" s="1"/>
  <c r="AB21" i="3"/>
  <c r="AG21" i="3" s="1"/>
  <c r="AB24" i="3"/>
  <c r="AG24" i="3" s="1"/>
  <c r="AC4" i="3"/>
  <c r="AH4" i="3" s="1"/>
  <c r="AC12" i="3"/>
  <c r="AH12" i="3" s="1"/>
  <c r="AC20" i="3"/>
  <c r="AH20" i="3" s="1"/>
  <c r="Z25" i="3"/>
  <c r="AE25" i="3" s="1"/>
  <c r="AC56" i="3" l="1"/>
  <c r="AH5" i="6"/>
  <c r="AR27" i="3"/>
  <c r="V57" i="3"/>
  <c r="AH18" i="6"/>
  <c r="B27" i="4"/>
  <c r="E6" i="4"/>
  <c r="E3" i="4"/>
  <c r="C27" i="4"/>
  <c r="AQ27" i="6"/>
  <c r="AN30" i="6" s="1"/>
  <c r="AI8" i="3"/>
  <c r="AH13" i="6"/>
  <c r="AQ27" i="8"/>
  <c r="AN30" i="8" s="1"/>
  <c r="Y55" i="6"/>
  <c r="X27" i="3"/>
  <c r="B55" i="4"/>
  <c r="AI10" i="3"/>
  <c r="AI11" i="3"/>
  <c r="AI5" i="3"/>
  <c r="AI15" i="3"/>
  <c r="AI25" i="3"/>
  <c r="AI26" i="3"/>
  <c r="AI24" i="3"/>
  <c r="AI23" i="3"/>
  <c r="AI4" i="3"/>
  <c r="AI18" i="3"/>
  <c r="AI7" i="3"/>
  <c r="AI16" i="3"/>
  <c r="AI21" i="3"/>
  <c r="AI9" i="3"/>
  <c r="AI19" i="3"/>
  <c r="AI13" i="3"/>
  <c r="AI14" i="3"/>
  <c r="AI12" i="3"/>
  <c r="AI17" i="3"/>
  <c r="AI22" i="3"/>
  <c r="AI20" i="3"/>
  <c r="AI6" i="3"/>
  <c r="AI3" i="3"/>
  <c r="Y27" i="3"/>
  <c r="AP30" i="3" s="1"/>
  <c r="AO30" i="3" l="1"/>
</calcChain>
</file>

<file path=xl/sharedStrings.xml><?xml version="1.0" encoding="utf-8"?>
<sst xmlns="http://schemas.openxmlformats.org/spreadsheetml/2006/main" count="247" uniqueCount="72">
  <si>
    <t>X</t>
  </si>
  <si>
    <t>Y</t>
  </si>
  <si>
    <t>closed-tight</t>
  </si>
  <si>
    <t>closed-loose</t>
  </si>
  <si>
    <t>open-tight</t>
  </si>
  <si>
    <t>open-loose</t>
  </si>
  <si>
    <t>Chromosome</t>
  </si>
  <si>
    <t>Total S-V counts</t>
  </si>
  <si>
    <t>Sum</t>
  </si>
  <si>
    <t>S-V exon fractions</t>
  </si>
  <si>
    <t>S-V Probability in exon</t>
  </si>
  <si>
    <t>Chromosome Selection Probabilities</t>
  </si>
  <si>
    <t>Sum:</t>
  </si>
  <si>
    <t>CDS density (fraction)</t>
  </si>
  <si>
    <t>Exon density (fraction)</t>
  </si>
  <si>
    <t>Exon S-V counts</t>
  </si>
  <si>
    <t>Exon fraction of genome:</t>
  </si>
  <si>
    <t>Fold change for CDS ranges</t>
  </si>
  <si>
    <t>Fold change for exonic ranges</t>
  </si>
  <si>
    <t>Average:</t>
  </si>
  <si>
    <t>P-value</t>
  </si>
  <si>
    <t>CDS Fraction:</t>
  </si>
  <si>
    <t xml:space="preserve"> Mean fold change in depletion level from exonic to CDS regions</t>
  </si>
  <si>
    <t>CDS Sites Count</t>
  </si>
  <si>
    <r>
      <rPr>
        <b/>
        <sz val="14"/>
        <color theme="1"/>
        <rFont val="Calibri (Body)"/>
      </rPr>
      <t>Exonic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 (Body)"/>
      </rPr>
      <t>Sites Count</t>
    </r>
  </si>
  <si>
    <t>S-V CDS fractions</t>
  </si>
  <si>
    <t>S-V Probability in coding region</t>
  </si>
  <si>
    <t>Chromosome lengths</t>
  </si>
  <si>
    <t>CDS Lengths</t>
  </si>
  <si>
    <t>Exon Lengths</t>
  </si>
  <si>
    <t>sum</t>
  </si>
  <si>
    <t>Exon region sites count</t>
  </si>
  <si>
    <t>total site count</t>
  </si>
  <si>
    <t>Exonic sites weighted count</t>
  </si>
  <si>
    <t>Probability of exonic insertion (weighted counts in exons / weighted counts all)</t>
  </si>
  <si>
    <t>Gene density (fraction)</t>
  </si>
  <si>
    <t>Gene S-V counts</t>
  </si>
  <si>
    <t>S-V gene fractions</t>
  </si>
  <si>
    <t>S-V Probability in gene</t>
  </si>
  <si>
    <t>Gene sites weighted count</t>
  </si>
  <si>
    <t>Gene Lengths</t>
  </si>
  <si>
    <t>Gene fraction of genome:</t>
  </si>
  <si>
    <t>Intron density (fraction)</t>
  </si>
  <si>
    <t>Intron S-V counts</t>
  </si>
  <si>
    <t>S-V intron fractions</t>
  </si>
  <si>
    <t>S-V Probability in intron</t>
  </si>
  <si>
    <t>Intron Lengths</t>
  </si>
  <si>
    <t>Intron region sites count</t>
  </si>
  <si>
    <t>Intron fraction of genome:</t>
  </si>
  <si>
    <t>Probability of intronic insertion (weighted counts in introns / weighted counts all)</t>
  </si>
  <si>
    <t>All Genes</t>
  </si>
  <si>
    <t>Probability of gene insertion (weighted counts in genes / weighted counts all)</t>
  </si>
  <si>
    <t>Gene regions sites count</t>
  </si>
  <si>
    <t>Filter biotype=protein_coding</t>
  </si>
  <si>
    <t>Weighted S-V total counts</t>
  </si>
  <si>
    <t>S-V Probabilities (w/ weighting)</t>
  </si>
  <si>
    <t>fold change from exon density</t>
  </si>
  <si>
    <t>S-V Probabilities (w/ weighted)</t>
  </si>
  <si>
    <t>Exonic fraction of the genome</t>
  </si>
  <si>
    <t>sum for diploid male genome</t>
  </si>
  <si>
    <t>sum for diploid female genome</t>
  </si>
  <si>
    <t>male</t>
  </si>
  <si>
    <t>female</t>
  </si>
  <si>
    <t>CDS S-V counts</t>
  </si>
  <si>
    <t>CDS sites weighted count</t>
  </si>
  <si>
    <t>Probability of CDS insertion (weighted counts in CDS / weighted counts all)</t>
  </si>
  <si>
    <t>CDS fraction of the genome</t>
  </si>
  <si>
    <t>CDS region sites count</t>
  </si>
  <si>
    <t>CDS fraction of genome:</t>
  </si>
  <si>
    <t>The cells above compute the per bp frequency of target sites in exonic regions and across genome in male and female genomes</t>
  </si>
  <si>
    <t>The cells above compute the per bp frequency of target sites in coding regions and across genome in male and female genomes</t>
  </si>
  <si>
    <t>T-test for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</si>
</sst>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within Exons (hg38)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barChart>
        <c:barDir val="col"/>
        <c:grouping val="clustered"/>
        <c:varyColors val="0"/>
        <c:ser>
          <c:idx val="0"/>
          <c:order val="0"/>
          <c:tx>
            <c:v>Exon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exon_counts!$B$3:$B$26</c:f>
              <c:numCache>
                <c:formatCode>General</c:formatCode>
                <c:ptCount val="24"/>
                <c:pt idx="0">
                  <c:v>4.9373191104104201E-2</c:v>
                </c:pt>
                <c:pt idx="1">
                  <c:v>3.8520484170326399E-2</c:v>
                </c:pt>
                <c:pt idx="2">
                  <c:v>3.7687056824101603E-2</c:v>
                </c:pt>
                <c:pt idx="3">
                  <c:v>2.86222891828651E-2</c:v>
                </c:pt>
                <c:pt idx="4">
                  <c:v>3.4663866639813898E-2</c:v>
                </c:pt>
                <c:pt idx="5">
                  <c:v>3.6581313116679601E-2</c:v>
                </c:pt>
                <c:pt idx="6">
                  <c:v>4.0273888816757197E-2</c:v>
                </c:pt>
                <c:pt idx="7">
                  <c:v>3.3657330223221898E-2</c:v>
                </c:pt>
                <c:pt idx="8">
                  <c:v>3.65122969253227E-2</c:v>
                </c:pt>
                <c:pt idx="9">
                  <c:v>3.6930046380116301E-2</c:v>
                </c:pt>
                <c:pt idx="10">
                  <c:v>5.2901574517127202E-2</c:v>
                </c:pt>
                <c:pt idx="11">
                  <c:v>5.57188728783964E-2</c:v>
                </c:pt>
                <c:pt idx="12">
                  <c:v>2.4178623250424702E-2</c:v>
                </c:pt>
                <c:pt idx="13">
                  <c:v>4.2165622460908901E-2</c:v>
                </c:pt>
                <c:pt idx="14">
                  <c:v>5.2047682275769898E-2</c:v>
                </c:pt>
                <c:pt idx="15">
                  <c:v>6.4339135280815696E-2</c:v>
                </c:pt>
                <c:pt idx="16">
                  <c:v>8.4621025044476203E-2</c:v>
                </c:pt>
                <c:pt idx="17">
                  <c:v>3.2942239451827802E-2</c:v>
                </c:pt>
                <c:pt idx="18">
                  <c:v>0.117860627426404</c:v>
                </c:pt>
                <c:pt idx="19">
                  <c:v>4.5825931771295902E-2</c:v>
                </c:pt>
                <c:pt idx="20">
                  <c:v>3.5799135272646103E-2</c:v>
                </c:pt>
                <c:pt idx="21">
                  <c:v>6.5539342901875797E-2</c:v>
                </c:pt>
                <c:pt idx="22">
                  <c:v>2.8638345095367501E-2</c:v>
                </c:pt>
                <c:pt idx="23">
                  <c:v>9.8477451759790297E-3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C-9B4C-A1FD-12876093622F}"/>
            </c:ext>
          </c:extLst>
        </c:ser>
        <c:ser>
          <c:idx val="1"/>
          <c:order val="1"/>
          <c:tx>
            <c:v>Fraction of sites within exons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exon_counts!$R$3:$R$26</c:f>
              <c:numCache>
                <c:formatCode>General</c:formatCode>
                <c:ptCount val="24"/>
                <c:pt idx="0">
                  <c:v>4.0524149870841734E-2</c:v>
                </c:pt>
                <c:pt idx="1">
                  <c:v>3.0826624396038369E-2</c:v>
                </c:pt>
                <c:pt idx="2">
                  <c:v>2.9008946837372301E-2</c:v>
                </c:pt>
                <c:pt idx="3">
                  <c:v>2.3305562408347982E-2</c:v>
                </c:pt>
                <c:pt idx="4">
                  <c:v>2.7506886307800519E-2</c:v>
                </c:pt>
                <c:pt idx="5">
                  <c:v>2.8544257503795877E-2</c:v>
                </c:pt>
                <c:pt idx="6">
                  <c:v>3.0206805201203869E-2</c:v>
                </c:pt>
                <c:pt idx="7">
                  <c:v>2.6404782529952896E-2</c:v>
                </c:pt>
                <c:pt idx="8">
                  <c:v>2.9782948692998482E-2</c:v>
                </c:pt>
                <c:pt idx="9">
                  <c:v>2.9942539537022739E-2</c:v>
                </c:pt>
                <c:pt idx="10">
                  <c:v>3.7519775468666569E-2</c:v>
                </c:pt>
                <c:pt idx="11">
                  <c:v>4.4215576809061574E-2</c:v>
                </c:pt>
                <c:pt idx="12">
                  <c:v>2.3134352585037297E-2</c:v>
                </c:pt>
                <c:pt idx="13">
                  <c:v>3.8240907774870506E-2</c:v>
                </c:pt>
                <c:pt idx="14">
                  <c:v>4.9610467981254833E-2</c:v>
                </c:pt>
                <c:pt idx="15">
                  <c:v>4.9836446729617283E-2</c:v>
                </c:pt>
                <c:pt idx="16">
                  <c:v>6.0546399998038139E-2</c:v>
                </c:pt>
                <c:pt idx="17">
                  <c:v>2.7394038129312574E-2</c:v>
                </c:pt>
                <c:pt idx="18">
                  <c:v>8.4690581851452423E-2</c:v>
                </c:pt>
                <c:pt idx="19">
                  <c:v>3.2890845838109216E-2</c:v>
                </c:pt>
                <c:pt idx="20">
                  <c:v>3.0430897796627089E-2</c:v>
                </c:pt>
                <c:pt idx="21">
                  <c:v>6.0819249672216684E-2</c:v>
                </c:pt>
                <c:pt idx="22">
                  <c:v>2.1216024072372171E-2</c:v>
                </c:pt>
                <c:pt idx="23">
                  <c:v>1.7255116731446238E-2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C-9B4C-A1FD-12876093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299913792"/>
        <c:axId val="-1299910400"/>
      </c:barChart>
      <c:cat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auto val="1"/>
        <c:lblAlgn val="ctr"/>
        <c:lblOffset val="100"/>
        <c:noMultiLvlLbl val="0"/>
      </c:catAx>
      <c:valAx>
        <c:axId val="-1299910400"/>
        <c:scaling>
          <c:orientation val="minMax"/>
          <c:max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01"/>
          <c:w val="0.57501422137328895"/>
          <c:h val="7.428244562566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Intronic </a:t>
            </a:r>
            <a:r>
              <a:rPr lang="en-US" sz="1800"/>
              <a:t>L1</a:t>
            </a:r>
            <a:r>
              <a:rPr lang="en-US" sz="1800" baseline="0"/>
              <a:t> Insertion (hg38)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intron_counts!$A$3:$A$26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intron_counts!$AH$3:$AH$26</c:f>
              <c:numCache>
                <c:formatCode>General</c:formatCode>
                <c:ptCount val="24"/>
                <c:pt idx="0">
                  <c:v>0.53480482501880511</c:v>
                </c:pt>
                <c:pt idx="1">
                  <c:v>0.53731482993198176</c:v>
                </c:pt>
                <c:pt idx="2">
                  <c:v>0.56977667118905151</c:v>
                </c:pt>
                <c:pt idx="3">
                  <c:v>0.47850240842752334</c:v>
                </c:pt>
                <c:pt idx="4">
                  <c:v>0.49185052479799385</c:v>
                </c:pt>
                <c:pt idx="5">
                  <c:v>0.46947360344426864</c:v>
                </c:pt>
                <c:pt idx="6">
                  <c:v>0.54404962935359324</c:v>
                </c:pt>
                <c:pt idx="7">
                  <c:v>0.53476305082251951</c:v>
                </c:pt>
                <c:pt idx="8">
                  <c:v>0.45714841457110755</c:v>
                </c:pt>
                <c:pt idx="9">
                  <c:v>0.51765018716817601</c:v>
                </c:pt>
                <c:pt idx="10">
                  <c:v>0.52692128014808781</c:v>
                </c:pt>
                <c:pt idx="11">
                  <c:v>0.55499464599792225</c:v>
                </c:pt>
                <c:pt idx="12">
                  <c:v>0.39711037449265923</c:v>
                </c:pt>
                <c:pt idx="13">
                  <c:v>0.54715469760935431</c:v>
                </c:pt>
                <c:pt idx="14">
                  <c:v>0.62774649910309166</c:v>
                </c:pt>
                <c:pt idx="15">
                  <c:v>0.54740315751109447</c:v>
                </c:pt>
                <c:pt idx="16">
                  <c:v>0.57972145598453795</c:v>
                </c:pt>
                <c:pt idx="17">
                  <c:v>0.45821668784889108</c:v>
                </c:pt>
                <c:pt idx="18">
                  <c:v>0.5512272225727346</c:v>
                </c:pt>
                <c:pt idx="19">
                  <c:v>0.48050279834037074</c:v>
                </c:pt>
                <c:pt idx="20">
                  <c:v>0.46567193630775688</c:v>
                </c:pt>
                <c:pt idx="21">
                  <c:v>0.51462741591729322</c:v>
                </c:pt>
                <c:pt idx="22">
                  <c:v>0.35925292598874431</c:v>
                </c:pt>
                <c:pt idx="23">
                  <c:v>0.23200854903531498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CD46-9A55-3A36A760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291995760"/>
        <c:axId val="-1291993216"/>
      </c:barChart>
      <c:catAx>
        <c:axId val="-12919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3216"/>
        <c:crosses val="autoZero"/>
        <c:auto val="1"/>
        <c:lblAlgn val="ctr"/>
        <c:lblOffset val="100"/>
        <c:noMultiLvlLbl val="0"/>
      </c:catAx>
      <c:valAx>
        <c:axId val="-129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Exon </a:t>
            </a:r>
            <a:r>
              <a:rPr lang="en-US" sz="1800"/>
              <a:t>L1</a:t>
            </a:r>
            <a:r>
              <a:rPr lang="en-US" sz="1800" baseline="0"/>
              <a:t> Insertion (hg38)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exon_counts!$AI$3:$AI$26</c:f>
              <c:numCache>
                <c:formatCode>General</c:formatCode>
                <c:ptCount val="24"/>
                <c:pt idx="0">
                  <c:v>3.7044106600931957E-2</c:v>
                </c:pt>
                <c:pt idx="1">
                  <c:v>2.8434070991831768E-2</c:v>
                </c:pt>
                <c:pt idx="2">
                  <c:v>2.6968663974221575E-2</c:v>
                </c:pt>
                <c:pt idx="3">
                  <c:v>2.1788624625243537E-2</c:v>
                </c:pt>
                <c:pt idx="4">
                  <c:v>2.568038362340154E-2</c:v>
                </c:pt>
                <c:pt idx="5">
                  <c:v>2.6353511859156228E-2</c:v>
                </c:pt>
                <c:pt idx="6">
                  <c:v>2.7617450002817175E-2</c:v>
                </c:pt>
                <c:pt idx="7">
                  <c:v>2.4542911432031564E-2</c:v>
                </c:pt>
                <c:pt idx="8">
                  <c:v>2.7110033861391023E-2</c:v>
                </c:pt>
                <c:pt idx="9">
                  <c:v>2.7429581301562339E-2</c:v>
                </c:pt>
                <c:pt idx="10">
                  <c:v>3.4413873599428955E-2</c:v>
                </c:pt>
                <c:pt idx="11">
                  <c:v>4.1092079944813495E-2</c:v>
                </c:pt>
                <c:pt idx="12">
                  <c:v>2.1600172548897546E-2</c:v>
                </c:pt>
                <c:pt idx="13">
                  <c:v>3.5662891582869206E-2</c:v>
                </c:pt>
                <c:pt idx="14">
                  <c:v>4.5705283325230453E-2</c:v>
                </c:pt>
                <c:pt idx="15">
                  <c:v>4.495109414112175E-2</c:v>
                </c:pt>
                <c:pt idx="16">
                  <c:v>5.3279152852731937E-2</c:v>
                </c:pt>
                <c:pt idx="17">
                  <c:v>2.6188790244075673E-2</c:v>
                </c:pt>
                <c:pt idx="18">
                  <c:v>7.128653936201837E-2</c:v>
                </c:pt>
                <c:pt idx="19">
                  <c:v>2.9727382940520623E-2</c:v>
                </c:pt>
                <c:pt idx="20">
                  <c:v>2.8275991554004523E-2</c:v>
                </c:pt>
                <c:pt idx="21">
                  <c:v>5.4781567448555238E-2</c:v>
                </c:pt>
                <c:pt idx="22">
                  <c:v>1.9254568074938656E-2</c:v>
                </c:pt>
                <c:pt idx="23">
                  <c:v>1.5159941235179695E-2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9247-BD92-45CBA614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291995760"/>
        <c:axId val="-1291993216"/>
      </c:barChart>
      <c:catAx>
        <c:axId val="-12919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3216"/>
        <c:crosses val="autoZero"/>
        <c:auto val="1"/>
        <c:lblAlgn val="ctr"/>
        <c:lblOffset val="100"/>
        <c:noMultiLvlLbl val="0"/>
      </c:catAx>
      <c:valAx>
        <c:axId val="-129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Exon</a:t>
            </a:r>
            <a:r>
              <a:rPr lang="en-US" sz="1800" baseline="0"/>
              <a:t> density and L1 target site depletion correlation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scatterChart>
        <c:scatterStyle val="lineMarker"/>
        <c:varyColors val="0"/>
        <c:ser>
          <c:idx val="0"/>
          <c:order val="0"/>
          <c:tx>
            <c:v>Fold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exon_counts!$B$3:$B$26</c:f>
              <c:numCache>
                <c:formatCode>General</c:formatCode>
                <c:ptCount val="24"/>
                <c:pt idx="0">
                  <c:v>4.9373191104104201E-2</c:v>
                </c:pt>
                <c:pt idx="1">
                  <c:v>3.8520484170326399E-2</c:v>
                </c:pt>
                <c:pt idx="2">
                  <c:v>3.7687056824101603E-2</c:v>
                </c:pt>
                <c:pt idx="3">
                  <c:v>2.86222891828651E-2</c:v>
                </c:pt>
                <c:pt idx="4">
                  <c:v>3.4663866639813898E-2</c:v>
                </c:pt>
                <c:pt idx="5">
                  <c:v>3.6581313116679601E-2</c:v>
                </c:pt>
                <c:pt idx="6">
                  <c:v>4.0273888816757197E-2</c:v>
                </c:pt>
                <c:pt idx="7">
                  <c:v>3.3657330223221898E-2</c:v>
                </c:pt>
                <c:pt idx="8">
                  <c:v>3.65122969253227E-2</c:v>
                </c:pt>
                <c:pt idx="9">
                  <c:v>3.6930046380116301E-2</c:v>
                </c:pt>
                <c:pt idx="10">
                  <c:v>5.2901574517127202E-2</c:v>
                </c:pt>
                <c:pt idx="11">
                  <c:v>5.57188728783964E-2</c:v>
                </c:pt>
                <c:pt idx="12">
                  <c:v>2.4178623250424702E-2</c:v>
                </c:pt>
                <c:pt idx="13">
                  <c:v>4.2165622460908901E-2</c:v>
                </c:pt>
                <c:pt idx="14">
                  <c:v>5.2047682275769898E-2</c:v>
                </c:pt>
                <c:pt idx="15">
                  <c:v>6.4339135280815696E-2</c:v>
                </c:pt>
                <c:pt idx="16">
                  <c:v>8.4621025044476203E-2</c:v>
                </c:pt>
                <c:pt idx="17">
                  <c:v>3.2942239451827802E-2</c:v>
                </c:pt>
                <c:pt idx="18">
                  <c:v>0.117860627426404</c:v>
                </c:pt>
                <c:pt idx="19">
                  <c:v>4.5825931771295902E-2</c:v>
                </c:pt>
                <c:pt idx="20">
                  <c:v>3.5799135272646103E-2</c:v>
                </c:pt>
                <c:pt idx="21">
                  <c:v>6.5539342901875797E-2</c:v>
                </c:pt>
                <c:pt idx="22">
                  <c:v>2.8638345095367501E-2</c:v>
                </c:pt>
                <c:pt idx="23">
                  <c:v>9.8477451759790297E-3</c:v>
                </c:pt>
              </c:numCache>
            </c:numRef>
          </c:xVal>
          <c:yVal>
            <c:numRef>
              <c:f>exon_counts!$S$3:$S$26</c:f>
              <c:numCache>
                <c:formatCode>General</c:formatCode>
                <c:ptCount val="24"/>
                <c:pt idx="0">
                  <c:v>1.2183646359384728</c:v>
                </c:pt>
                <c:pt idx="1">
                  <c:v>1.2495848937412943</c:v>
                </c:pt>
                <c:pt idx="2">
                  <c:v>1.2991528798125573</c:v>
                </c:pt>
                <c:pt idx="3">
                  <c:v>1.2281312367133728</c:v>
                </c:pt>
                <c:pt idx="4">
                  <c:v>1.2601886760983112</c:v>
                </c:pt>
                <c:pt idx="5">
                  <c:v>1.2815647109340622</c:v>
                </c:pt>
                <c:pt idx="6">
                  <c:v>1.3332720408033125</c:v>
                </c:pt>
                <c:pt idx="7">
                  <c:v>1.274667957785371</c:v>
                </c:pt>
                <c:pt idx="8">
                  <c:v>1.2259463393531005</c:v>
                </c:pt>
                <c:pt idx="9">
                  <c:v>1.2333638679663024</c:v>
                </c:pt>
                <c:pt idx="10">
                  <c:v>1.4099651145648846</c:v>
                </c:pt>
                <c:pt idx="11">
                  <c:v>1.2601638811365077</c:v>
                </c:pt>
                <c:pt idx="12">
                  <c:v>1.0451393943940672</c:v>
                </c:pt>
                <c:pt idx="13">
                  <c:v>1.1026313158971992</c:v>
                </c:pt>
                <c:pt idx="14">
                  <c:v>1.0491270168109674</c:v>
                </c:pt>
                <c:pt idx="15">
                  <c:v>1.2910056696032386</c:v>
                </c:pt>
                <c:pt idx="16">
                  <c:v>1.3976227330975606</c:v>
                </c:pt>
                <c:pt idx="17">
                  <c:v>1.2025331678493381</c:v>
                </c:pt>
                <c:pt idx="18">
                  <c:v>1.3916615620038124</c:v>
                </c:pt>
                <c:pt idx="19">
                  <c:v>1.3932731312795659</c:v>
                </c:pt>
                <c:pt idx="20">
                  <c:v>1.1764074629639754</c:v>
                </c:pt>
                <c:pt idx="21">
                  <c:v>1.0776085409652025</c:v>
                </c:pt>
                <c:pt idx="22">
                  <c:v>1.3498450509707325</c:v>
                </c:pt>
                <c:pt idx="23">
                  <c:v>0.57071449177925326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C-9B4C-A1FD-12876093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913792"/>
        <c:axId val="-1299910400"/>
      </c:scatterChart>
      <c:val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Exon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crossBetween val="midCat"/>
      </c:valAx>
      <c:valAx>
        <c:axId val="-1299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Depletion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within Exons (hg38)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barChart>
        <c:barDir val="col"/>
        <c:grouping val="clustered"/>
        <c:varyColors val="0"/>
        <c:ser>
          <c:idx val="0"/>
          <c:order val="0"/>
          <c:tx>
            <c:v>Coding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cds_counts!$B$3:$B$26</c:f>
              <c:numCache>
                <c:formatCode>General</c:formatCode>
                <c:ptCount val="24"/>
                <c:pt idx="0">
                  <c:v>1.44326584192313E-2</c:v>
                </c:pt>
                <c:pt idx="1">
                  <c:v>1.07634337331944E-2</c:v>
                </c:pt>
                <c:pt idx="2">
                  <c:v>1.0204782246283199E-2</c:v>
                </c:pt>
                <c:pt idx="3">
                  <c:v>7.4181967831010599E-3</c:v>
                </c:pt>
                <c:pt idx="4">
                  <c:v>8.9033739163489507E-3</c:v>
                </c:pt>
                <c:pt idx="5">
                  <c:v>1.04843929380247E-2</c:v>
                </c:pt>
                <c:pt idx="6">
                  <c:v>1.0588275111288801E-2</c:v>
                </c:pt>
                <c:pt idx="7">
                  <c:v>8.1917195363473E-3</c:v>
                </c:pt>
                <c:pt idx="8">
                  <c:v>1.03436246052658E-2</c:v>
                </c:pt>
                <c:pt idx="9">
                  <c:v>1.0224883107239501E-2</c:v>
                </c:pt>
                <c:pt idx="10">
                  <c:v>1.54314022301927E-2</c:v>
                </c:pt>
                <c:pt idx="11">
                  <c:v>1.38557022591484E-2</c:v>
                </c:pt>
                <c:pt idx="12">
                  <c:v>5.6343268156133402E-3</c:v>
                </c:pt>
                <c:pt idx="13">
                  <c:v>1.09020036094038E-2</c:v>
                </c:pt>
                <c:pt idx="14">
                  <c:v>1.20668953079859E-2</c:v>
                </c:pt>
                <c:pt idx="15">
                  <c:v>1.67866922955031E-2</c:v>
                </c:pt>
                <c:pt idx="16">
                  <c:v>2.46287175701209E-2</c:v>
                </c:pt>
                <c:pt idx="17">
                  <c:v>6.9685592669255702E-3</c:v>
                </c:pt>
                <c:pt idx="18">
                  <c:v>4.0135852676096602E-2</c:v>
                </c:pt>
                <c:pt idx="19">
                  <c:v>1.30428871863609E-2</c:v>
                </c:pt>
                <c:pt idx="20">
                  <c:v>7.58919137264512E-3</c:v>
                </c:pt>
                <c:pt idx="21">
                  <c:v>1.4747099420628001E-2</c:v>
                </c:pt>
                <c:pt idx="22">
                  <c:v>8.5464839201287602E-3</c:v>
                </c:pt>
                <c:pt idx="23">
                  <c:v>1.26051473756066E-3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F-5443-AE24-71F08AD59F29}"/>
            </c:ext>
          </c:extLst>
        </c:ser>
        <c:ser>
          <c:idx val="1"/>
          <c:order val="1"/>
          <c:tx>
            <c:v>Fraction of sites within coding regions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cds_counts!$R$3:$R$26</c:f>
              <c:numCache>
                <c:formatCode>General</c:formatCode>
                <c:ptCount val="24"/>
                <c:pt idx="0">
                  <c:v>8.6296027888294793E-3</c:v>
                </c:pt>
                <c:pt idx="1">
                  <c:v>6.8859917373354845E-3</c:v>
                </c:pt>
                <c:pt idx="2">
                  <c:v>5.8821286248622387E-3</c:v>
                </c:pt>
                <c:pt idx="3">
                  <c:v>4.8155012342311291E-3</c:v>
                </c:pt>
                <c:pt idx="4">
                  <c:v>5.327004563042418E-3</c:v>
                </c:pt>
                <c:pt idx="5">
                  <c:v>6.0872692858129082E-3</c:v>
                </c:pt>
                <c:pt idx="6">
                  <c:v>5.8908103918325211E-3</c:v>
                </c:pt>
                <c:pt idx="7">
                  <c:v>4.7319637901038656E-3</c:v>
                </c:pt>
                <c:pt idx="8">
                  <c:v>6.2462083507637432E-3</c:v>
                </c:pt>
                <c:pt idx="9">
                  <c:v>6.336884531860318E-3</c:v>
                </c:pt>
                <c:pt idx="10">
                  <c:v>7.8672578438177439E-3</c:v>
                </c:pt>
                <c:pt idx="11">
                  <c:v>8.0881402433553694E-3</c:v>
                </c:pt>
                <c:pt idx="12">
                  <c:v>4.3741843547362904E-3</c:v>
                </c:pt>
                <c:pt idx="13">
                  <c:v>7.3454769833483889E-3</c:v>
                </c:pt>
                <c:pt idx="14">
                  <c:v>8.5027832686634247E-3</c:v>
                </c:pt>
                <c:pt idx="15">
                  <c:v>8.5743209522899273E-3</c:v>
                </c:pt>
                <c:pt idx="16">
                  <c:v>1.2467292057360684E-2</c:v>
                </c:pt>
                <c:pt idx="17">
                  <c:v>4.4307214950479274E-3</c:v>
                </c:pt>
                <c:pt idx="18">
                  <c:v>1.9903828784306583E-2</c:v>
                </c:pt>
                <c:pt idx="19">
                  <c:v>6.4829583262852987E-3</c:v>
                </c:pt>
                <c:pt idx="20">
                  <c:v>4.6951858699065289E-3</c:v>
                </c:pt>
                <c:pt idx="21">
                  <c:v>8.6394000135640026E-3</c:v>
                </c:pt>
                <c:pt idx="22">
                  <c:v>4.7041560115389045E-3</c:v>
                </c:pt>
                <c:pt idx="23">
                  <c:v>1.7957556863765079E-3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F-5443-AE24-71F08AD5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299913792"/>
        <c:axId val="-1299910400"/>
      </c:barChart>
      <c:cat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auto val="1"/>
        <c:lblAlgn val="ctr"/>
        <c:lblOffset val="100"/>
        <c:noMultiLvlLbl val="0"/>
      </c:catAx>
      <c:valAx>
        <c:axId val="-1299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01"/>
          <c:w val="0.57501422137328895"/>
          <c:h val="7.428244562566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Coding Region </a:t>
            </a:r>
            <a:r>
              <a:rPr lang="en-US" sz="1800"/>
              <a:t>L1</a:t>
            </a:r>
            <a:r>
              <a:rPr lang="en-US" sz="1800" baseline="0"/>
              <a:t> Insertion (hg38)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cds_counts!$AI$3:$AI$26</c:f>
              <c:numCache>
                <c:formatCode>General</c:formatCode>
                <c:ptCount val="24"/>
                <c:pt idx="0">
                  <c:v>6.335908810573802E-3</c:v>
                </c:pt>
                <c:pt idx="1">
                  <c:v>5.3072714842151807E-3</c:v>
                </c:pt>
                <c:pt idx="2">
                  <c:v>4.4905534977106249E-3</c:v>
                </c:pt>
                <c:pt idx="3">
                  <c:v>3.8152829657847939E-3</c:v>
                </c:pt>
                <c:pt idx="4">
                  <c:v>4.1426540948164099E-3</c:v>
                </c:pt>
                <c:pt idx="5">
                  <c:v>4.6530316291404491E-3</c:v>
                </c:pt>
                <c:pt idx="6">
                  <c:v>4.3979530241119221E-3</c:v>
                </c:pt>
                <c:pt idx="7">
                  <c:v>3.6291315970149287E-3</c:v>
                </c:pt>
                <c:pt idx="8">
                  <c:v>4.5819579996006082E-3</c:v>
                </c:pt>
                <c:pt idx="9">
                  <c:v>4.843743945888543E-3</c:v>
                </c:pt>
                <c:pt idx="10">
                  <c:v>5.801262729541911E-3</c:v>
                </c:pt>
                <c:pt idx="11">
                  <c:v>6.0442671758870288E-3</c:v>
                </c:pt>
                <c:pt idx="12">
                  <c:v>3.5541873457079929E-3</c:v>
                </c:pt>
                <c:pt idx="13">
                  <c:v>5.5652814284631166E-3</c:v>
                </c:pt>
                <c:pt idx="14">
                  <c:v>6.2602828831211776E-3</c:v>
                </c:pt>
                <c:pt idx="15">
                  <c:v>5.7752359079726815E-3</c:v>
                </c:pt>
                <c:pt idx="16">
                  <c:v>8.3096363042095486E-3</c:v>
                </c:pt>
                <c:pt idx="17">
                  <c:v>3.5172209829306264E-3</c:v>
                </c:pt>
                <c:pt idx="18">
                  <c:v>1.183075159393825E-2</c:v>
                </c:pt>
                <c:pt idx="19">
                  <c:v>4.6280540966689154E-3</c:v>
                </c:pt>
                <c:pt idx="20">
                  <c:v>3.6586661784276386E-3</c:v>
                </c:pt>
                <c:pt idx="21">
                  <c:v>5.5605829801316144E-3</c:v>
                </c:pt>
                <c:pt idx="22">
                  <c:v>3.5207410196422639E-3</c:v>
                </c:pt>
                <c:pt idx="23">
                  <c:v>1.2943520568932118E-3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5-2448-8530-83D465A1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291995760"/>
        <c:axId val="-1291993216"/>
      </c:barChart>
      <c:catAx>
        <c:axId val="-12919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3216"/>
        <c:crosses val="autoZero"/>
        <c:auto val="1"/>
        <c:lblAlgn val="ctr"/>
        <c:lblOffset val="100"/>
        <c:noMultiLvlLbl val="0"/>
      </c:catAx>
      <c:valAx>
        <c:axId val="-129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Coding region</a:t>
            </a:r>
            <a:r>
              <a:rPr lang="en-US" sz="1800" baseline="0"/>
              <a:t> density vs. L1 target site depletion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scatterChart>
        <c:scatterStyle val="lineMarker"/>
        <c:varyColors val="0"/>
        <c:ser>
          <c:idx val="0"/>
          <c:order val="0"/>
          <c:tx>
            <c:v>Fold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cds_counts!$B$3:$B$26</c:f>
              <c:numCache>
                <c:formatCode>General</c:formatCode>
                <c:ptCount val="24"/>
                <c:pt idx="0">
                  <c:v>1.44326584192313E-2</c:v>
                </c:pt>
                <c:pt idx="1">
                  <c:v>1.07634337331944E-2</c:v>
                </c:pt>
                <c:pt idx="2">
                  <c:v>1.0204782246283199E-2</c:v>
                </c:pt>
                <c:pt idx="3">
                  <c:v>7.4181967831010599E-3</c:v>
                </c:pt>
                <c:pt idx="4">
                  <c:v>8.9033739163489507E-3</c:v>
                </c:pt>
                <c:pt idx="5">
                  <c:v>1.04843929380247E-2</c:v>
                </c:pt>
                <c:pt idx="6">
                  <c:v>1.0588275111288801E-2</c:v>
                </c:pt>
                <c:pt idx="7">
                  <c:v>8.1917195363473E-3</c:v>
                </c:pt>
                <c:pt idx="8">
                  <c:v>1.03436246052658E-2</c:v>
                </c:pt>
                <c:pt idx="9">
                  <c:v>1.0224883107239501E-2</c:v>
                </c:pt>
                <c:pt idx="10">
                  <c:v>1.54314022301927E-2</c:v>
                </c:pt>
                <c:pt idx="11">
                  <c:v>1.38557022591484E-2</c:v>
                </c:pt>
                <c:pt idx="12">
                  <c:v>5.6343268156133402E-3</c:v>
                </c:pt>
                <c:pt idx="13">
                  <c:v>1.09020036094038E-2</c:v>
                </c:pt>
                <c:pt idx="14">
                  <c:v>1.20668953079859E-2</c:v>
                </c:pt>
                <c:pt idx="15">
                  <c:v>1.67866922955031E-2</c:v>
                </c:pt>
                <c:pt idx="16">
                  <c:v>2.46287175701209E-2</c:v>
                </c:pt>
                <c:pt idx="17">
                  <c:v>6.9685592669255702E-3</c:v>
                </c:pt>
                <c:pt idx="18">
                  <c:v>4.0135852676096602E-2</c:v>
                </c:pt>
                <c:pt idx="19">
                  <c:v>1.30428871863609E-2</c:v>
                </c:pt>
                <c:pt idx="20">
                  <c:v>7.58919137264512E-3</c:v>
                </c:pt>
                <c:pt idx="21">
                  <c:v>1.4747099420628001E-2</c:v>
                </c:pt>
                <c:pt idx="22">
                  <c:v>8.5464839201287602E-3</c:v>
                </c:pt>
                <c:pt idx="23">
                  <c:v>1.26051473756066E-3</c:v>
                </c:pt>
              </c:numCache>
            </c:numRef>
          </c:xVal>
          <c:yVal>
            <c:numRef>
              <c:f>cds_counts!$S$3:$S$26</c:f>
              <c:numCache>
                <c:formatCode>General</c:formatCode>
                <c:ptCount val="24"/>
                <c:pt idx="0">
                  <c:v>1.6724591817729479</c:v>
                </c:pt>
                <c:pt idx="1">
                  <c:v>1.563091293710916</c:v>
                </c:pt>
                <c:pt idx="2">
                  <c:v>1.7348791393561542</c:v>
                </c:pt>
                <c:pt idx="3">
                  <c:v>1.540482791358996</c:v>
                </c:pt>
                <c:pt idx="4">
                  <c:v>1.6713659263817031</c:v>
                </c:pt>
                <c:pt idx="5">
                  <c:v>1.7223474838643662</c:v>
                </c:pt>
                <c:pt idx="6">
                  <c:v>1.7974224948691628</c:v>
                </c:pt>
                <c:pt idx="7">
                  <c:v>1.7311458624174074</c:v>
                </c:pt>
                <c:pt idx="8">
                  <c:v>1.6559845628590109</c:v>
                </c:pt>
                <c:pt idx="9">
                  <c:v>1.6135504846003219</c:v>
                </c:pt>
                <c:pt idx="10">
                  <c:v>1.9614715236922124</c:v>
                </c:pt>
                <c:pt idx="11">
                  <c:v>1.7130887747070462</c:v>
                </c:pt>
                <c:pt idx="12">
                  <c:v>1.2880862713325261</c:v>
                </c:pt>
                <c:pt idx="13">
                  <c:v>1.4841791260278636</c:v>
                </c:pt>
                <c:pt idx="14">
                  <c:v>1.4191700442910062</c:v>
                </c:pt>
                <c:pt idx="15">
                  <c:v>1.957786790220386</c:v>
                </c:pt>
                <c:pt idx="16">
                  <c:v>1.9754664811578002</c:v>
                </c:pt>
                <c:pt idx="17">
                  <c:v>1.5727820569887097</c:v>
                </c:pt>
                <c:pt idx="18">
                  <c:v>2.0164890439442589</c:v>
                </c:pt>
                <c:pt idx="19">
                  <c:v>2.0118727485071473</c:v>
                </c:pt>
                <c:pt idx="20">
                  <c:v>1.6163771963294404</c:v>
                </c:pt>
                <c:pt idx="21">
                  <c:v>1.7069587468429299</c:v>
                </c:pt>
                <c:pt idx="22">
                  <c:v>1.8167943195686844</c:v>
                </c:pt>
                <c:pt idx="23">
                  <c:v>0.70194110876192628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4-BF4C-BA17-5B8B5E1A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913792"/>
        <c:axId val="-1299910400"/>
      </c:scatterChart>
      <c:val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Exon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crossBetween val="midCat"/>
      </c:valAx>
      <c:valAx>
        <c:axId val="-1299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Depletion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within Genes (hg38)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barChart>
        <c:barDir val="col"/>
        <c:grouping val="clustered"/>
        <c:varyColors val="0"/>
        <c:ser>
          <c:idx val="0"/>
          <c:order val="0"/>
          <c:tx>
            <c:v>Gene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gene_counts2!$A$3:$A$26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gene_counts2!$B$3:$B$26</c:f>
              <c:numCache>
                <c:formatCode>General</c:formatCode>
                <c:ptCount val="24"/>
                <c:pt idx="0">
                  <c:v>0.53457736069166395</c:v>
                </c:pt>
                <c:pt idx="1">
                  <c:v>0.55983821516552601</c:v>
                </c:pt>
                <c:pt idx="2">
                  <c:v>0.60224780929158395</c:v>
                </c:pt>
                <c:pt idx="3">
                  <c:v>0.50265410026062396</c:v>
                </c:pt>
                <c:pt idx="4">
                  <c:v>0.52077934712373797</c:v>
                </c:pt>
                <c:pt idx="5">
                  <c:v>0.49677090636270999</c:v>
                </c:pt>
                <c:pt idx="6">
                  <c:v>0.57428180503814796</c:v>
                </c:pt>
                <c:pt idx="7">
                  <c:v>0.55604309937155505</c:v>
                </c:pt>
                <c:pt idx="8">
                  <c:v>0.43756806844006901</c:v>
                </c:pt>
                <c:pt idx="9">
                  <c:v>0.54164246901558399</c:v>
                </c:pt>
                <c:pt idx="10">
                  <c:v>0.57184057056367898</c:v>
                </c:pt>
                <c:pt idx="11">
                  <c:v>0.59839176962628504</c:v>
                </c:pt>
                <c:pt idx="12">
                  <c:v>0.36698942523406403</c:v>
                </c:pt>
                <c:pt idx="13">
                  <c:v>0.49418403049116799</c:v>
                </c:pt>
                <c:pt idx="14">
                  <c:v>0.55702941162888098</c:v>
                </c:pt>
                <c:pt idx="15">
                  <c:v>0.54938452768865798</c:v>
                </c:pt>
                <c:pt idx="16">
                  <c:v>0.63634349511174604</c:v>
                </c:pt>
                <c:pt idx="17">
                  <c:v>0.48524995587775199</c:v>
                </c:pt>
                <c:pt idx="18">
                  <c:v>0.64992090432336902</c:v>
                </c:pt>
                <c:pt idx="19">
                  <c:v>0.51651330988574995</c:v>
                </c:pt>
                <c:pt idx="20">
                  <c:v>0.434301678080251</c:v>
                </c:pt>
                <c:pt idx="21">
                  <c:v>0.45514496816393601</c:v>
                </c:pt>
                <c:pt idx="22">
                  <c:v>0.385001265213199</c:v>
                </c:pt>
                <c:pt idx="23">
                  <c:v>0.109652008569669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C-5B46-8107-F17163F7FB72}"/>
            </c:ext>
          </c:extLst>
        </c:ser>
        <c:ser>
          <c:idx val="1"/>
          <c:order val="1"/>
          <c:tx>
            <c:v>Fraction of sites within genes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gene_counts2!$A$3:$A$26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gene_counts2!$R$3:$R$26</c:f>
              <c:numCache>
                <c:formatCode>General</c:formatCode>
                <c:ptCount val="24"/>
                <c:pt idx="0">
                  <c:v>0.56573313550014104</c:v>
                </c:pt>
                <c:pt idx="1">
                  <c:v>0.55988184169162891</c:v>
                </c:pt>
                <c:pt idx="2">
                  <c:v>0.59183587906488788</c:v>
                </c:pt>
                <c:pt idx="3">
                  <c:v>0.49546557944849717</c:v>
                </c:pt>
                <c:pt idx="4">
                  <c:v>0.51101383050634808</c:v>
                </c:pt>
                <c:pt idx="5">
                  <c:v>0.48983661943117274</c:v>
                </c:pt>
                <c:pt idx="6">
                  <c:v>0.56648741591757856</c:v>
                </c:pt>
                <c:pt idx="7">
                  <c:v>0.55483626228759908</c:v>
                </c:pt>
                <c:pt idx="8">
                  <c:v>0.47724427519564933</c:v>
                </c:pt>
                <c:pt idx="9">
                  <c:v>0.53777901177008081</c:v>
                </c:pt>
                <c:pt idx="10">
                  <c:v>0.55464004132079658</c:v>
                </c:pt>
                <c:pt idx="11">
                  <c:v>0.58699066443186254</c:v>
                </c:pt>
                <c:pt idx="12">
                  <c:v>0.41399149407776276</c:v>
                </c:pt>
                <c:pt idx="13">
                  <c:v>0.57344991378353094</c:v>
                </c:pt>
                <c:pt idx="14">
                  <c:v>0.66502788461497819</c:v>
                </c:pt>
                <c:pt idx="15">
                  <c:v>0.57895161782453386</c:v>
                </c:pt>
                <c:pt idx="16">
                  <c:v>0.61506830262725054</c:v>
                </c:pt>
                <c:pt idx="17">
                  <c:v>0.47383700071788165</c:v>
                </c:pt>
                <c:pt idx="18">
                  <c:v>0.60665875435388306</c:v>
                </c:pt>
                <c:pt idx="19">
                  <c:v>0.50044688695996931</c:v>
                </c:pt>
                <c:pt idx="20">
                  <c:v>0.48518400333000161</c:v>
                </c:pt>
                <c:pt idx="21">
                  <c:v>0.55243767848061254</c:v>
                </c:pt>
                <c:pt idx="22">
                  <c:v>0.37464600562599198</c:v>
                </c:pt>
                <c:pt idx="23">
                  <c:v>0.2459339065195969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C-5B46-8107-F17163F7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299913792"/>
        <c:axId val="-1299910400"/>
      </c:barChart>
      <c:cat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auto val="1"/>
        <c:lblAlgn val="ctr"/>
        <c:lblOffset val="100"/>
        <c:noMultiLvlLbl val="0"/>
      </c:catAx>
      <c:valAx>
        <c:axId val="-1299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01"/>
          <c:w val="0.57501422137328895"/>
          <c:h val="7.428244562566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Gene </a:t>
            </a:r>
            <a:r>
              <a:rPr lang="en-US" sz="1800"/>
              <a:t>L1</a:t>
            </a:r>
            <a:r>
              <a:rPr lang="en-US" sz="1800" baseline="0"/>
              <a:t> Insertion (hg38)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gene_counts2!$A$3:$A$26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gene_counts2!$AH$3:$AH$26</c:f>
              <c:numCache>
                <c:formatCode>General</c:formatCode>
                <c:ptCount val="24"/>
                <c:pt idx="0">
                  <c:v>0.57129818496854368</c:v>
                </c:pt>
                <c:pt idx="1">
                  <c:v>0.56539606975541112</c:v>
                </c:pt>
                <c:pt idx="2">
                  <c:v>0.59648344140312159</c:v>
                </c:pt>
                <c:pt idx="3">
                  <c:v>0.50010481227987669</c:v>
                </c:pt>
                <c:pt idx="4">
                  <c:v>0.51730144296378167</c:v>
                </c:pt>
                <c:pt idx="5">
                  <c:v>0.49551554478810111</c:v>
                </c:pt>
                <c:pt idx="6">
                  <c:v>0.57127969489919317</c:v>
                </c:pt>
                <c:pt idx="7">
                  <c:v>0.55905781973386448</c:v>
                </c:pt>
                <c:pt idx="8">
                  <c:v>0.48381669139309874</c:v>
                </c:pt>
                <c:pt idx="9">
                  <c:v>0.54473513215897817</c:v>
                </c:pt>
                <c:pt idx="10">
                  <c:v>0.56082256615617232</c:v>
                </c:pt>
                <c:pt idx="11">
                  <c:v>0.59561849303500569</c:v>
                </c:pt>
                <c:pt idx="12">
                  <c:v>0.41855048200515754</c:v>
                </c:pt>
                <c:pt idx="13">
                  <c:v>0.58243392738029898</c:v>
                </c:pt>
                <c:pt idx="14">
                  <c:v>0.67274071724707429</c:v>
                </c:pt>
                <c:pt idx="15">
                  <c:v>0.59153006977441158</c:v>
                </c:pt>
                <c:pt idx="16">
                  <c:v>0.63167302678132997</c:v>
                </c:pt>
                <c:pt idx="17">
                  <c:v>0.48428324824889413</c:v>
                </c:pt>
                <c:pt idx="18">
                  <c:v>0.62025091898617801</c:v>
                </c:pt>
                <c:pt idx="19">
                  <c:v>0.50967306146152991</c:v>
                </c:pt>
                <c:pt idx="20">
                  <c:v>0.49361723487443682</c:v>
                </c:pt>
                <c:pt idx="21">
                  <c:v>0.5682117578525776</c:v>
                </c:pt>
                <c:pt idx="22">
                  <c:v>0.37821530431745326</c:v>
                </c:pt>
                <c:pt idx="23">
                  <c:v>0.24689701162022881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EA44-9937-D4A5E30B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291995760"/>
        <c:axId val="-1291993216"/>
      </c:barChart>
      <c:catAx>
        <c:axId val="-12919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3216"/>
        <c:crosses val="autoZero"/>
        <c:auto val="1"/>
        <c:lblAlgn val="ctr"/>
        <c:lblOffset val="100"/>
        <c:noMultiLvlLbl val="0"/>
      </c:catAx>
      <c:valAx>
        <c:axId val="-129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within Introns (hg38)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barChart>
        <c:barDir val="col"/>
        <c:grouping val="clustered"/>
        <c:varyColors val="0"/>
        <c:ser>
          <c:idx val="0"/>
          <c:order val="0"/>
          <c:tx>
            <c:v>Intron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intron_counts!$A$3:$A$26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intron_counts!$B$3:$B$26</c:f>
              <c:numCache>
                <c:formatCode>General</c:formatCode>
                <c:ptCount val="24"/>
                <c:pt idx="0">
                  <c:v>0.48520416958755974</c:v>
                </c:pt>
                <c:pt idx="1">
                  <c:v>0.52131773099519962</c:v>
                </c:pt>
                <c:pt idx="2">
                  <c:v>0.56456075246748239</c:v>
                </c:pt>
                <c:pt idx="3">
                  <c:v>0.47403181107775888</c:v>
                </c:pt>
                <c:pt idx="4">
                  <c:v>0.48611548048392406</c:v>
                </c:pt>
                <c:pt idx="5">
                  <c:v>0.46018959324603037</c:v>
                </c:pt>
                <c:pt idx="6">
                  <c:v>0.53400791622139077</c:v>
                </c:pt>
                <c:pt idx="7">
                  <c:v>0.52238576914833312</c:v>
                </c:pt>
                <c:pt idx="8">
                  <c:v>0.40105577151474631</c:v>
                </c:pt>
                <c:pt idx="9">
                  <c:v>0.50471242263546767</c:v>
                </c:pt>
                <c:pt idx="10">
                  <c:v>0.5189389960465518</c:v>
                </c:pt>
                <c:pt idx="11">
                  <c:v>0.54267289674788866</c:v>
                </c:pt>
                <c:pt idx="12">
                  <c:v>0.34281080198363933</c:v>
                </c:pt>
                <c:pt idx="13">
                  <c:v>0.45201840803025911</c:v>
                </c:pt>
                <c:pt idx="14">
                  <c:v>0.50498172935311103</c:v>
                </c:pt>
                <c:pt idx="15">
                  <c:v>0.48504539240784228</c:v>
                </c:pt>
                <c:pt idx="16">
                  <c:v>0.55172247006726982</c:v>
                </c:pt>
                <c:pt idx="17">
                  <c:v>0.45230771642592421</c:v>
                </c:pt>
                <c:pt idx="18">
                  <c:v>0.532060276896965</c:v>
                </c:pt>
                <c:pt idx="19">
                  <c:v>0.47068737811445405</c:v>
                </c:pt>
                <c:pt idx="20">
                  <c:v>0.39850254280760489</c:v>
                </c:pt>
                <c:pt idx="21">
                  <c:v>0.38960562526206022</c:v>
                </c:pt>
                <c:pt idx="22">
                  <c:v>0.35636292011783149</c:v>
                </c:pt>
                <c:pt idx="23">
                  <c:v>9.9804263393689974E-2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E-304F-8FDF-5587EAE637F2}"/>
            </c:ext>
          </c:extLst>
        </c:ser>
        <c:ser>
          <c:idx val="1"/>
          <c:order val="1"/>
          <c:tx>
            <c:v>Fraction of sites within introns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intron_counts!$A$3:$A$26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intron_counts!$R$3:$R$26</c:f>
              <c:numCache>
                <c:formatCode>General</c:formatCode>
                <c:ptCount val="24"/>
                <c:pt idx="0">
                  <c:v>0.5252089856292993</c:v>
                </c:pt>
                <c:pt idx="1">
                  <c:v>0.52905521729559046</c:v>
                </c:pt>
                <c:pt idx="2">
                  <c:v>0.56282693222751556</c:v>
                </c:pt>
                <c:pt idx="3">
                  <c:v>0.4721600170401492</c:v>
                </c:pt>
                <c:pt idx="4">
                  <c:v>0.48350694419854756</c:v>
                </c:pt>
                <c:pt idx="5">
                  <c:v>0.46129236192737688</c:v>
                </c:pt>
                <c:pt idx="6">
                  <c:v>0.53628061071637478</c:v>
                </c:pt>
                <c:pt idx="7">
                  <c:v>0.52843147975764615</c:v>
                </c:pt>
                <c:pt idx="8">
                  <c:v>0.4474613265026508</c:v>
                </c:pt>
                <c:pt idx="9">
                  <c:v>0.50783647223305806</c:v>
                </c:pt>
                <c:pt idx="10">
                  <c:v>0.51712026585213011</c:v>
                </c:pt>
                <c:pt idx="11">
                  <c:v>0.54277508762280102</c:v>
                </c:pt>
                <c:pt idx="12">
                  <c:v>0.39085714149272549</c:v>
                </c:pt>
                <c:pt idx="13">
                  <c:v>0.53520900600866039</c:v>
                </c:pt>
                <c:pt idx="14">
                  <c:v>0.6154174166337234</c:v>
                </c:pt>
                <c:pt idx="15">
                  <c:v>0.52911517109491668</c:v>
                </c:pt>
                <c:pt idx="16">
                  <c:v>0.5545219026292123</c:v>
                </c:pt>
                <c:pt idx="17">
                  <c:v>0.44644296258856908</c:v>
                </c:pt>
                <c:pt idx="18">
                  <c:v>0.52196817250243066</c:v>
                </c:pt>
                <c:pt idx="19">
                  <c:v>0.46755604112186006</c:v>
                </c:pt>
                <c:pt idx="20">
                  <c:v>0.45475310553337456</c:v>
                </c:pt>
                <c:pt idx="21">
                  <c:v>0.4916184288083959</c:v>
                </c:pt>
                <c:pt idx="22">
                  <c:v>0.35342998155361982</c:v>
                </c:pt>
                <c:pt idx="23">
                  <c:v>0.22867878978815065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E-304F-8FDF-5587EAE6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299913792"/>
        <c:axId val="-1299910400"/>
      </c:barChart>
      <c:cat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auto val="1"/>
        <c:lblAlgn val="ctr"/>
        <c:lblOffset val="100"/>
        <c:noMultiLvlLbl val="0"/>
      </c:catAx>
      <c:valAx>
        <c:axId val="-129991040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01"/>
          <c:w val="0.57501422137328895"/>
          <c:h val="7.428244562566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346192</xdr:colOff>
      <xdr:row>51</xdr:row>
      <xdr:rowOff>178150</xdr:rowOff>
    </xdr:from>
    <xdr:to>
      <xdr:col>13</xdr:col>
      <xdr:colOff>619512</xdr:colOff>
      <xdr:row>71</xdr:row>
      <xdr:rowOff>108415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02B82-073D-7440-A7AE-10A8762F3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FC55C-8A23-E645-BD86-5418F05CF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052DE-852E-0A48-9D2C-25B594C23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346192</xdr:colOff>
      <xdr:row>51</xdr:row>
      <xdr:rowOff>178150</xdr:rowOff>
    </xdr:from>
    <xdr:to>
      <xdr:col>13</xdr:col>
      <xdr:colOff>619512</xdr:colOff>
      <xdr:row>71</xdr:row>
      <xdr:rowOff>108415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FCB22-7B62-BE4D-BB89-40262D9A0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9FE9F-AC01-4047-B369-38ED85B06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3047-973B-074D-9BDE-A422525CB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3CFAE-D068-C149-9206-8B8126B1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37980-4283-3846-ADCC-A2266B075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0"/>
  <sheetViews>
    <sheetView tabSelected="1" topLeftCell="K1" zoomScale="82" workbookViewId="0">
      <selection activeCell="Y15" sqref="Y15"/>
    </sheetView>
  </sheetViews>
  <sheetFormatPr baseColWidth="10" defaultRowHeight="16"/>
  <cols>
    <col min="1" max="1" width="15.1640625" customWidth="1"/>
    <col min="15" max="15" width="12.5" bestFit="1" customWidth="1"/>
    <col min="22" max="22" width="13.1640625" bestFit="1" customWidth="1"/>
    <col min="23" max="23" width="11" bestFit="1" customWidth="1"/>
    <col min="24" max="24" width="11.5" bestFit="1" customWidth="1"/>
    <col min="25" max="25" width="11.5" customWidth="1"/>
  </cols>
  <sheetData>
    <row r="1" spans="1:45">
      <c r="A1" t="s">
        <v>6</v>
      </c>
      <c r="B1" t="s">
        <v>14</v>
      </c>
      <c r="D1" t="s">
        <v>15</v>
      </c>
      <c r="I1" t="s">
        <v>7</v>
      </c>
      <c r="N1" t="s">
        <v>9</v>
      </c>
      <c r="T1" t="s">
        <v>54</v>
      </c>
      <c r="Z1" t="s">
        <v>57</v>
      </c>
      <c r="AE1" t="s">
        <v>10</v>
      </c>
      <c r="AK1" t="s">
        <v>11</v>
      </c>
      <c r="AN1" t="s">
        <v>33</v>
      </c>
    </row>
    <row r="2" spans="1:45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S2" t="s">
        <v>56</v>
      </c>
      <c r="T2" t="s">
        <v>2</v>
      </c>
      <c r="U2" t="s">
        <v>3</v>
      </c>
      <c r="V2" t="s">
        <v>4</v>
      </c>
      <c r="W2" t="s">
        <v>5</v>
      </c>
      <c r="X2" t="s">
        <v>59</v>
      </c>
      <c r="Y2" t="s">
        <v>60</v>
      </c>
      <c r="Z2" t="s">
        <v>2</v>
      </c>
      <c r="AA2" t="s">
        <v>3</v>
      </c>
      <c r="AB2" t="s">
        <v>4</v>
      </c>
      <c r="AC2" t="s">
        <v>5</v>
      </c>
      <c r="AE2" t="s">
        <v>2</v>
      </c>
      <c r="AF2" t="s">
        <v>3</v>
      </c>
      <c r="AG2" t="s">
        <v>4</v>
      </c>
      <c r="AH2" t="s">
        <v>5</v>
      </c>
      <c r="AI2" t="s">
        <v>8</v>
      </c>
      <c r="AN2" t="s">
        <v>2</v>
      </c>
      <c r="AO2" t="s">
        <v>3</v>
      </c>
      <c r="AP2" t="s">
        <v>4</v>
      </c>
      <c r="AQ2" t="s">
        <v>5</v>
      </c>
      <c r="AR2" t="s">
        <v>59</v>
      </c>
      <c r="AS2" t="s">
        <v>60</v>
      </c>
    </row>
    <row r="3" spans="1:45">
      <c r="A3">
        <v>1</v>
      </c>
      <c r="B3">
        <v>4.9373191104104201E-2</v>
      </c>
      <c r="D3">
        <v>76671</v>
      </c>
      <c r="E3">
        <v>163014</v>
      </c>
      <c r="F3">
        <v>358224</v>
      </c>
      <c r="G3">
        <v>1239178</v>
      </c>
      <c r="I3">
        <v>2672539</v>
      </c>
      <c r="J3">
        <v>4201065</v>
      </c>
      <c r="K3">
        <v>10488523</v>
      </c>
      <c r="L3">
        <v>27971014</v>
      </c>
      <c r="N3">
        <f>D3/I3</f>
        <v>2.8688449448258754E-2</v>
      </c>
      <c r="O3">
        <f t="shared" ref="O3:Q18" si="0">E3/J3</f>
        <v>3.8803017806199144E-2</v>
      </c>
      <c r="P3">
        <f t="shared" si="0"/>
        <v>3.4153903271223224E-2</v>
      </c>
      <c r="Q3">
        <f t="shared" si="0"/>
        <v>4.4302219433303348E-2</v>
      </c>
      <c r="R3">
        <f>SUM(D3:G3)/SUM(I3:L3)</f>
        <v>4.0524149870841734E-2</v>
      </c>
      <c r="S3">
        <f>B3/R3</f>
        <v>1.2183646359384728</v>
      </c>
      <c r="T3">
        <f>I3*7.46</f>
        <v>19937140.940000001</v>
      </c>
      <c r="U3">
        <f>J3*3.48</f>
        <v>14619706.199999999</v>
      </c>
      <c r="V3">
        <f>K3*2.05</f>
        <v>21501472.149999999</v>
      </c>
      <c r="W3">
        <f>L3</f>
        <v>27971014</v>
      </c>
      <c r="X3">
        <f>SUM(T3:W3)*2</f>
        <v>168058666.57999998</v>
      </c>
      <c r="Y3">
        <f>SUM(T3:W3)*2</f>
        <v>168058666.57999998</v>
      </c>
      <c r="Z3">
        <f>T3/SUM($T3:$W3)</f>
        <v>0.23726406195790492</v>
      </c>
      <c r="AA3">
        <f>U3/SUM($T3:$W3)</f>
        <v>0.17398336542246295</v>
      </c>
      <c r="AB3">
        <f>V3/SUM($T3:$W3)</f>
        <v>0.25588055156637551</v>
      </c>
      <c r="AC3">
        <f>W3/SUM($T3:$W3)</f>
        <v>0.33287202105325669</v>
      </c>
      <c r="AE3">
        <f t="shared" ref="AE3:AE26" si="1">Z3*N3</f>
        <v>6.8067380473678879E-3</v>
      </c>
      <c r="AF3">
        <f t="shared" ref="AF3:AF26" si="2">AA3*O3</f>
        <v>6.7510796264702829E-3</v>
      </c>
      <c r="AG3">
        <f t="shared" ref="AG3:AG26" si="3">AB3*P3</f>
        <v>8.739319607185235E-3</v>
      </c>
      <c r="AH3">
        <f t="shared" ref="AH3:AH26" si="4">AC3*Q3</f>
        <v>1.474696931990855E-2</v>
      </c>
      <c r="AI3">
        <f>SUM(AE3:AH3)</f>
        <v>3.7044106600931957E-2</v>
      </c>
      <c r="AK3">
        <f>I3/SUM(I$3:I$26)</f>
        <v>7.811573393944217E-2</v>
      </c>
      <c r="AN3">
        <f>11.55*D3</f>
        <v>885550.05</v>
      </c>
      <c r="AO3">
        <f>7.25*E3</f>
        <v>1181851.5</v>
      </c>
      <c r="AP3">
        <f>1.95*F3</f>
        <v>698536.79999999993</v>
      </c>
      <c r="AQ3">
        <f>G3</f>
        <v>1239178</v>
      </c>
      <c r="AR3">
        <f>SUM(AN3:AQ3)*2</f>
        <v>8010232.7000000002</v>
      </c>
      <c r="AS3">
        <f>SUM(AN3:AQ3)*2</f>
        <v>8010232.7000000002</v>
      </c>
    </row>
    <row r="4" spans="1:45">
      <c r="A4">
        <v>2</v>
      </c>
      <c r="B4">
        <v>3.8520484170326399E-2</v>
      </c>
      <c r="D4">
        <v>62355</v>
      </c>
      <c r="E4">
        <v>141845</v>
      </c>
      <c r="F4">
        <v>309438</v>
      </c>
      <c r="G4">
        <v>1034822</v>
      </c>
      <c r="I4">
        <v>2787188</v>
      </c>
      <c r="J4">
        <v>4764698</v>
      </c>
      <c r="K4">
        <v>11780898</v>
      </c>
      <c r="L4">
        <v>30898470</v>
      </c>
      <c r="N4">
        <f t="shared" ref="N4:Q26" si="5">D4/I4</f>
        <v>2.2372010786498794E-2</v>
      </c>
      <c r="O4">
        <f t="shared" si="0"/>
        <v>2.9769987520720097E-2</v>
      </c>
      <c r="P4">
        <f t="shared" si="0"/>
        <v>2.6266079207204748E-2</v>
      </c>
      <c r="Q4">
        <f t="shared" si="0"/>
        <v>3.3491043407650932E-2</v>
      </c>
      <c r="R4">
        <f>SUM(D4:G4)/SUM(I4:L4)</f>
        <v>3.0826624396038369E-2</v>
      </c>
      <c r="S4">
        <f t="shared" ref="S4:S26" si="6">B4/R4</f>
        <v>1.2495848937412943</v>
      </c>
      <c r="T4">
        <f t="shared" ref="T4:T26" si="7">I4*7.46</f>
        <v>20792422.48</v>
      </c>
      <c r="U4">
        <f t="shared" ref="U4:U26" si="8">J4*3.48</f>
        <v>16581149.039999999</v>
      </c>
      <c r="V4">
        <f t="shared" ref="V4:V26" si="9">K4*2.05</f>
        <v>24150840.899999999</v>
      </c>
      <c r="W4">
        <f t="shared" ref="W4:W26" si="10">L4</f>
        <v>30898470</v>
      </c>
      <c r="X4">
        <f t="shared" ref="X4:X24" si="11">SUM(T4:W4)*2</f>
        <v>184845764.83999997</v>
      </c>
      <c r="Y4">
        <f t="shared" ref="Y4:Y24" si="12">SUM(T4:W4)*2</f>
        <v>184845764.83999997</v>
      </c>
      <c r="Z4">
        <f t="shared" ref="Z4:Z26" si="13">T4/SUM($T4:$W4)</f>
        <v>0.22497050444188044</v>
      </c>
      <c r="AA4">
        <f t="shared" ref="AA4:AA18" si="14">U4/SUM($T4:$W4)</f>
        <v>0.17940523608265974</v>
      </c>
      <c r="AB4">
        <f t="shared" ref="AB4:AB18" si="15">V4/SUM($T4:$W4)</f>
        <v>0.26130802532483927</v>
      </c>
      <c r="AC4">
        <f t="shared" ref="AC4:AC18" si="16">W4/SUM($T4:$W4)</f>
        <v>0.33431623415062067</v>
      </c>
      <c r="AE4">
        <f t="shared" si="1"/>
        <v>5.0330425520178244E-3</v>
      </c>
      <c r="AF4">
        <f t="shared" si="2"/>
        <v>5.3408916393326228E-3</v>
      </c>
      <c r="AG4">
        <f t="shared" si="3"/>
        <v>6.8635372906604925E-3</v>
      </c>
      <c r="AH4">
        <f t="shared" si="4"/>
        <v>1.1196599509820829E-2</v>
      </c>
      <c r="AI4">
        <f t="shared" ref="AI4:AI26" si="17">SUM(AE4:AH4)</f>
        <v>2.8434070991831768E-2</v>
      </c>
      <c r="AK4">
        <f t="shared" ref="AK4:AK26" si="18">I4/SUM(I$3:I$26)</f>
        <v>8.1466813486054251E-2</v>
      </c>
      <c r="AN4">
        <f t="shared" ref="AN4:AN26" si="19">11.55*D4</f>
        <v>720200.25</v>
      </c>
      <c r="AO4">
        <f t="shared" ref="AO4:AO26" si="20">7.25*E4</f>
        <v>1028376.25</v>
      </c>
      <c r="AP4">
        <f t="shared" ref="AP4:AP26" si="21">1.95*F4</f>
        <v>603404.1</v>
      </c>
      <c r="AQ4">
        <f t="shared" ref="AQ4:AQ26" si="22">G4</f>
        <v>1034822</v>
      </c>
      <c r="AR4">
        <f t="shared" ref="AR4:AR24" si="23">SUM(AN4:AQ4)*2</f>
        <v>6773605.2000000002</v>
      </c>
      <c r="AS4">
        <f t="shared" ref="AS4:AS24" si="24">SUM(AN4:AQ4)*2</f>
        <v>6773605.2000000002</v>
      </c>
    </row>
    <row r="5" spans="1:45">
      <c r="A5">
        <v>3</v>
      </c>
      <c r="B5">
        <v>3.7687056824101603E-2</v>
      </c>
      <c r="D5">
        <v>51101</v>
      </c>
      <c r="E5">
        <v>112453</v>
      </c>
      <c r="F5">
        <v>243422</v>
      </c>
      <c r="G5">
        <v>817015</v>
      </c>
      <c r="I5">
        <v>2313360</v>
      </c>
      <c r="J5">
        <v>3998896</v>
      </c>
      <c r="K5">
        <v>9894819</v>
      </c>
      <c r="L5">
        <v>25986494</v>
      </c>
      <c r="N5">
        <f t="shared" si="5"/>
        <v>2.2089514818272989E-2</v>
      </c>
      <c r="O5">
        <f t="shared" si="0"/>
        <v>2.8121011399146165E-2</v>
      </c>
      <c r="P5">
        <f t="shared" si="0"/>
        <v>2.4600955308025342E-2</v>
      </c>
      <c r="Q5">
        <f t="shared" si="0"/>
        <v>3.1439985709499713E-2</v>
      </c>
      <c r="R5">
        <f t="shared" ref="R5:R26" si="25">SUM(D5:G5)/SUM(I5:L5)</f>
        <v>2.9008946837372301E-2</v>
      </c>
      <c r="S5">
        <f t="shared" si="6"/>
        <v>1.2991528798125573</v>
      </c>
      <c r="T5">
        <f t="shared" si="7"/>
        <v>17257665.600000001</v>
      </c>
      <c r="U5">
        <f t="shared" si="8"/>
        <v>13916158.08</v>
      </c>
      <c r="V5">
        <f t="shared" si="9"/>
        <v>20284378.949999999</v>
      </c>
      <c r="W5">
        <f t="shared" si="10"/>
        <v>25986494</v>
      </c>
      <c r="X5">
        <f t="shared" si="11"/>
        <v>154889393.25999999</v>
      </c>
      <c r="Y5">
        <f t="shared" si="12"/>
        <v>154889393.25999999</v>
      </c>
      <c r="Z5">
        <f t="shared" si="13"/>
        <v>0.22283857192249423</v>
      </c>
      <c r="AA5">
        <f t="shared" si="14"/>
        <v>0.17969155649851501</v>
      </c>
      <c r="AB5">
        <f t="shared" si="15"/>
        <v>0.26192082650811721</v>
      </c>
      <c r="AC5">
        <f t="shared" si="16"/>
        <v>0.33554904507087358</v>
      </c>
      <c r="AE5">
        <f t="shared" si="1"/>
        <v>4.9223959365647272E-3</v>
      </c>
      <c r="AF5">
        <f t="shared" si="2"/>
        <v>5.0531083086250575E-3</v>
      </c>
      <c r="AG5">
        <f t="shared" si="3"/>
        <v>6.443502547167251E-3</v>
      </c>
      <c r="AH5">
        <f t="shared" si="4"/>
        <v>1.054965718186454E-2</v>
      </c>
      <c r="AI5">
        <f t="shared" si="17"/>
        <v>2.6968663974221575E-2</v>
      </c>
      <c r="AK5">
        <f t="shared" si="18"/>
        <v>6.7617278650058218E-2</v>
      </c>
      <c r="AN5">
        <f t="shared" si="19"/>
        <v>590216.55000000005</v>
      </c>
      <c r="AO5">
        <f t="shared" si="20"/>
        <v>815284.25</v>
      </c>
      <c r="AP5">
        <f t="shared" si="21"/>
        <v>474672.89999999997</v>
      </c>
      <c r="AQ5">
        <f t="shared" si="22"/>
        <v>817015</v>
      </c>
      <c r="AR5">
        <f t="shared" si="23"/>
        <v>5394377.4000000004</v>
      </c>
      <c r="AS5">
        <f t="shared" si="24"/>
        <v>5394377.4000000004</v>
      </c>
    </row>
    <row r="6" spans="1:45">
      <c r="A6">
        <v>4</v>
      </c>
      <c r="B6">
        <v>2.86222891828651E-2</v>
      </c>
      <c r="D6">
        <v>39706</v>
      </c>
      <c r="E6">
        <v>93105</v>
      </c>
      <c r="F6">
        <v>206362</v>
      </c>
      <c r="G6">
        <v>652563</v>
      </c>
      <c r="I6">
        <v>2239602</v>
      </c>
      <c r="J6">
        <v>4069581</v>
      </c>
      <c r="K6">
        <v>10206083</v>
      </c>
      <c r="L6">
        <v>26038352</v>
      </c>
      <c r="N6">
        <f t="shared" si="5"/>
        <v>1.772904292816313E-2</v>
      </c>
      <c r="O6">
        <f t="shared" si="0"/>
        <v>2.2878276657965525E-2</v>
      </c>
      <c r="P6">
        <f t="shared" si="0"/>
        <v>2.0219510266573378E-2</v>
      </c>
      <c r="Q6">
        <f t="shared" si="0"/>
        <v>2.5061609121806171E-2</v>
      </c>
      <c r="R6">
        <f t="shared" si="25"/>
        <v>2.3305562408347982E-2</v>
      </c>
      <c r="S6">
        <f t="shared" si="6"/>
        <v>1.2281312367133728</v>
      </c>
      <c r="T6">
        <f t="shared" si="7"/>
        <v>16707430.92</v>
      </c>
      <c r="U6">
        <f t="shared" si="8"/>
        <v>14162141.880000001</v>
      </c>
      <c r="V6">
        <f t="shared" si="9"/>
        <v>20922470.149999999</v>
      </c>
      <c r="W6">
        <f t="shared" si="10"/>
        <v>26038352</v>
      </c>
      <c r="X6">
        <f t="shared" si="11"/>
        <v>155660789.90000001</v>
      </c>
      <c r="Y6">
        <f t="shared" si="12"/>
        <v>155660789.90000001</v>
      </c>
      <c r="Z6">
        <f t="shared" si="13"/>
        <v>0.21466460411428245</v>
      </c>
      <c r="AA6">
        <f t="shared" si="14"/>
        <v>0.18196158312055438</v>
      </c>
      <c r="AB6">
        <f t="shared" si="15"/>
        <v>0.26882132826694588</v>
      </c>
      <c r="AC6">
        <f t="shared" si="16"/>
        <v>0.33455248449821723</v>
      </c>
      <c r="AE6">
        <f t="shared" si="1"/>
        <v>3.8057979814992574E-3</v>
      </c>
      <c r="AF6">
        <f t="shared" si="2"/>
        <v>4.1629674397534334E-3</v>
      </c>
      <c r="AG6">
        <f t="shared" si="3"/>
        <v>5.4354356067674043E-3</v>
      </c>
      <c r="AH6">
        <f t="shared" si="4"/>
        <v>8.3844235972234393E-3</v>
      </c>
      <c r="AI6">
        <f t="shared" si="17"/>
        <v>2.1788624625243537E-2</v>
      </c>
      <c r="AK6">
        <f t="shared" si="18"/>
        <v>6.54614035425648E-2</v>
      </c>
      <c r="AN6">
        <f t="shared" si="19"/>
        <v>458604.30000000005</v>
      </c>
      <c r="AO6">
        <f t="shared" si="20"/>
        <v>675011.25</v>
      </c>
      <c r="AP6">
        <f t="shared" si="21"/>
        <v>402405.89999999997</v>
      </c>
      <c r="AQ6">
        <f t="shared" si="22"/>
        <v>652563</v>
      </c>
      <c r="AR6">
        <f t="shared" si="23"/>
        <v>4377168.9000000004</v>
      </c>
      <c r="AS6">
        <f t="shared" si="24"/>
        <v>4377168.9000000004</v>
      </c>
    </row>
    <row r="7" spans="1:45">
      <c r="A7">
        <v>5</v>
      </c>
      <c r="B7">
        <v>3.4663866639813898E-2</v>
      </c>
      <c r="D7">
        <v>43843</v>
      </c>
      <c r="E7">
        <v>99109</v>
      </c>
      <c r="F7">
        <v>216157</v>
      </c>
      <c r="G7">
        <v>709032</v>
      </c>
      <c r="I7">
        <v>2091044</v>
      </c>
      <c r="J7">
        <v>3680652</v>
      </c>
      <c r="K7">
        <v>9108378</v>
      </c>
      <c r="L7">
        <v>23951693</v>
      </c>
      <c r="N7">
        <f t="shared" si="5"/>
        <v>2.0967038474561033E-2</v>
      </c>
      <c r="O7">
        <f t="shared" si="0"/>
        <v>2.6927022712280323E-2</v>
      </c>
      <c r="P7">
        <f t="shared" si="0"/>
        <v>2.3731667701977235E-2</v>
      </c>
      <c r="Q7">
        <f t="shared" si="0"/>
        <v>2.9602583834052985E-2</v>
      </c>
      <c r="R7">
        <f t="shared" si="25"/>
        <v>2.7506886307800519E-2</v>
      </c>
      <c r="S7">
        <f t="shared" si="6"/>
        <v>1.2601886760983112</v>
      </c>
      <c r="T7">
        <f t="shared" si="7"/>
        <v>15599188.24</v>
      </c>
      <c r="U7">
        <f t="shared" si="8"/>
        <v>12808668.959999999</v>
      </c>
      <c r="V7">
        <f t="shared" si="9"/>
        <v>18672174.899999999</v>
      </c>
      <c r="W7">
        <f t="shared" si="10"/>
        <v>23951693</v>
      </c>
      <c r="X7">
        <f t="shared" si="11"/>
        <v>142063450.19999999</v>
      </c>
      <c r="Y7">
        <f t="shared" si="12"/>
        <v>142063450.19999999</v>
      </c>
      <c r="Z7">
        <f t="shared" si="13"/>
        <v>0.21960874831688412</v>
      </c>
      <c r="AA7">
        <f t="shared" si="14"/>
        <v>0.18032321391558037</v>
      </c>
      <c r="AB7">
        <f t="shared" si="15"/>
        <v>0.26287091963081155</v>
      </c>
      <c r="AC7">
        <f t="shared" si="16"/>
        <v>0.33719711813672398</v>
      </c>
      <c r="AE7">
        <f t="shared" si="1"/>
        <v>4.6045450753103003E-3</v>
      </c>
      <c r="AF7">
        <f t="shared" si="2"/>
        <v>4.855567276656216E-3</v>
      </c>
      <c r="AG7">
        <f t="shared" si="3"/>
        <v>6.2383653131915838E-3</v>
      </c>
      <c r="AH7">
        <f t="shared" si="4"/>
        <v>9.9819059582434404E-3</v>
      </c>
      <c r="AI7">
        <f t="shared" si="17"/>
        <v>2.568038362340154E-2</v>
      </c>
      <c r="AK7">
        <f t="shared" si="18"/>
        <v>6.1119196673899583E-2</v>
      </c>
      <c r="AN7">
        <f t="shared" si="19"/>
        <v>506386.65</v>
      </c>
      <c r="AO7">
        <f t="shared" si="20"/>
        <v>718540.25</v>
      </c>
      <c r="AP7">
        <f t="shared" si="21"/>
        <v>421506.14999999997</v>
      </c>
      <c r="AQ7">
        <f t="shared" si="22"/>
        <v>709032</v>
      </c>
      <c r="AR7">
        <f t="shared" si="23"/>
        <v>4710930.0999999996</v>
      </c>
      <c r="AS7">
        <f t="shared" si="24"/>
        <v>4710930.0999999996</v>
      </c>
    </row>
    <row r="8" spans="1:45">
      <c r="A8">
        <v>6</v>
      </c>
      <c r="B8">
        <v>3.6581313116679601E-2</v>
      </c>
      <c r="D8">
        <v>41670</v>
      </c>
      <c r="E8">
        <v>95654</v>
      </c>
      <c r="F8">
        <v>208977</v>
      </c>
      <c r="G8">
        <v>693162</v>
      </c>
      <c r="I8">
        <v>2002773</v>
      </c>
      <c r="J8">
        <v>3464330</v>
      </c>
      <c r="K8">
        <v>8609574</v>
      </c>
      <c r="L8">
        <v>22339159</v>
      </c>
      <c r="N8">
        <f t="shared" si="5"/>
        <v>2.0806152269877816E-2</v>
      </c>
      <c r="O8">
        <f t="shared" si="0"/>
        <v>2.7611110950746608E-2</v>
      </c>
      <c r="P8">
        <f t="shared" si="0"/>
        <v>2.4272629516861113E-2</v>
      </c>
      <c r="Q8">
        <f t="shared" si="0"/>
        <v>3.102901053705737E-2</v>
      </c>
      <c r="R8">
        <f t="shared" si="25"/>
        <v>2.8544257503795877E-2</v>
      </c>
      <c r="S8">
        <f t="shared" si="6"/>
        <v>1.2815647109340622</v>
      </c>
      <c r="T8">
        <f t="shared" si="7"/>
        <v>14940686.58</v>
      </c>
      <c r="U8">
        <f t="shared" si="8"/>
        <v>12055868.4</v>
      </c>
      <c r="V8">
        <f t="shared" si="9"/>
        <v>17649626.699999999</v>
      </c>
      <c r="W8">
        <f t="shared" si="10"/>
        <v>22339159</v>
      </c>
      <c r="X8">
        <f t="shared" si="11"/>
        <v>133970681.36</v>
      </c>
      <c r="Y8">
        <f t="shared" si="12"/>
        <v>133970681.36</v>
      </c>
      <c r="Z8">
        <f t="shared" si="13"/>
        <v>0.22304412321158623</v>
      </c>
      <c r="AA8">
        <f t="shared" si="14"/>
        <v>0.17997771269975127</v>
      </c>
      <c r="AB8">
        <f t="shared" si="15"/>
        <v>0.26348491357706416</v>
      </c>
      <c r="AC8">
        <f t="shared" si="16"/>
        <v>0.33349325051159834</v>
      </c>
      <c r="AE8">
        <f t="shared" si="1"/>
        <v>4.6406899904416522E-3</v>
      </c>
      <c r="AF8">
        <f t="shared" si="2"/>
        <v>4.9693845940144291E-3</v>
      </c>
      <c r="AG8">
        <f t="shared" si="3"/>
        <v>6.395471690538247E-3</v>
      </c>
      <c r="AH8">
        <f t="shared" si="4"/>
        <v>1.0347965584161898E-2</v>
      </c>
      <c r="AI8">
        <f t="shared" si="17"/>
        <v>2.6353511859156228E-2</v>
      </c>
      <c r="AK8">
        <f t="shared" si="18"/>
        <v>5.8539120592477199E-2</v>
      </c>
      <c r="AN8">
        <f t="shared" si="19"/>
        <v>481288.50000000006</v>
      </c>
      <c r="AO8">
        <f t="shared" si="20"/>
        <v>693491.5</v>
      </c>
      <c r="AP8">
        <f t="shared" si="21"/>
        <v>407505.14999999997</v>
      </c>
      <c r="AQ8">
        <f t="shared" si="22"/>
        <v>693162</v>
      </c>
      <c r="AR8">
        <f t="shared" si="23"/>
        <v>4550894.3</v>
      </c>
      <c r="AS8">
        <f t="shared" si="24"/>
        <v>4550894.3</v>
      </c>
    </row>
    <row r="9" spans="1:45">
      <c r="A9">
        <v>7</v>
      </c>
      <c r="B9">
        <v>4.0273888816757197E-2</v>
      </c>
      <c r="D9">
        <v>40908</v>
      </c>
      <c r="E9">
        <v>89745</v>
      </c>
      <c r="F9">
        <v>195889</v>
      </c>
      <c r="G9">
        <v>665192</v>
      </c>
      <c r="I9">
        <v>1916971</v>
      </c>
      <c r="J9">
        <v>3090050</v>
      </c>
      <c r="K9">
        <v>7720559</v>
      </c>
      <c r="L9">
        <v>20103896</v>
      </c>
      <c r="N9">
        <f t="shared" si="5"/>
        <v>2.1339915940303739E-2</v>
      </c>
      <c r="O9">
        <f t="shared" si="0"/>
        <v>2.9043219365382438E-2</v>
      </c>
      <c r="P9">
        <f t="shared" si="0"/>
        <v>2.5372385600576332E-2</v>
      </c>
      <c r="Q9">
        <f t="shared" si="0"/>
        <v>3.3087715933269847E-2</v>
      </c>
      <c r="R9">
        <f t="shared" si="25"/>
        <v>3.0206805201203869E-2</v>
      </c>
      <c r="S9">
        <f t="shared" si="6"/>
        <v>1.3332720408033125</v>
      </c>
      <c r="T9">
        <f t="shared" si="7"/>
        <v>14300603.66</v>
      </c>
      <c r="U9">
        <f t="shared" si="8"/>
        <v>10753374</v>
      </c>
      <c r="V9">
        <f t="shared" si="9"/>
        <v>15827145.949999999</v>
      </c>
      <c r="W9">
        <f t="shared" si="10"/>
        <v>20103896</v>
      </c>
      <c r="X9">
        <f t="shared" si="11"/>
        <v>121970039.22</v>
      </c>
      <c r="Y9">
        <f t="shared" si="12"/>
        <v>121970039.22</v>
      </c>
      <c r="Z9">
        <f t="shared" si="13"/>
        <v>0.23449371257814702</v>
      </c>
      <c r="AA9">
        <f t="shared" si="14"/>
        <v>0.17632812236132689</v>
      </c>
      <c r="AB9">
        <f t="shared" si="15"/>
        <v>0.25952514324361631</v>
      </c>
      <c r="AC9">
        <f t="shared" si="16"/>
        <v>0.32965302181690975</v>
      </c>
      <c r="AE9">
        <f t="shared" si="1"/>
        <v>5.0040761149474028E-3</v>
      </c>
      <c r="AF9">
        <f t="shared" si="2"/>
        <v>5.1211363380260135E-3</v>
      </c>
      <c r="AG9">
        <f t="shared" si="3"/>
        <v>6.5847720074218401E-3</v>
      </c>
      <c r="AH9">
        <f t="shared" si="4"/>
        <v>1.0907465542421918E-2</v>
      </c>
      <c r="AI9">
        <f t="shared" si="17"/>
        <v>2.7617450002817175E-2</v>
      </c>
      <c r="AK9">
        <f t="shared" si="18"/>
        <v>5.6031210996594027E-2</v>
      </c>
      <c r="AN9">
        <f t="shared" si="19"/>
        <v>472487.4</v>
      </c>
      <c r="AO9">
        <f t="shared" si="20"/>
        <v>650651.25</v>
      </c>
      <c r="AP9">
        <f t="shared" si="21"/>
        <v>381983.55</v>
      </c>
      <c r="AQ9">
        <f t="shared" si="22"/>
        <v>665192</v>
      </c>
      <c r="AR9">
        <f t="shared" si="23"/>
        <v>4340628.4000000004</v>
      </c>
      <c r="AS9">
        <f t="shared" si="24"/>
        <v>4340628.4000000004</v>
      </c>
    </row>
    <row r="10" spans="1:45">
      <c r="A10">
        <v>8</v>
      </c>
      <c r="B10">
        <v>3.3657330223221898E-2</v>
      </c>
      <c r="D10">
        <v>32249</v>
      </c>
      <c r="E10">
        <v>73657</v>
      </c>
      <c r="F10">
        <v>161407</v>
      </c>
      <c r="G10">
        <v>531209</v>
      </c>
      <c r="I10">
        <v>1644453</v>
      </c>
      <c r="J10">
        <v>2849601</v>
      </c>
      <c r="K10">
        <v>7086236</v>
      </c>
      <c r="L10">
        <v>18661277</v>
      </c>
      <c r="N10">
        <f t="shared" si="5"/>
        <v>1.9610776349339262E-2</v>
      </c>
      <c r="O10">
        <f t="shared" si="0"/>
        <v>2.5848180148729593E-2</v>
      </c>
      <c r="P10">
        <f t="shared" si="0"/>
        <v>2.2777536621698742E-2</v>
      </c>
      <c r="Q10">
        <f t="shared" si="0"/>
        <v>2.8465844004137552E-2</v>
      </c>
      <c r="R10">
        <f t="shared" si="25"/>
        <v>2.6404782529952896E-2</v>
      </c>
      <c r="S10">
        <f t="shared" si="6"/>
        <v>1.274667957785371</v>
      </c>
      <c r="T10">
        <f t="shared" si="7"/>
        <v>12267619.380000001</v>
      </c>
      <c r="U10">
        <f t="shared" si="8"/>
        <v>9916611.4800000004</v>
      </c>
      <c r="V10">
        <f t="shared" si="9"/>
        <v>14526783.799999999</v>
      </c>
      <c r="W10">
        <f t="shared" si="10"/>
        <v>18661277</v>
      </c>
      <c r="X10">
        <f t="shared" si="11"/>
        <v>110744583.31999999</v>
      </c>
      <c r="Y10">
        <f t="shared" si="12"/>
        <v>110744583.31999999</v>
      </c>
      <c r="Z10">
        <f t="shared" si="13"/>
        <v>0.22154798026648986</v>
      </c>
      <c r="AA10">
        <f t="shared" si="14"/>
        <v>0.1790897790701986</v>
      </c>
      <c r="AB10">
        <f t="shared" si="15"/>
        <v>0.26234752733728556</v>
      </c>
      <c r="AC10">
        <f t="shared" si="16"/>
        <v>0.33701471332602601</v>
      </c>
      <c r="AE10">
        <f t="shared" si="1"/>
        <v>4.3447278916539612E-3</v>
      </c>
      <c r="AF10">
        <f t="shared" si="2"/>
        <v>4.6291448722026764E-3</v>
      </c>
      <c r="AG10">
        <f t="shared" si="3"/>
        <v>5.9756304115371334E-3</v>
      </c>
      <c r="AH10">
        <f t="shared" si="4"/>
        <v>9.5934082566377938E-3</v>
      </c>
      <c r="AI10">
        <f t="shared" si="17"/>
        <v>2.4542911432031564E-2</v>
      </c>
      <c r="AK10">
        <f t="shared" si="18"/>
        <v>4.8065773043505636E-2</v>
      </c>
      <c r="AN10">
        <f t="shared" si="19"/>
        <v>372475.95</v>
      </c>
      <c r="AO10">
        <f t="shared" si="20"/>
        <v>534013.25</v>
      </c>
      <c r="AP10">
        <f t="shared" si="21"/>
        <v>314743.64999999997</v>
      </c>
      <c r="AQ10">
        <f t="shared" si="22"/>
        <v>531209</v>
      </c>
      <c r="AR10">
        <f t="shared" si="23"/>
        <v>3504883.6999999997</v>
      </c>
      <c r="AS10">
        <f t="shared" si="24"/>
        <v>3504883.6999999997</v>
      </c>
    </row>
    <row r="11" spans="1:45">
      <c r="A11">
        <v>9</v>
      </c>
      <c r="B11">
        <v>3.65122969253227E-2</v>
      </c>
      <c r="D11">
        <v>29242</v>
      </c>
      <c r="E11">
        <v>64859</v>
      </c>
      <c r="F11">
        <v>141184</v>
      </c>
      <c r="G11">
        <v>495317</v>
      </c>
      <c r="I11">
        <v>1412798</v>
      </c>
      <c r="J11">
        <v>2298236</v>
      </c>
      <c r="K11">
        <v>5677894</v>
      </c>
      <c r="L11">
        <v>15141954</v>
      </c>
      <c r="N11">
        <f t="shared" si="5"/>
        <v>2.0697934170348486E-2</v>
      </c>
      <c r="O11">
        <f t="shared" si="0"/>
        <v>2.822120965819002E-2</v>
      </c>
      <c r="P11">
        <f t="shared" si="0"/>
        <v>2.4865557546512845E-2</v>
      </c>
      <c r="Q11">
        <f t="shared" si="0"/>
        <v>3.2711564174610491E-2</v>
      </c>
      <c r="R11">
        <f t="shared" si="25"/>
        <v>2.9782948692998482E-2</v>
      </c>
      <c r="S11">
        <f t="shared" si="6"/>
        <v>1.2259463393531005</v>
      </c>
      <c r="T11">
        <f t="shared" si="7"/>
        <v>10539473.08</v>
      </c>
      <c r="U11">
        <f t="shared" si="8"/>
        <v>7997861.2800000003</v>
      </c>
      <c r="V11">
        <f t="shared" si="9"/>
        <v>11639682.699999999</v>
      </c>
      <c r="W11">
        <f t="shared" si="10"/>
        <v>15141954</v>
      </c>
      <c r="X11">
        <f t="shared" si="11"/>
        <v>90637942.120000005</v>
      </c>
      <c r="Y11">
        <f t="shared" si="12"/>
        <v>90637942.120000005</v>
      </c>
      <c r="Z11">
        <f t="shared" si="13"/>
        <v>0.23256205587823864</v>
      </c>
      <c r="AA11">
        <f t="shared" si="14"/>
        <v>0.1764793218586371</v>
      </c>
      <c r="AB11">
        <f t="shared" si="15"/>
        <v>0.25683907705207282</v>
      </c>
      <c r="AC11">
        <f t="shared" si="16"/>
        <v>0.33411954521105136</v>
      </c>
      <c r="AE11">
        <f t="shared" si="1"/>
        <v>4.8135541230886897E-3</v>
      </c>
      <c r="AF11">
        <f t="shared" si="2"/>
        <v>4.9804599425077945E-3</v>
      </c>
      <c r="AG11">
        <f t="shared" si="3"/>
        <v>6.3864468506315631E-3</v>
      </c>
      <c r="AH11">
        <f t="shared" si="4"/>
        <v>1.0929572945162978E-2</v>
      </c>
      <c r="AI11">
        <f t="shared" si="17"/>
        <v>2.7110033861391023E-2</v>
      </c>
      <c r="AK11">
        <f t="shared" si="18"/>
        <v>4.1294721116577171E-2</v>
      </c>
      <c r="AN11">
        <f t="shared" si="19"/>
        <v>337745.10000000003</v>
      </c>
      <c r="AO11">
        <f t="shared" si="20"/>
        <v>470227.75</v>
      </c>
      <c r="AP11">
        <f t="shared" si="21"/>
        <v>275308.79999999999</v>
      </c>
      <c r="AQ11">
        <f t="shared" si="22"/>
        <v>495317</v>
      </c>
      <c r="AR11">
        <f t="shared" si="23"/>
        <v>3157197.3000000003</v>
      </c>
      <c r="AS11">
        <f t="shared" si="24"/>
        <v>3157197.3000000003</v>
      </c>
    </row>
    <row r="12" spans="1:45">
      <c r="A12">
        <v>10</v>
      </c>
      <c r="B12">
        <v>3.6930046380116301E-2</v>
      </c>
      <c r="D12">
        <v>31544</v>
      </c>
      <c r="E12">
        <v>72922</v>
      </c>
      <c r="F12">
        <v>156629</v>
      </c>
      <c r="G12">
        <v>531662</v>
      </c>
      <c r="I12">
        <v>1532081</v>
      </c>
      <c r="J12">
        <v>2467762</v>
      </c>
      <c r="K12">
        <v>6120141</v>
      </c>
      <c r="L12">
        <v>16355960</v>
      </c>
      <c r="N12">
        <f t="shared" si="5"/>
        <v>2.058898974662567E-2</v>
      </c>
      <c r="O12">
        <f t="shared" si="0"/>
        <v>2.9549851241732386E-2</v>
      </c>
      <c r="P12">
        <f t="shared" si="0"/>
        <v>2.5592384227748999E-2</v>
      </c>
      <c r="Q12">
        <f t="shared" si="0"/>
        <v>3.2505704342637179E-2</v>
      </c>
      <c r="R12">
        <f t="shared" si="25"/>
        <v>2.9942539537022739E-2</v>
      </c>
      <c r="S12">
        <f t="shared" si="6"/>
        <v>1.2333638679663024</v>
      </c>
      <c r="T12">
        <f t="shared" si="7"/>
        <v>11429324.26</v>
      </c>
      <c r="U12">
        <f t="shared" si="8"/>
        <v>8587811.7599999998</v>
      </c>
      <c r="V12">
        <f t="shared" si="9"/>
        <v>12546289.049999999</v>
      </c>
      <c r="W12">
        <f t="shared" si="10"/>
        <v>16355960</v>
      </c>
      <c r="X12">
        <f t="shared" si="11"/>
        <v>97838770.140000001</v>
      </c>
      <c r="Y12">
        <f t="shared" si="12"/>
        <v>97838770.140000001</v>
      </c>
      <c r="Z12">
        <f t="shared" si="13"/>
        <v>0.23363589390270315</v>
      </c>
      <c r="AA12">
        <f t="shared" si="14"/>
        <v>0.1755502802766527</v>
      </c>
      <c r="AB12">
        <f t="shared" si="15"/>
        <v>0.25646865822305803</v>
      </c>
      <c r="AC12">
        <f t="shared" si="16"/>
        <v>0.33434516759758609</v>
      </c>
      <c r="AE12">
        <f t="shared" si="1"/>
        <v>4.8103270240064779E-3</v>
      </c>
      <c r="AF12">
        <f t="shared" si="2"/>
        <v>5.1874846676195144E-3</v>
      </c>
      <c r="AG12">
        <f t="shared" si="3"/>
        <v>6.5636444436197395E-3</v>
      </c>
      <c r="AH12">
        <f t="shared" si="4"/>
        <v>1.0868125166316609E-2</v>
      </c>
      <c r="AI12">
        <f t="shared" si="17"/>
        <v>2.7429581301562339E-2</v>
      </c>
      <c r="AK12">
        <f t="shared" si="18"/>
        <v>4.4781248007858633E-2</v>
      </c>
      <c r="AN12">
        <f t="shared" si="19"/>
        <v>364333.2</v>
      </c>
      <c r="AO12">
        <f t="shared" si="20"/>
        <v>528684.5</v>
      </c>
      <c r="AP12">
        <f t="shared" si="21"/>
        <v>305426.55</v>
      </c>
      <c r="AQ12">
        <f t="shared" si="22"/>
        <v>531662</v>
      </c>
      <c r="AR12">
        <f t="shared" si="23"/>
        <v>3460212.5</v>
      </c>
      <c r="AS12">
        <f t="shared" si="24"/>
        <v>3460212.5</v>
      </c>
    </row>
    <row r="13" spans="1:45">
      <c r="A13">
        <v>11</v>
      </c>
      <c r="B13">
        <v>5.2901574517127202E-2</v>
      </c>
      <c r="D13">
        <v>39719</v>
      </c>
      <c r="E13">
        <v>86315</v>
      </c>
      <c r="F13">
        <v>190423</v>
      </c>
      <c r="G13">
        <v>680758</v>
      </c>
      <c r="I13">
        <v>1460797</v>
      </c>
      <c r="J13">
        <v>2439346</v>
      </c>
      <c r="K13">
        <v>6093762</v>
      </c>
      <c r="L13">
        <v>16584479</v>
      </c>
      <c r="N13">
        <f t="shared" si="5"/>
        <v>2.7189951786593208E-2</v>
      </c>
      <c r="O13">
        <f t="shared" si="0"/>
        <v>3.5384484201913133E-2</v>
      </c>
      <c r="P13">
        <f t="shared" si="0"/>
        <v>3.1248841027923309E-2</v>
      </c>
      <c r="Q13">
        <f t="shared" si="0"/>
        <v>4.1047897856785254E-2</v>
      </c>
      <c r="R13">
        <f t="shared" si="25"/>
        <v>3.7519775468666569E-2</v>
      </c>
      <c r="S13">
        <f t="shared" si="6"/>
        <v>1.4099651145648846</v>
      </c>
      <c r="T13">
        <f t="shared" si="7"/>
        <v>10897545.619999999</v>
      </c>
      <c r="U13">
        <f t="shared" si="8"/>
        <v>8488924.0800000001</v>
      </c>
      <c r="V13">
        <f t="shared" si="9"/>
        <v>12492212.1</v>
      </c>
      <c r="W13">
        <f t="shared" si="10"/>
        <v>16584479</v>
      </c>
      <c r="X13">
        <f t="shared" si="11"/>
        <v>96926321.599999994</v>
      </c>
      <c r="Y13">
        <f t="shared" si="12"/>
        <v>96926321.599999994</v>
      </c>
      <c r="Z13">
        <f t="shared" si="13"/>
        <v>0.22486246130277165</v>
      </c>
      <c r="AA13">
        <f t="shared" si="14"/>
        <v>0.17516241078522474</v>
      </c>
      <c r="AB13">
        <f t="shared" si="15"/>
        <v>0.25776717601135091</v>
      </c>
      <c r="AC13">
        <f t="shared" si="16"/>
        <v>0.34220795190065278</v>
      </c>
      <c r="AE13">
        <f t="shared" si="1"/>
        <v>6.1139994814370423E-3</v>
      </c>
      <c r="AF13">
        <f t="shared" si="2"/>
        <v>6.1980315571988033E-3</v>
      </c>
      <c r="AG13">
        <f t="shared" si="3"/>
        <v>8.0549255053954313E-3</v>
      </c>
      <c r="AH13">
        <f t="shared" si="4"/>
        <v>1.4046917055397677E-2</v>
      </c>
      <c r="AI13">
        <f t="shared" si="17"/>
        <v>3.4413873599428955E-2</v>
      </c>
      <c r="AK13">
        <f t="shared" si="18"/>
        <v>4.269768553107562E-2</v>
      </c>
      <c r="AN13">
        <f t="shared" si="19"/>
        <v>458754.45</v>
      </c>
      <c r="AO13">
        <f t="shared" si="20"/>
        <v>625783.75</v>
      </c>
      <c r="AP13">
        <f t="shared" si="21"/>
        <v>371324.85</v>
      </c>
      <c r="AQ13">
        <f t="shared" si="22"/>
        <v>680758</v>
      </c>
      <c r="AR13">
        <f t="shared" si="23"/>
        <v>4273242.0999999996</v>
      </c>
      <c r="AS13">
        <f t="shared" si="24"/>
        <v>4273242.0999999996</v>
      </c>
    </row>
    <row r="14" spans="1:45">
      <c r="A14">
        <v>12</v>
      </c>
      <c r="B14">
        <v>5.57188728783964E-2</v>
      </c>
      <c r="D14">
        <v>53998</v>
      </c>
      <c r="E14">
        <v>109026</v>
      </c>
      <c r="F14">
        <v>244708</v>
      </c>
      <c r="G14">
        <v>799680</v>
      </c>
      <c r="I14">
        <v>1609060</v>
      </c>
      <c r="J14">
        <v>2544506</v>
      </c>
      <c r="K14">
        <v>6373846</v>
      </c>
      <c r="L14">
        <v>16779978</v>
      </c>
      <c r="N14">
        <f t="shared" si="5"/>
        <v>3.3558723726896451E-2</v>
      </c>
      <c r="O14">
        <f t="shared" si="0"/>
        <v>4.2847609712847998E-2</v>
      </c>
      <c r="P14">
        <f t="shared" si="0"/>
        <v>3.8392518426080581E-2</v>
      </c>
      <c r="Q14">
        <f t="shared" si="0"/>
        <v>4.7656796689483145E-2</v>
      </c>
      <c r="R14">
        <f t="shared" si="25"/>
        <v>4.4215576809061574E-2</v>
      </c>
      <c r="S14">
        <f t="shared" si="6"/>
        <v>1.2601638811365077</v>
      </c>
      <c r="T14">
        <f t="shared" si="7"/>
        <v>12003587.6</v>
      </c>
      <c r="U14">
        <f t="shared" si="8"/>
        <v>8854880.8800000008</v>
      </c>
      <c r="V14">
        <f t="shared" si="9"/>
        <v>13066384.299999999</v>
      </c>
      <c r="W14">
        <f t="shared" si="10"/>
        <v>16779978</v>
      </c>
      <c r="X14">
        <f t="shared" si="11"/>
        <v>101409661.56</v>
      </c>
      <c r="Y14">
        <f t="shared" si="12"/>
        <v>101409661.56</v>
      </c>
      <c r="Z14">
        <f t="shared" si="13"/>
        <v>0.23673459540929365</v>
      </c>
      <c r="AA14">
        <f t="shared" si="14"/>
        <v>0.17463584324775455</v>
      </c>
      <c r="AB14">
        <f t="shared" si="15"/>
        <v>0.25769505782778196</v>
      </c>
      <c r="AC14">
        <f t="shared" si="16"/>
        <v>0.33093450351516979</v>
      </c>
      <c r="AE14">
        <f t="shared" si="1"/>
        <v>7.9445108839390939E-3</v>
      </c>
      <c r="AF14">
        <f t="shared" si="2"/>
        <v>7.4827284533538884E-3</v>
      </c>
      <c r="AG14">
        <f t="shared" si="3"/>
        <v>9.8935622559630197E-3</v>
      </c>
      <c r="AH14">
        <f t="shared" si="4"/>
        <v>1.5771278351557491E-2</v>
      </c>
      <c r="AI14">
        <f t="shared" si="17"/>
        <v>4.1092079944813495E-2</v>
      </c>
      <c r="AK14">
        <f t="shared" si="18"/>
        <v>4.7031269834639955E-2</v>
      </c>
      <c r="AN14">
        <f t="shared" si="19"/>
        <v>623676.9</v>
      </c>
      <c r="AO14">
        <f t="shared" si="20"/>
        <v>790438.5</v>
      </c>
      <c r="AP14">
        <f t="shared" si="21"/>
        <v>477180.6</v>
      </c>
      <c r="AQ14">
        <f t="shared" si="22"/>
        <v>799680</v>
      </c>
      <c r="AR14">
        <f t="shared" si="23"/>
        <v>5381952</v>
      </c>
      <c r="AS14">
        <f t="shared" si="24"/>
        <v>5381952</v>
      </c>
    </row>
    <row r="15" spans="1:45">
      <c r="A15">
        <v>13</v>
      </c>
      <c r="B15">
        <v>2.4178623250424702E-2</v>
      </c>
      <c r="D15">
        <v>19811</v>
      </c>
      <c r="E15">
        <v>48100</v>
      </c>
      <c r="F15">
        <v>103792</v>
      </c>
      <c r="G15">
        <v>332117</v>
      </c>
      <c r="I15">
        <v>1150217</v>
      </c>
      <c r="J15">
        <v>2085834</v>
      </c>
      <c r="K15">
        <v>5177526</v>
      </c>
      <c r="L15">
        <v>13364426</v>
      </c>
      <c r="N15">
        <f t="shared" si="5"/>
        <v>1.7223706483211428E-2</v>
      </c>
      <c r="O15">
        <f t="shared" si="0"/>
        <v>2.3060320236413828E-2</v>
      </c>
      <c r="P15">
        <f t="shared" si="0"/>
        <v>2.0046640036187169E-2</v>
      </c>
      <c r="Q15">
        <f t="shared" si="0"/>
        <v>2.4850824120691752E-2</v>
      </c>
      <c r="R15">
        <f t="shared" si="25"/>
        <v>2.3134352585037297E-2</v>
      </c>
      <c r="S15">
        <f t="shared" si="6"/>
        <v>1.0451393943940672</v>
      </c>
      <c r="T15">
        <f t="shared" si="7"/>
        <v>8580618.8200000003</v>
      </c>
      <c r="U15">
        <f t="shared" si="8"/>
        <v>7258702.3200000003</v>
      </c>
      <c r="V15">
        <f t="shared" si="9"/>
        <v>10613928.299999999</v>
      </c>
      <c r="W15">
        <f t="shared" si="10"/>
        <v>13364426</v>
      </c>
      <c r="X15">
        <f t="shared" si="11"/>
        <v>79635350.879999995</v>
      </c>
      <c r="Y15">
        <f t="shared" si="12"/>
        <v>79635350.879999995</v>
      </c>
      <c r="Z15">
        <f t="shared" si="13"/>
        <v>0.21549773373711545</v>
      </c>
      <c r="AA15">
        <f t="shared" si="14"/>
        <v>0.18229849532371398</v>
      </c>
      <c r="AB15">
        <f t="shared" si="15"/>
        <v>0.26656323310469976</v>
      </c>
      <c r="AC15">
        <f t="shared" si="16"/>
        <v>0.33564053783447084</v>
      </c>
      <c r="AE15">
        <f t="shared" si="1"/>
        <v>3.7116697136853252E-3</v>
      </c>
      <c r="AF15">
        <f t="shared" si="2"/>
        <v>4.2038616807812332E-3</v>
      </c>
      <c r="AG15">
        <f t="shared" si="3"/>
        <v>5.3436971809321674E-3</v>
      </c>
      <c r="AH15">
        <f t="shared" si="4"/>
        <v>8.3409439734988215E-3</v>
      </c>
      <c r="AI15">
        <f t="shared" si="17"/>
        <v>2.1600172548897546E-2</v>
      </c>
      <c r="AK15">
        <f t="shared" si="18"/>
        <v>3.3619732076734285E-2</v>
      </c>
      <c r="AN15">
        <f t="shared" si="19"/>
        <v>228817.05000000002</v>
      </c>
      <c r="AO15">
        <f t="shared" si="20"/>
        <v>348725</v>
      </c>
      <c r="AP15">
        <f t="shared" si="21"/>
        <v>202394.4</v>
      </c>
      <c r="AQ15">
        <f t="shared" si="22"/>
        <v>332117</v>
      </c>
      <c r="AR15">
        <f t="shared" si="23"/>
        <v>2224106.9000000004</v>
      </c>
      <c r="AS15">
        <f t="shared" si="24"/>
        <v>2224106.9000000004</v>
      </c>
    </row>
    <row r="16" spans="1:45">
      <c r="A16">
        <v>14</v>
      </c>
      <c r="B16">
        <v>4.2165622460908901E-2</v>
      </c>
      <c r="D16">
        <v>31447</v>
      </c>
      <c r="E16">
        <v>64386</v>
      </c>
      <c r="F16">
        <v>142646</v>
      </c>
      <c r="G16">
        <v>470262</v>
      </c>
      <c r="I16">
        <v>1064099</v>
      </c>
      <c r="J16">
        <v>1743275</v>
      </c>
      <c r="K16">
        <v>4300892</v>
      </c>
      <c r="L16">
        <v>11425316</v>
      </c>
      <c r="N16">
        <f t="shared" si="5"/>
        <v>2.9552701393385391E-2</v>
      </c>
      <c r="O16">
        <f t="shared" si="0"/>
        <v>3.6933931823722593E-2</v>
      </c>
      <c r="P16">
        <f t="shared" si="0"/>
        <v>3.3166608229176643E-2</v>
      </c>
      <c r="Q16">
        <f t="shared" si="0"/>
        <v>4.1159649326110541E-2</v>
      </c>
      <c r="R16">
        <f t="shared" si="25"/>
        <v>3.8240907774870506E-2</v>
      </c>
      <c r="S16">
        <f t="shared" si="6"/>
        <v>1.1026313158971992</v>
      </c>
      <c r="T16">
        <f t="shared" si="7"/>
        <v>7938178.54</v>
      </c>
      <c r="U16">
        <f t="shared" si="8"/>
        <v>6066597</v>
      </c>
      <c r="V16">
        <f t="shared" si="9"/>
        <v>8816828.5999999996</v>
      </c>
      <c r="W16">
        <f t="shared" si="10"/>
        <v>11425316</v>
      </c>
      <c r="X16">
        <f t="shared" si="11"/>
        <v>68493840.280000001</v>
      </c>
      <c r="Y16">
        <f t="shared" si="12"/>
        <v>68493840.280000001</v>
      </c>
      <c r="Z16">
        <f t="shared" si="13"/>
        <v>0.23179247966091704</v>
      </c>
      <c r="AA16">
        <f t="shared" si="14"/>
        <v>0.17714284891020859</v>
      </c>
      <c r="AB16">
        <f t="shared" si="15"/>
        <v>0.25744880310279483</v>
      </c>
      <c r="AC16">
        <f t="shared" si="16"/>
        <v>0.33361586832607948</v>
      </c>
      <c r="AE16">
        <f t="shared" si="1"/>
        <v>6.8500939366514376E-3</v>
      </c>
      <c r="AF16">
        <f t="shared" si="2"/>
        <v>6.5425819047096366E-3</v>
      </c>
      <c r="AG16">
        <f t="shared" si="3"/>
        <v>8.5387035915808328E-3</v>
      </c>
      <c r="AH16">
        <f t="shared" si="4"/>
        <v>1.3731512149927301E-2</v>
      </c>
      <c r="AI16">
        <f t="shared" si="17"/>
        <v>3.5662891582869206E-2</v>
      </c>
      <c r="AK16">
        <f t="shared" si="18"/>
        <v>3.1102586106031185E-2</v>
      </c>
      <c r="AN16">
        <f t="shared" si="19"/>
        <v>363212.85000000003</v>
      </c>
      <c r="AO16">
        <f t="shared" si="20"/>
        <v>466798.5</v>
      </c>
      <c r="AP16">
        <f t="shared" si="21"/>
        <v>278159.7</v>
      </c>
      <c r="AQ16">
        <f t="shared" si="22"/>
        <v>470262</v>
      </c>
      <c r="AR16">
        <f t="shared" si="23"/>
        <v>3156866.1</v>
      </c>
      <c r="AS16">
        <f t="shared" si="24"/>
        <v>3156866.1</v>
      </c>
    </row>
    <row r="17" spans="1:45">
      <c r="A17">
        <v>15</v>
      </c>
      <c r="B17">
        <v>5.2047682275769898E-2</v>
      </c>
      <c r="D17">
        <v>36341</v>
      </c>
      <c r="E17">
        <v>73372</v>
      </c>
      <c r="F17">
        <v>163588</v>
      </c>
      <c r="G17">
        <v>548312</v>
      </c>
      <c r="I17">
        <v>1001017</v>
      </c>
      <c r="J17">
        <v>1554134</v>
      </c>
      <c r="K17">
        <v>3780986</v>
      </c>
      <c r="L17">
        <v>10225146</v>
      </c>
      <c r="N17">
        <f t="shared" si="5"/>
        <v>3.6304078751909309E-2</v>
      </c>
      <c r="O17">
        <f t="shared" si="0"/>
        <v>4.7210858265760866E-2</v>
      </c>
      <c r="P17">
        <f t="shared" si="0"/>
        <v>4.3265962899624595E-2</v>
      </c>
      <c r="Q17">
        <f t="shared" si="0"/>
        <v>5.362387979594619E-2</v>
      </c>
      <c r="R17">
        <f t="shared" si="25"/>
        <v>4.9610467981254833E-2</v>
      </c>
      <c r="S17">
        <f t="shared" si="6"/>
        <v>1.0491270168109674</v>
      </c>
      <c r="T17">
        <f t="shared" si="7"/>
        <v>7467586.8200000003</v>
      </c>
      <c r="U17">
        <f t="shared" si="8"/>
        <v>5408386.3200000003</v>
      </c>
      <c r="V17">
        <f t="shared" si="9"/>
        <v>7751021.2999999989</v>
      </c>
      <c r="W17">
        <f t="shared" si="10"/>
        <v>10225146</v>
      </c>
      <c r="X17">
        <f t="shared" si="11"/>
        <v>61704280.879999995</v>
      </c>
      <c r="Y17">
        <f t="shared" si="12"/>
        <v>61704280.879999995</v>
      </c>
      <c r="Z17">
        <f t="shared" si="13"/>
        <v>0.24204436753821548</v>
      </c>
      <c r="AA17">
        <f t="shared" si="14"/>
        <v>0.17530019774537239</v>
      </c>
      <c r="AB17">
        <f t="shared" si="15"/>
        <v>0.25123123353706606</v>
      </c>
      <c r="AC17">
        <f t="shared" si="16"/>
        <v>0.33142420117934612</v>
      </c>
      <c r="AE17">
        <f t="shared" si="1"/>
        <v>8.7871977805634559E-3</v>
      </c>
      <c r="AF17">
        <f t="shared" si="2"/>
        <v>8.2760727897166278E-3</v>
      </c>
      <c r="AG17">
        <f t="shared" si="3"/>
        <v>1.0869761229441622E-2</v>
      </c>
      <c r="AH17">
        <f t="shared" si="4"/>
        <v>1.7772251525508743E-2</v>
      </c>
      <c r="AI17">
        <f t="shared" si="17"/>
        <v>4.5705283325230453E-2</v>
      </c>
      <c r="AK17">
        <f t="shared" si="18"/>
        <v>2.9258760168086824E-2</v>
      </c>
      <c r="AN17">
        <f t="shared" si="19"/>
        <v>419738.55000000005</v>
      </c>
      <c r="AO17">
        <f t="shared" si="20"/>
        <v>531947</v>
      </c>
      <c r="AP17">
        <f t="shared" si="21"/>
        <v>318996.59999999998</v>
      </c>
      <c r="AQ17">
        <f t="shared" si="22"/>
        <v>548312</v>
      </c>
      <c r="AR17">
        <f t="shared" si="23"/>
        <v>3637988.3</v>
      </c>
      <c r="AS17">
        <f t="shared" si="24"/>
        <v>3637988.3</v>
      </c>
    </row>
    <row r="18" spans="1:45">
      <c r="A18">
        <v>16</v>
      </c>
      <c r="B18">
        <v>6.4339135280815696E-2</v>
      </c>
      <c r="D18">
        <v>33797</v>
      </c>
      <c r="E18">
        <v>61027</v>
      </c>
      <c r="F18">
        <v>134358</v>
      </c>
      <c r="G18">
        <v>486218</v>
      </c>
      <c r="I18">
        <v>975450</v>
      </c>
      <c r="J18">
        <v>1296094</v>
      </c>
      <c r="K18">
        <v>3244552</v>
      </c>
      <c r="L18">
        <v>8838860</v>
      </c>
      <c r="N18">
        <f t="shared" si="5"/>
        <v>3.4647598544261624E-2</v>
      </c>
      <c r="O18">
        <f t="shared" si="0"/>
        <v>4.708531942899203E-2</v>
      </c>
      <c r="P18">
        <f t="shared" si="0"/>
        <v>4.1410339547647876E-2</v>
      </c>
      <c r="Q18">
        <f t="shared" si="0"/>
        <v>5.5009130136691835E-2</v>
      </c>
      <c r="R18">
        <f t="shared" si="25"/>
        <v>4.9836446729617283E-2</v>
      </c>
      <c r="S18">
        <f t="shared" si="6"/>
        <v>1.2910056696032386</v>
      </c>
      <c r="T18">
        <f t="shared" si="7"/>
        <v>7276857</v>
      </c>
      <c r="U18">
        <f t="shared" si="8"/>
        <v>4510407.12</v>
      </c>
      <c r="V18">
        <f t="shared" si="9"/>
        <v>6651331.5999999996</v>
      </c>
      <c r="W18">
        <f t="shared" si="10"/>
        <v>8838860</v>
      </c>
      <c r="X18">
        <f t="shared" si="11"/>
        <v>54554911.439999998</v>
      </c>
      <c r="Y18">
        <f t="shared" si="12"/>
        <v>54554911.439999998</v>
      </c>
      <c r="Z18">
        <f t="shared" si="13"/>
        <v>0.26677183805909593</v>
      </c>
      <c r="AA18">
        <f t="shared" si="14"/>
        <v>0.16535292610494248</v>
      </c>
      <c r="AB18">
        <f t="shared" si="15"/>
        <v>0.24383988258564754</v>
      </c>
      <c r="AC18">
        <f t="shared" si="16"/>
        <v>0.32403535325031407</v>
      </c>
      <c r="AE18">
        <f t="shared" si="1"/>
        <v>9.2430035479863296E-3</v>
      </c>
      <c r="AF18">
        <f t="shared" si="2"/>
        <v>7.7856953441697314E-3</v>
      </c>
      <c r="AG18">
        <f t="shared" si="3"/>
        <v>1.0097492333130256E-2</v>
      </c>
      <c r="AH18">
        <f t="shared" si="4"/>
        <v>1.7824902915835435E-2</v>
      </c>
      <c r="AI18">
        <f t="shared" si="17"/>
        <v>4.495109414112175E-2</v>
      </c>
      <c r="AK18">
        <f t="shared" si="18"/>
        <v>2.851146144966598E-2</v>
      </c>
      <c r="AN18">
        <f t="shared" si="19"/>
        <v>390355.35000000003</v>
      </c>
      <c r="AO18">
        <f t="shared" si="20"/>
        <v>442445.75</v>
      </c>
      <c r="AP18">
        <f t="shared" si="21"/>
        <v>261998.1</v>
      </c>
      <c r="AQ18">
        <f t="shared" si="22"/>
        <v>486218</v>
      </c>
      <c r="AR18">
        <f t="shared" si="23"/>
        <v>3162034.4000000004</v>
      </c>
      <c r="AS18">
        <f t="shared" si="24"/>
        <v>3162034.4000000004</v>
      </c>
    </row>
    <row r="19" spans="1:45">
      <c r="A19">
        <v>17</v>
      </c>
      <c r="B19">
        <v>8.4621025044476203E-2</v>
      </c>
      <c r="D19">
        <v>38683</v>
      </c>
      <c r="E19">
        <v>72762</v>
      </c>
      <c r="F19">
        <v>159107</v>
      </c>
      <c r="G19">
        <v>593575</v>
      </c>
      <c r="I19">
        <v>1027793</v>
      </c>
      <c r="J19">
        <v>1282407</v>
      </c>
      <c r="K19">
        <v>3180497</v>
      </c>
      <c r="L19">
        <v>8781448</v>
      </c>
      <c r="N19">
        <f t="shared" si="5"/>
        <v>3.7636956079677521E-2</v>
      </c>
      <c r="O19">
        <f t="shared" si="5"/>
        <v>5.673861730324304E-2</v>
      </c>
      <c r="P19">
        <f t="shared" si="5"/>
        <v>5.0025829296490451E-2</v>
      </c>
      <c r="Q19">
        <f t="shared" si="5"/>
        <v>6.7594205420336145E-2</v>
      </c>
      <c r="R19">
        <f t="shared" si="25"/>
        <v>6.0546399998038139E-2</v>
      </c>
      <c r="S19">
        <f t="shared" si="6"/>
        <v>1.3976227330975606</v>
      </c>
      <c r="T19">
        <f t="shared" si="7"/>
        <v>7667335.7800000003</v>
      </c>
      <c r="U19">
        <f t="shared" si="8"/>
        <v>4462776.3600000003</v>
      </c>
      <c r="V19">
        <f t="shared" si="9"/>
        <v>6520018.8499999996</v>
      </c>
      <c r="W19">
        <f t="shared" si="10"/>
        <v>8781448</v>
      </c>
      <c r="X19">
        <f t="shared" si="11"/>
        <v>54863157.980000004</v>
      </c>
      <c r="Y19">
        <f t="shared" si="12"/>
        <v>54863157.980000004</v>
      </c>
      <c r="Z19">
        <f t="shared" si="13"/>
        <v>0.27950763544435686</v>
      </c>
      <c r="AA19">
        <f t="shared" ref="AA19:AA26" si="26">U19/SUM($T19:$W19)</f>
        <v>0.16268754932506349</v>
      </c>
      <c r="AB19">
        <f t="shared" ref="AB19:AC26" si="27">V19/SUM($T19:$W19)</f>
        <v>0.23768295847558862</v>
      </c>
      <c r="AC19">
        <f t="shared" si="27"/>
        <v>0.32012185675499094</v>
      </c>
      <c r="AE19">
        <f t="shared" si="1"/>
        <v>1.0519816599153775E-2</v>
      </c>
      <c r="AF19">
        <f t="shared" si="2"/>
        <v>9.2306666011572527E-3</v>
      </c>
      <c r="AG19">
        <f t="shared" si="3"/>
        <v>1.1890287107384625E-2</v>
      </c>
      <c r="AH19">
        <f t="shared" si="4"/>
        <v>2.1638382545036281E-2</v>
      </c>
      <c r="AI19">
        <f t="shared" si="17"/>
        <v>5.3279152852731937E-2</v>
      </c>
      <c r="AK19">
        <f t="shared" si="18"/>
        <v>3.0041396788904145E-2</v>
      </c>
      <c r="AN19">
        <f t="shared" si="19"/>
        <v>446788.65</v>
      </c>
      <c r="AO19">
        <f t="shared" si="20"/>
        <v>527524.5</v>
      </c>
      <c r="AP19">
        <f t="shared" si="21"/>
        <v>310258.64999999997</v>
      </c>
      <c r="AQ19">
        <f t="shared" si="22"/>
        <v>593575</v>
      </c>
      <c r="AR19">
        <f t="shared" si="23"/>
        <v>3756293.6</v>
      </c>
      <c r="AS19">
        <f t="shared" si="24"/>
        <v>3756293.6</v>
      </c>
    </row>
    <row r="20" spans="1:45">
      <c r="A20">
        <v>18</v>
      </c>
      <c r="B20">
        <v>3.2942239451827802E-2</v>
      </c>
      <c r="D20">
        <v>20147</v>
      </c>
      <c r="E20">
        <v>43961</v>
      </c>
      <c r="F20">
        <v>96194</v>
      </c>
      <c r="G20">
        <v>307763</v>
      </c>
      <c r="I20">
        <v>881811</v>
      </c>
      <c r="J20">
        <v>1611951</v>
      </c>
      <c r="K20">
        <v>3887239</v>
      </c>
      <c r="L20">
        <v>10705381</v>
      </c>
      <c r="N20">
        <f t="shared" si="5"/>
        <v>2.2847299478006056E-2</v>
      </c>
      <c r="O20">
        <f t="shared" si="5"/>
        <v>2.7271920796599895E-2</v>
      </c>
      <c r="P20">
        <f t="shared" si="5"/>
        <v>2.47460987091352E-2</v>
      </c>
      <c r="Q20">
        <f t="shared" si="5"/>
        <v>2.8748439686546421E-2</v>
      </c>
      <c r="R20">
        <f t="shared" si="25"/>
        <v>2.7394038129312574E-2</v>
      </c>
      <c r="S20">
        <f t="shared" si="6"/>
        <v>1.2025331678493381</v>
      </c>
      <c r="T20">
        <f t="shared" si="7"/>
        <v>6578310.0599999996</v>
      </c>
      <c r="U20">
        <f t="shared" si="8"/>
        <v>5609589.4799999995</v>
      </c>
      <c r="V20">
        <f t="shared" si="9"/>
        <v>7968839.9499999993</v>
      </c>
      <c r="W20">
        <f t="shared" si="10"/>
        <v>10705381</v>
      </c>
      <c r="X20">
        <f t="shared" si="11"/>
        <v>61724240.979999997</v>
      </c>
      <c r="Y20">
        <f t="shared" si="12"/>
        <v>61724240.979999997</v>
      </c>
      <c r="Z20">
        <f t="shared" si="13"/>
        <v>0.21315159021984623</v>
      </c>
      <c r="AA20">
        <f t="shared" si="26"/>
        <v>0.18176293109274941</v>
      </c>
      <c r="AB20">
        <f t="shared" si="27"/>
        <v>0.25820779076350497</v>
      </c>
      <c r="AC20">
        <f t="shared" si="27"/>
        <v>0.34687768792389939</v>
      </c>
      <c r="AE20">
        <f t="shared" si="1"/>
        <v>4.8699382159660539E-3</v>
      </c>
      <c r="AF20">
        <f t="shared" si="2"/>
        <v>4.9570242605193066E-3</v>
      </c>
      <c r="AG20">
        <f t="shared" si="3"/>
        <v>6.3896354777014221E-3</v>
      </c>
      <c r="AH20">
        <f t="shared" si="4"/>
        <v>9.9721922898888937E-3</v>
      </c>
      <c r="AI20">
        <f t="shared" si="17"/>
        <v>2.6188790244075673E-2</v>
      </c>
      <c r="AK20">
        <f t="shared" si="18"/>
        <v>2.5774483912441856E-2</v>
      </c>
      <c r="AN20">
        <f t="shared" si="19"/>
        <v>232697.85</v>
      </c>
      <c r="AO20">
        <f t="shared" si="20"/>
        <v>318717.25</v>
      </c>
      <c r="AP20">
        <f t="shared" si="21"/>
        <v>187578.3</v>
      </c>
      <c r="AQ20">
        <f t="shared" si="22"/>
        <v>307763</v>
      </c>
      <c r="AR20">
        <f t="shared" si="23"/>
        <v>2093512.7999999998</v>
      </c>
      <c r="AS20">
        <f t="shared" si="24"/>
        <v>2093512.7999999998</v>
      </c>
    </row>
    <row r="21" spans="1:45">
      <c r="A21">
        <v>19</v>
      </c>
      <c r="B21">
        <v>0.117860627426404</v>
      </c>
      <c r="D21">
        <v>37697</v>
      </c>
      <c r="E21">
        <v>63024</v>
      </c>
      <c r="F21">
        <v>135930</v>
      </c>
      <c r="G21">
        <v>528945</v>
      </c>
      <c r="I21">
        <v>800191</v>
      </c>
      <c r="J21">
        <v>799347</v>
      </c>
      <c r="K21">
        <v>2056172</v>
      </c>
      <c r="L21">
        <v>5384209</v>
      </c>
      <c r="N21">
        <f t="shared" si="5"/>
        <v>4.7110002486906249E-2</v>
      </c>
      <c r="O21">
        <f t="shared" si="5"/>
        <v>7.8844356706161398E-2</v>
      </c>
      <c r="P21">
        <f t="shared" si="5"/>
        <v>6.6108282770118459E-2</v>
      </c>
      <c r="Q21">
        <f t="shared" si="5"/>
        <v>9.8240057174600756E-2</v>
      </c>
      <c r="R21">
        <f t="shared" si="25"/>
        <v>8.4690581851452423E-2</v>
      </c>
      <c r="S21">
        <f t="shared" si="6"/>
        <v>1.3916615620038124</v>
      </c>
      <c r="T21">
        <f t="shared" si="7"/>
        <v>5969424.8600000003</v>
      </c>
      <c r="U21">
        <f t="shared" si="8"/>
        <v>2781727.56</v>
      </c>
      <c r="V21">
        <f t="shared" si="9"/>
        <v>4215152.5999999996</v>
      </c>
      <c r="W21">
        <f t="shared" si="10"/>
        <v>5384209</v>
      </c>
      <c r="X21">
        <f t="shared" si="11"/>
        <v>36701028.039999999</v>
      </c>
      <c r="Y21">
        <f t="shared" si="12"/>
        <v>36701028.039999999</v>
      </c>
      <c r="Z21">
        <f t="shared" si="13"/>
        <v>0.32530014437165072</v>
      </c>
      <c r="AA21">
        <f t="shared" si="26"/>
        <v>0.15158853626488225</v>
      </c>
      <c r="AB21">
        <f t="shared" si="27"/>
        <v>0.22970215414162004</v>
      </c>
      <c r="AC21">
        <f t="shared" si="27"/>
        <v>0.29340916522184701</v>
      </c>
      <c r="AE21">
        <f t="shared" si="1"/>
        <v>1.5324890610339427E-2</v>
      </c>
      <c r="AF21">
        <f t="shared" si="2"/>
        <v>1.195190062583326E-2</v>
      </c>
      <c r="AG21">
        <f t="shared" si="3"/>
        <v>1.5185214958899554E-2</v>
      </c>
      <c r="AH21">
        <f t="shared" si="4"/>
        <v>2.882453316694613E-2</v>
      </c>
      <c r="AI21">
        <f t="shared" si="17"/>
        <v>7.128653936201837E-2</v>
      </c>
      <c r="AK21">
        <f t="shared" si="18"/>
        <v>2.3388810137751469E-2</v>
      </c>
      <c r="AN21">
        <f t="shared" si="19"/>
        <v>435400.35000000003</v>
      </c>
      <c r="AO21">
        <f t="shared" si="20"/>
        <v>456924</v>
      </c>
      <c r="AP21">
        <f t="shared" si="21"/>
        <v>265063.5</v>
      </c>
      <c r="AQ21">
        <f t="shared" si="22"/>
        <v>528945</v>
      </c>
      <c r="AR21">
        <f t="shared" si="23"/>
        <v>3372665.7</v>
      </c>
      <c r="AS21">
        <f t="shared" si="24"/>
        <v>3372665.7</v>
      </c>
    </row>
    <row r="22" spans="1:45">
      <c r="A22">
        <v>20</v>
      </c>
      <c r="B22">
        <v>4.5825931771295902E-2</v>
      </c>
      <c r="D22">
        <v>15307</v>
      </c>
      <c r="E22">
        <v>33114</v>
      </c>
      <c r="F22">
        <v>70468</v>
      </c>
      <c r="G22">
        <v>263389</v>
      </c>
      <c r="I22">
        <v>693071</v>
      </c>
      <c r="J22">
        <v>1065209</v>
      </c>
      <c r="K22">
        <v>2567366</v>
      </c>
      <c r="L22">
        <v>7296980</v>
      </c>
      <c r="N22">
        <f t="shared" si="5"/>
        <v>2.2085760333356901E-2</v>
      </c>
      <c r="O22">
        <f t="shared" si="5"/>
        <v>3.1086857133201092E-2</v>
      </c>
      <c r="P22">
        <f t="shared" si="5"/>
        <v>2.7447586358937525E-2</v>
      </c>
      <c r="Q22">
        <f t="shared" si="5"/>
        <v>3.6095617639078086E-2</v>
      </c>
      <c r="R22">
        <f t="shared" si="25"/>
        <v>3.2890845838109216E-2</v>
      </c>
      <c r="S22">
        <f t="shared" si="6"/>
        <v>1.3932731312795659</v>
      </c>
      <c r="T22">
        <f t="shared" si="7"/>
        <v>5170309.66</v>
      </c>
      <c r="U22">
        <f t="shared" si="8"/>
        <v>3706927.32</v>
      </c>
      <c r="V22">
        <f t="shared" si="9"/>
        <v>5263100.3</v>
      </c>
      <c r="W22">
        <f t="shared" si="10"/>
        <v>7296980</v>
      </c>
      <c r="X22">
        <f t="shared" si="11"/>
        <v>42874634.560000002</v>
      </c>
      <c r="Y22">
        <f t="shared" si="12"/>
        <v>42874634.560000002</v>
      </c>
      <c r="Z22">
        <f t="shared" si="13"/>
        <v>0.24118268123146422</v>
      </c>
      <c r="AA22">
        <f t="shared" si="26"/>
        <v>0.17291936633593546</v>
      </c>
      <c r="AB22">
        <f t="shared" si="27"/>
        <v>0.24551114448029476</v>
      </c>
      <c r="AC22">
        <f t="shared" si="27"/>
        <v>0.34038680795230547</v>
      </c>
      <c r="AE22">
        <f t="shared" si="1"/>
        <v>5.3267028942345345E-3</v>
      </c>
      <c r="AF22">
        <f t="shared" si="2"/>
        <v>5.3755196368488883E-3</v>
      </c>
      <c r="AG22">
        <f t="shared" si="3"/>
        <v>6.7386883402044788E-3</v>
      </c>
      <c r="AH22">
        <f t="shared" si="4"/>
        <v>1.2286472069232722E-2</v>
      </c>
      <c r="AI22">
        <f t="shared" si="17"/>
        <v>2.9727382940520623E-2</v>
      </c>
      <c r="AK22">
        <f t="shared" si="18"/>
        <v>2.0257795989934338E-2</v>
      </c>
      <c r="AN22">
        <f t="shared" si="19"/>
        <v>176795.85</v>
      </c>
      <c r="AO22">
        <f t="shared" si="20"/>
        <v>240076.5</v>
      </c>
      <c r="AP22">
        <f t="shared" si="21"/>
        <v>137412.6</v>
      </c>
      <c r="AQ22">
        <f t="shared" si="22"/>
        <v>263389</v>
      </c>
      <c r="AR22">
        <f t="shared" si="23"/>
        <v>1635347.9</v>
      </c>
      <c r="AS22">
        <f t="shared" si="24"/>
        <v>1635347.9</v>
      </c>
    </row>
    <row r="23" spans="1:45">
      <c r="A23">
        <v>21</v>
      </c>
      <c r="B23">
        <v>3.5799135272646103E-2</v>
      </c>
      <c r="D23">
        <v>10243</v>
      </c>
      <c r="E23">
        <v>22606</v>
      </c>
      <c r="F23">
        <v>49689</v>
      </c>
      <c r="G23">
        <v>168366</v>
      </c>
      <c r="I23">
        <v>445006</v>
      </c>
      <c r="J23">
        <v>774409</v>
      </c>
      <c r="K23">
        <v>1905783</v>
      </c>
      <c r="L23">
        <v>5119843</v>
      </c>
      <c r="N23">
        <f t="shared" si="5"/>
        <v>2.3017667177521201E-2</v>
      </c>
      <c r="O23">
        <f t="shared" si="5"/>
        <v>2.919129297309303E-2</v>
      </c>
      <c r="P23">
        <f t="shared" si="5"/>
        <v>2.6072748051588244E-2</v>
      </c>
      <c r="Q23">
        <f t="shared" si="5"/>
        <v>3.2884992762473378E-2</v>
      </c>
      <c r="R23">
        <f t="shared" si="25"/>
        <v>3.0430897796627089E-2</v>
      </c>
      <c r="S23">
        <f t="shared" si="6"/>
        <v>1.1764074629639754</v>
      </c>
      <c r="T23">
        <f t="shared" si="7"/>
        <v>3319744.76</v>
      </c>
      <c r="U23">
        <f t="shared" si="8"/>
        <v>2694943.32</v>
      </c>
      <c r="V23">
        <f t="shared" si="9"/>
        <v>3906855.1499999994</v>
      </c>
      <c r="W23">
        <f t="shared" si="10"/>
        <v>5119843</v>
      </c>
      <c r="X23">
        <f t="shared" si="11"/>
        <v>30082772.460000001</v>
      </c>
      <c r="Y23">
        <f t="shared" si="12"/>
        <v>30082772.460000001</v>
      </c>
      <c r="Z23">
        <f t="shared" si="13"/>
        <v>0.22070736760809842</v>
      </c>
      <c r="AA23">
        <f t="shared" si="26"/>
        <v>0.17916854728621642</v>
      </c>
      <c r="AB23">
        <f t="shared" si="27"/>
        <v>0.25974036503416076</v>
      </c>
      <c r="AC23">
        <f t="shared" si="27"/>
        <v>0.34038372007152429</v>
      </c>
      <c r="AE23">
        <f t="shared" si="1"/>
        <v>5.0801687312300326E-3</v>
      </c>
      <c r="AF23">
        <f t="shared" si="2"/>
        <v>5.230161555395416E-3</v>
      </c>
      <c r="AG23">
        <f t="shared" si="3"/>
        <v>6.7721450963632345E-3</v>
      </c>
      <c r="AH23">
        <f t="shared" si="4"/>
        <v>1.1193516171015841E-2</v>
      </c>
      <c r="AI23">
        <f t="shared" si="17"/>
        <v>2.8275991554004523E-2</v>
      </c>
      <c r="AK23">
        <f t="shared" si="18"/>
        <v>1.3007095611123133E-2</v>
      </c>
      <c r="AN23">
        <f t="shared" si="19"/>
        <v>118306.65000000001</v>
      </c>
      <c r="AO23">
        <f t="shared" si="20"/>
        <v>163893.5</v>
      </c>
      <c r="AP23">
        <f t="shared" si="21"/>
        <v>96893.55</v>
      </c>
      <c r="AQ23">
        <f t="shared" si="22"/>
        <v>168366</v>
      </c>
      <c r="AR23">
        <f t="shared" si="23"/>
        <v>1094919.3999999999</v>
      </c>
      <c r="AS23">
        <f t="shared" si="24"/>
        <v>1094919.3999999999</v>
      </c>
    </row>
    <row r="24" spans="1:45">
      <c r="A24">
        <v>22</v>
      </c>
      <c r="B24">
        <v>6.5539342901875797E-2</v>
      </c>
      <c r="D24">
        <v>18372</v>
      </c>
      <c r="E24">
        <v>30997</v>
      </c>
      <c r="F24">
        <v>68776</v>
      </c>
      <c r="G24">
        <v>259397</v>
      </c>
      <c r="I24">
        <v>434145</v>
      </c>
      <c r="J24">
        <v>550624</v>
      </c>
      <c r="K24">
        <v>1335244</v>
      </c>
      <c r="L24">
        <v>3887594</v>
      </c>
      <c r="N24">
        <f t="shared" si="5"/>
        <v>4.2317658846698684E-2</v>
      </c>
      <c r="O24">
        <f t="shared" si="5"/>
        <v>5.6294313360841515E-2</v>
      </c>
      <c r="P24">
        <f t="shared" si="5"/>
        <v>5.1508188765499043E-2</v>
      </c>
      <c r="Q24">
        <f t="shared" si="5"/>
        <v>6.6724303000776322E-2</v>
      </c>
      <c r="R24">
        <f t="shared" si="25"/>
        <v>6.0819249672216684E-2</v>
      </c>
      <c r="S24">
        <f t="shared" si="6"/>
        <v>1.0776085409652025</v>
      </c>
      <c r="T24">
        <f t="shared" si="7"/>
        <v>3238721.7</v>
      </c>
      <c r="U24">
        <f t="shared" si="8"/>
        <v>1916171.52</v>
      </c>
      <c r="V24">
        <f t="shared" si="9"/>
        <v>2737250.1999999997</v>
      </c>
      <c r="W24">
        <f t="shared" si="10"/>
        <v>3887594</v>
      </c>
      <c r="X24">
        <f t="shared" si="11"/>
        <v>23559474.84</v>
      </c>
      <c r="Y24">
        <f t="shared" si="12"/>
        <v>23559474.84</v>
      </c>
      <c r="Z24">
        <f t="shared" si="13"/>
        <v>0.27494005889309547</v>
      </c>
      <c r="AA24">
        <f t="shared" si="26"/>
        <v>0.16266674304188353</v>
      </c>
      <c r="AB24">
        <f t="shared" si="27"/>
        <v>0.23236937313667216</v>
      </c>
      <c r="AC24">
        <f t="shared" si="27"/>
        <v>0.33002382492834886</v>
      </c>
      <c r="AE24">
        <f t="shared" si="1"/>
        <v>1.1634819615529259E-2</v>
      </c>
      <c r="AF24">
        <f t="shared" si="2"/>
        <v>9.1572126061872771E-3</v>
      </c>
      <c r="AG24">
        <f t="shared" si="3"/>
        <v>1.1968925534844393E-2</v>
      </c>
      <c r="AH24">
        <f t="shared" si="4"/>
        <v>2.2020609691994309E-2</v>
      </c>
      <c r="AI24">
        <f t="shared" si="17"/>
        <v>5.4781567448555238E-2</v>
      </c>
      <c r="AK24">
        <f t="shared" si="18"/>
        <v>1.268963907023962E-2</v>
      </c>
      <c r="AN24">
        <f t="shared" si="19"/>
        <v>212196.6</v>
      </c>
      <c r="AO24">
        <f t="shared" si="20"/>
        <v>224728.25</v>
      </c>
      <c r="AP24">
        <f t="shared" si="21"/>
        <v>134113.19999999998</v>
      </c>
      <c r="AQ24">
        <f t="shared" si="22"/>
        <v>259397</v>
      </c>
      <c r="AR24">
        <f t="shared" si="23"/>
        <v>1660870.0999999999</v>
      </c>
      <c r="AS24">
        <f t="shared" si="24"/>
        <v>1660870.0999999999</v>
      </c>
    </row>
    <row r="25" spans="1:45">
      <c r="A25" s="1" t="s">
        <v>0</v>
      </c>
      <c r="B25">
        <v>2.8638345095367501E-2</v>
      </c>
      <c r="D25">
        <v>25496</v>
      </c>
      <c r="E25">
        <v>62497</v>
      </c>
      <c r="F25">
        <v>135396</v>
      </c>
      <c r="G25">
        <v>479373</v>
      </c>
      <c r="I25">
        <v>1759384</v>
      </c>
      <c r="J25">
        <v>3112706</v>
      </c>
      <c r="K25">
        <v>7882263</v>
      </c>
      <c r="L25">
        <v>20369761</v>
      </c>
      <c r="N25">
        <f t="shared" si="5"/>
        <v>1.449143563883723E-2</v>
      </c>
      <c r="O25">
        <f t="shared" si="5"/>
        <v>2.007802857063918E-2</v>
      </c>
      <c r="P25">
        <f t="shared" si="5"/>
        <v>1.7177300478301728E-2</v>
      </c>
      <c r="Q25">
        <f t="shared" si="5"/>
        <v>2.3533560359397441E-2</v>
      </c>
      <c r="R25">
        <f t="shared" si="25"/>
        <v>2.1216024072372171E-2</v>
      </c>
      <c r="S25">
        <f t="shared" si="6"/>
        <v>1.3498450509707325</v>
      </c>
      <c r="T25">
        <f t="shared" si="7"/>
        <v>13125004.640000001</v>
      </c>
      <c r="U25">
        <f t="shared" si="8"/>
        <v>10832216.880000001</v>
      </c>
      <c r="V25">
        <f t="shared" si="9"/>
        <v>16158639.149999999</v>
      </c>
      <c r="W25">
        <f t="shared" si="10"/>
        <v>20369761</v>
      </c>
      <c r="X25">
        <f t="shared" ref="X25:X26" si="28">SUM(T25:W25)</f>
        <v>60485621.670000002</v>
      </c>
      <c r="Y25">
        <f>SUM(T25:W25)</f>
        <v>60485621.670000002</v>
      </c>
      <c r="Z25">
        <f t="shared" si="13"/>
        <v>0.21699379584139769</v>
      </c>
      <c r="AA25">
        <f t="shared" si="26"/>
        <v>0.17908746873924625</v>
      </c>
      <c r="AB25">
        <f t="shared" si="27"/>
        <v>0.26714843468351834</v>
      </c>
      <c r="AC25">
        <f t="shared" si="27"/>
        <v>0.33677030073583764</v>
      </c>
      <c r="AE25">
        <f t="shared" si="1"/>
        <v>3.1445516264626003E-3</v>
      </c>
      <c r="AF25">
        <f t="shared" si="2"/>
        <v>3.595723313990037E-3</v>
      </c>
      <c r="AG25">
        <f t="shared" si="3"/>
        <v>4.5888889348667571E-3</v>
      </c>
      <c r="AH25">
        <f t="shared" si="4"/>
        <v>7.9254041996192626E-3</v>
      </c>
      <c r="AI25">
        <f t="shared" si="17"/>
        <v>1.9254568074938656E-2</v>
      </c>
      <c r="AK25">
        <f t="shared" si="18"/>
        <v>5.1425095177773474E-2</v>
      </c>
      <c r="AN25">
        <f t="shared" si="19"/>
        <v>294478.80000000005</v>
      </c>
      <c r="AO25">
        <f t="shared" si="20"/>
        <v>453103.25</v>
      </c>
      <c r="AP25">
        <f t="shared" si="21"/>
        <v>264022.2</v>
      </c>
      <c r="AQ25">
        <f t="shared" si="22"/>
        <v>479373</v>
      </c>
      <c r="AR25">
        <f t="shared" ref="AR25:AR26" si="29">SUM(AN25:AQ25)</f>
        <v>1490977.25</v>
      </c>
      <c r="AS25">
        <f>SUM(AN25:AQ25)</f>
        <v>1490977.25</v>
      </c>
    </row>
    <row r="26" spans="1:45">
      <c r="A26" s="1" t="s">
        <v>1</v>
      </c>
      <c r="B26">
        <v>9.8477451759790297E-3</v>
      </c>
      <c r="D26">
        <v>2737</v>
      </c>
      <c r="E26">
        <v>8631</v>
      </c>
      <c r="F26">
        <v>17712</v>
      </c>
      <c r="G26">
        <v>65125</v>
      </c>
      <c r="I26">
        <v>297707</v>
      </c>
      <c r="J26">
        <v>507857</v>
      </c>
      <c r="K26">
        <v>1311292</v>
      </c>
      <c r="L26">
        <v>3342684</v>
      </c>
      <c r="N26">
        <f t="shared" si="5"/>
        <v>9.1936031064099935E-3</v>
      </c>
      <c r="O26">
        <f t="shared" si="5"/>
        <v>1.699494148943502E-2</v>
      </c>
      <c r="P26">
        <f t="shared" si="5"/>
        <v>1.3507288994365861E-2</v>
      </c>
      <c r="Q26">
        <f t="shared" si="5"/>
        <v>1.9482846718385585E-2</v>
      </c>
      <c r="R26">
        <f t="shared" si="25"/>
        <v>1.7255116731446238E-2</v>
      </c>
      <c r="S26">
        <f t="shared" si="6"/>
        <v>0.57071449177925326</v>
      </c>
      <c r="T26">
        <f t="shared" si="7"/>
        <v>2220894.2200000002</v>
      </c>
      <c r="U26">
        <f t="shared" si="8"/>
        <v>1767342.36</v>
      </c>
      <c r="V26">
        <f t="shared" si="9"/>
        <v>2688148.5999999996</v>
      </c>
      <c r="W26">
        <f t="shared" si="10"/>
        <v>3342684</v>
      </c>
      <c r="X26">
        <f t="shared" si="28"/>
        <v>10019069.18</v>
      </c>
      <c r="Y26">
        <v>0</v>
      </c>
      <c r="Z26">
        <f t="shared" si="13"/>
        <v>0.22166672173831625</v>
      </c>
      <c r="AA26">
        <f t="shared" si="26"/>
        <v>0.17639785974608874</v>
      </c>
      <c r="AB26">
        <f t="shared" si="27"/>
        <v>0.26830322774555387</v>
      </c>
      <c r="AC26">
        <f t="shared" si="27"/>
        <v>0.33363219077004119</v>
      </c>
      <c r="AE26">
        <f t="shared" si="1"/>
        <v>2.0379158615611041E-3</v>
      </c>
      <c r="AF26">
        <f t="shared" si="2"/>
        <v>2.997871305246343E-3</v>
      </c>
      <c r="AG26">
        <f t="shared" si="3"/>
        <v>3.6240492352803571E-3</v>
      </c>
      <c r="AH26">
        <f t="shared" si="4"/>
        <v>6.5001048330918902E-3</v>
      </c>
      <c r="AI26">
        <f t="shared" si="17"/>
        <v>1.5159941235179695E-2</v>
      </c>
      <c r="AK26">
        <f t="shared" si="18"/>
        <v>8.7016880965664154E-3</v>
      </c>
      <c r="AN26">
        <f t="shared" si="19"/>
        <v>31612.350000000002</v>
      </c>
      <c r="AO26">
        <f t="shared" si="20"/>
        <v>62574.75</v>
      </c>
      <c r="AP26">
        <f t="shared" si="21"/>
        <v>34538.400000000001</v>
      </c>
      <c r="AQ26">
        <f t="shared" si="22"/>
        <v>65125</v>
      </c>
      <c r="AR26">
        <f t="shared" si="29"/>
        <v>193850.5</v>
      </c>
      <c r="AS26">
        <v>0</v>
      </c>
    </row>
    <row r="27" spans="1:45">
      <c r="C27" t="s">
        <v>30</v>
      </c>
      <c r="D27">
        <f>SUM(D3:D26)</f>
        <v>833084</v>
      </c>
      <c r="E27">
        <f>SUM(E3:E26)</f>
        <v>1786181</v>
      </c>
      <c r="F27">
        <f>SUM(F3:F26)</f>
        <v>3910476</v>
      </c>
      <c r="G27">
        <f>SUM(G3:G26)</f>
        <v>13352432</v>
      </c>
      <c r="I27">
        <f>SUM(I3:I26)</f>
        <v>34212557</v>
      </c>
      <c r="J27">
        <f>SUM(J3:J26)</f>
        <v>56252570</v>
      </c>
      <c r="K27">
        <f>SUM(K3:K26)</f>
        <v>139790525</v>
      </c>
      <c r="L27">
        <f>SUM(L3:L26)</f>
        <v>369554374</v>
      </c>
      <c r="W27" t="s">
        <v>30</v>
      </c>
      <c r="X27">
        <f>SUM(X3:X26)</f>
        <v>2143714447.29</v>
      </c>
      <c r="Y27">
        <f>SUM(Y3:Y26)</f>
        <v>2133695378.1099999</v>
      </c>
      <c r="AM27" t="s">
        <v>30</v>
      </c>
      <c r="AR27">
        <f>SUM(AR3:AR26)</f>
        <v>85414757.549999997</v>
      </c>
      <c r="AS27">
        <f>SUM(AS3:AS26)</f>
        <v>85220907.049999997</v>
      </c>
    </row>
    <row r="28" spans="1:45">
      <c r="AO28" t="s">
        <v>61</v>
      </c>
      <c r="AP28" t="s">
        <v>62</v>
      </c>
    </row>
    <row r="29" spans="1:45">
      <c r="V29" s="7" t="s">
        <v>27</v>
      </c>
      <c r="W29" s="5" t="s">
        <v>29</v>
      </c>
      <c r="Z29" t="s">
        <v>31</v>
      </c>
      <c r="AA29" t="s">
        <v>32</v>
      </c>
      <c r="AO29" t="s">
        <v>34</v>
      </c>
    </row>
    <row r="30" spans="1:45">
      <c r="V30" s="3">
        <v>248956422</v>
      </c>
      <c r="W30">
        <f>V30*B3</f>
        <v>12291773.000000011</v>
      </c>
      <c r="Z30">
        <f>SUM(D3:G3)</f>
        <v>1837087</v>
      </c>
      <c r="AA30">
        <f>SUM(I3:L3)</f>
        <v>45333141</v>
      </c>
      <c r="AO30">
        <f>AR27/X27</f>
        <v>3.9844279473872091E-2</v>
      </c>
      <c r="AP30">
        <f>AS27/Y27</f>
        <v>3.9940521934057706E-2</v>
      </c>
    </row>
    <row r="31" spans="1:45">
      <c r="V31" s="3">
        <v>242193529</v>
      </c>
      <c r="W31">
        <f t="shared" ref="W31:W53" si="30">V31*B4</f>
        <v>9329411.999999987</v>
      </c>
      <c r="Z31">
        <f t="shared" ref="Z31:Z53" si="31">SUM(D4:G4)</f>
        <v>1548460</v>
      </c>
      <c r="AA31">
        <f t="shared" ref="AA31:AA53" si="32">SUM(I4:L4)</f>
        <v>50231254</v>
      </c>
      <c r="AO31" t="s">
        <v>58</v>
      </c>
    </row>
    <row r="32" spans="1:45">
      <c r="V32" s="3">
        <v>198295559</v>
      </c>
      <c r="W32">
        <f t="shared" si="30"/>
        <v>7473175.9999999916</v>
      </c>
      <c r="Z32">
        <f t="shared" si="31"/>
        <v>1223991</v>
      </c>
      <c r="AA32">
        <f t="shared" si="32"/>
        <v>42193569</v>
      </c>
      <c r="AO32">
        <f>(SUM(W30:W51)*2+SUM(W52:W53))/(SUM(V30:V51)*2 + SUM(V52:V53))</f>
        <v>4.3071032450622236E-2</v>
      </c>
      <c r="AP32">
        <f>(SUM(W30:W52)*2)/(SUM(V30:V52)*2)</f>
        <v>4.3013163480912116E-2</v>
      </c>
    </row>
    <row r="33" spans="22:37">
      <c r="V33" s="3">
        <v>190214555</v>
      </c>
      <c r="W33">
        <f t="shared" si="30"/>
        <v>5444375.9999999991</v>
      </c>
      <c r="Z33">
        <f t="shared" si="31"/>
        <v>991736</v>
      </c>
      <c r="AA33">
        <f t="shared" si="32"/>
        <v>42553618</v>
      </c>
      <c r="AC33" s="4"/>
      <c r="AD33" s="4"/>
      <c r="AE33" s="4"/>
      <c r="AF33" s="4"/>
      <c r="AG33" s="4"/>
      <c r="AH33" s="4"/>
      <c r="AI33" s="4"/>
      <c r="AJ33" s="4"/>
      <c r="AK33" s="4"/>
    </row>
    <row r="34" spans="22:37">
      <c r="V34" s="3">
        <v>181538259</v>
      </c>
      <c r="W34">
        <f t="shared" si="30"/>
        <v>6292817.9999999953</v>
      </c>
      <c r="Z34">
        <f t="shared" si="31"/>
        <v>1068141</v>
      </c>
      <c r="AA34">
        <f t="shared" si="32"/>
        <v>38831767</v>
      </c>
      <c r="AC34" s="4"/>
      <c r="AD34" s="4"/>
      <c r="AE34" s="4"/>
      <c r="AF34" s="4"/>
      <c r="AG34" s="4"/>
      <c r="AH34" s="4"/>
      <c r="AI34" s="4"/>
      <c r="AJ34" s="4"/>
      <c r="AK34" s="4"/>
    </row>
    <row r="35" spans="22:37">
      <c r="V35" s="3">
        <v>170805979</v>
      </c>
      <c r="W35">
        <f t="shared" si="30"/>
        <v>6248307</v>
      </c>
      <c r="Z35">
        <f t="shared" si="31"/>
        <v>1039463</v>
      </c>
      <c r="AA35">
        <f t="shared" si="32"/>
        <v>36415836</v>
      </c>
      <c r="AC35" s="4"/>
      <c r="AD35" s="4"/>
      <c r="AE35" s="4"/>
      <c r="AF35" s="4"/>
      <c r="AG35" s="4"/>
      <c r="AH35" s="4"/>
      <c r="AI35" s="4"/>
      <c r="AJ35" s="4"/>
      <c r="AK35" s="4"/>
    </row>
    <row r="36" spans="22:37">
      <c r="V36" s="3">
        <v>159345973</v>
      </c>
      <c r="W36">
        <f t="shared" si="30"/>
        <v>6417481.9999999944</v>
      </c>
      <c r="Z36">
        <f t="shared" si="31"/>
        <v>991734</v>
      </c>
      <c r="AA36">
        <f t="shared" si="32"/>
        <v>32831476</v>
      </c>
      <c r="AC36" s="4"/>
      <c r="AD36" s="4"/>
      <c r="AE36" s="4"/>
      <c r="AF36" s="4"/>
      <c r="AG36" s="4"/>
      <c r="AH36" s="4"/>
      <c r="AI36" s="4"/>
      <c r="AJ36" s="4"/>
      <c r="AK36" s="4"/>
    </row>
    <row r="37" spans="22:37">
      <c r="V37" s="3">
        <v>145138636</v>
      </c>
      <c r="W37">
        <f t="shared" si="30"/>
        <v>4884979.0000000019</v>
      </c>
      <c r="Z37">
        <f t="shared" si="31"/>
        <v>798522</v>
      </c>
      <c r="AA37">
        <f t="shared" si="32"/>
        <v>30241567</v>
      </c>
      <c r="AC37" s="4"/>
      <c r="AD37" s="4"/>
      <c r="AE37" s="4"/>
      <c r="AF37" s="4"/>
      <c r="AG37" s="4"/>
      <c r="AH37" s="4"/>
      <c r="AI37" s="4"/>
      <c r="AJ37" s="4"/>
      <c r="AK37" s="4"/>
    </row>
    <row r="38" spans="22:37">
      <c r="V38" s="3">
        <v>138394717</v>
      </c>
      <c r="W38">
        <f t="shared" si="30"/>
        <v>5053109.0000000056</v>
      </c>
      <c r="Z38">
        <f t="shared" si="31"/>
        <v>730602</v>
      </c>
      <c r="AA38">
        <f t="shared" si="32"/>
        <v>24530882</v>
      </c>
      <c r="AC38" s="4"/>
      <c r="AD38" s="4"/>
      <c r="AE38" s="4"/>
      <c r="AF38" s="4"/>
      <c r="AG38" s="4"/>
      <c r="AH38" s="4"/>
      <c r="AI38" s="4"/>
      <c r="AJ38" s="4"/>
      <c r="AK38" s="4"/>
    </row>
    <row r="39" spans="22:37">
      <c r="V39" s="3">
        <v>133797422</v>
      </c>
      <c r="W39">
        <f t="shared" si="30"/>
        <v>4941144.9999999935</v>
      </c>
      <c r="Z39">
        <f t="shared" si="31"/>
        <v>792757</v>
      </c>
      <c r="AA39">
        <f t="shared" si="32"/>
        <v>26475944</v>
      </c>
      <c r="AC39" s="4"/>
      <c r="AD39" s="4"/>
      <c r="AE39" s="4"/>
      <c r="AF39" s="4"/>
      <c r="AG39" s="4"/>
      <c r="AH39" s="4"/>
      <c r="AI39" s="4"/>
      <c r="AJ39" s="4"/>
      <c r="AK39" s="4"/>
    </row>
    <row r="40" spans="22:37">
      <c r="V40" s="3">
        <v>135086622</v>
      </c>
      <c r="W40">
        <f t="shared" si="30"/>
        <v>7146294.9999999944</v>
      </c>
      <c r="Z40">
        <f t="shared" si="31"/>
        <v>997215</v>
      </c>
      <c r="AA40">
        <f t="shared" si="32"/>
        <v>26578384</v>
      </c>
      <c r="AC40" s="4"/>
      <c r="AD40" s="4"/>
      <c r="AE40" s="4"/>
      <c r="AF40" s="4"/>
      <c r="AG40" s="4"/>
      <c r="AH40" s="4"/>
      <c r="AI40" s="4"/>
      <c r="AJ40" s="4"/>
      <c r="AK40" s="4"/>
    </row>
    <row r="41" spans="22:37">
      <c r="V41" s="3">
        <v>133275309</v>
      </c>
      <c r="W41">
        <f t="shared" si="30"/>
        <v>7425950</v>
      </c>
      <c r="Z41">
        <f t="shared" si="31"/>
        <v>1207412</v>
      </c>
      <c r="AA41">
        <f t="shared" si="32"/>
        <v>27307390</v>
      </c>
      <c r="AC41" s="4"/>
      <c r="AD41" s="4"/>
      <c r="AE41" s="4"/>
      <c r="AF41" s="4"/>
      <c r="AG41" s="4"/>
      <c r="AH41" s="4"/>
      <c r="AI41" s="4"/>
      <c r="AJ41" s="4"/>
      <c r="AK41" s="4"/>
    </row>
    <row r="42" spans="22:37">
      <c r="V42" s="3">
        <v>114364328</v>
      </c>
      <c r="W42">
        <f t="shared" si="30"/>
        <v>2765171.9999999967</v>
      </c>
      <c r="Z42">
        <f t="shared" si="31"/>
        <v>503820</v>
      </c>
      <c r="AA42">
        <f t="shared" si="32"/>
        <v>21778003</v>
      </c>
      <c r="AC42" s="4"/>
      <c r="AD42" s="4"/>
      <c r="AE42" s="4"/>
      <c r="AF42" s="4"/>
      <c r="AG42" s="4"/>
      <c r="AH42" s="4"/>
      <c r="AI42" s="4"/>
      <c r="AJ42" s="4"/>
      <c r="AK42" s="4"/>
    </row>
    <row r="43" spans="22:37">
      <c r="V43" s="3">
        <v>107043718</v>
      </c>
      <c r="W43">
        <f>V43*B16</f>
        <v>4513564.9999999981</v>
      </c>
      <c r="Z43">
        <f t="shared" si="31"/>
        <v>708741</v>
      </c>
      <c r="AA43">
        <f t="shared" si="32"/>
        <v>18533582</v>
      </c>
      <c r="AC43" s="4"/>
      <c r="AD43" s="4"/>
      <c r="AE43" s="4"/>
      <c r="AF43" s="4"/>
      <c r="AG43" s="4"/>
      <c r="AH43" s="4"/>
      <c r="AI43" s="4"/>
      <c r="AJ43" s="4"/>
      <c r="AK43" s="4"/>
    </row>
    <row r="44" spans="22:37">
      <c r="V44" s="3">
        <v>101991189</v>
      </c>
      <c r="W44">
        <f t="shared" si="30"/>
        <v>5308404.9999999981</v>
      </c>
      <c r="Z44">
        <f t="shared" si="31"/>
        <v>821613</v>
      </c>
      <c r="AA44">
        <f t="shared" si="32"/>
        <v>16561283</v>
      </c>
      <c r="AC44" s="4"/>
      <c r="AD44" s="4"/>
      <c r="AE44" s="4"/>
      <c r="AF44" s="4"/>
      <c r="AG44" s="4"/>
      <c r="AH44" s="4"/>
      <c r="AI44" s="4"/>
      <c r="AJ44" s="4"/>
      <c r="AK44" s="4"/>
    </row>
    <row r="45" spans="22:37">
      <c r="V45" s="3">
        <v>90338345</v>
      </c>
      <c r="W45">
        <f t="shared" si="30"/>
        <v>5812291</v>
      </c>
      <c r="Z45">
        <f t="shared" si="31"/>
        <v>715400</v>
      </c>
      <c r="AA45">
        <f t="shared" si="32"/>
        <v>14354956</v>
      </c>
      <c r="AC45" s="4"/>
      <c r="AD45" s="4"/>
      <c r="AE45" s="4"/>
      <c r="AF45" s="4"/>
      <c r="AG45" s="4"/>
      <c r="AH45" s="4"/>
      <c r="AI45" s="4"/>
      <c r="AJ45" s="4"/>
      <c r="AK45" s="4"/>
    </row>
    <row r="46" spans="22:37">
      <c r="V46" s="3">
        <v>83257441</v>
      </c>
      <c r="W46">
        <f t="shared" si="30"/>
        <v>7045330</v>
      </c>
      <c r="Z46">
        <f t="shared" si="31"/>
        <v>864127</v>
      </c>
      <c r="AA46">
        <f t="shared" si="32"/>
        <v>14272145</v>
      </c>
      <c r="AC46" s="4"/>
      <c r="AD46" s="4"/>
      <c r="AE46" s="4"/>
      <c r="AF46" s="4"/>
      <c r="AG46" s="4"/>
      <c r="AH46" s="4"/>
      <c r="AI46" s="4"/>
      <c r="AJ46" s="4"/>
      <c r="AK46" s="4"/>
    </row>
    <row r="47" spans="22:37">
      <c r="V47" s="3">
        <v>80373285</v>
      </c>
      <c r="W47">
        <f t="shared" si="30"/>
        <v>2647675.9999999995</v>
      </c>
      <c r="Z47">
        <f t="shared" si="31"/>
        <v>468065</v>
      </c>
      <c r="AA47">
        <f t="shared" si="32"/>
        <v>17086382</v>
      </c>
      <c r="AC47" s="4"/>
      <c r="AD47" s="4"/>
      <c r="AE47" s="4"/>
      <c r="AF47" s="4"/>
      <c r="AG47" s="4"/>
      <c r="AH47" s="4"/>
      <c r="AI47" s="4"/>
      <c r="AJ47" s="4"/>
      <c r="AK47" s="4"/>
    </row>
    <row r="48" spans="22:37">
      <c r="V48" s="3">
        <v>58617616</v>
      </c>
      <c r="W48">
        <f t="shared" si="30"/>
        <v>6908709.0000000186</v>
      </c>
      <c r="Z48">
        <f t="shared" si="31"/>
        <v>765596</v>
      </c>
      <c r="AA48">
        <f t="shared" si="32"/>
        <v>9039919</v>
      </c>
      <c r="AC48" s="4"/>
      <c r="AD48" s="4"/>
      <c r="AE48" s="4"/>
      <c r="AF48" s="4"/>
      <c r="AG48" s="4"/>
      <c r="AH48" s="4"/>
      <c r="AI48" s="4"/>
      <c r="AJ48" s="4"/>
      <c r="AK48" s="4"/>
    </row>
    <row r="49" spans="15:37">
      <c r="V49" s="3">
        <v>64444167</v>
      </c>
      <c r="W49">
        <f t="shared" si="30"/>
        <v>2953213.9999999991</v>
      </c>
      <c r="Z49">
        <f t="shared" si="31"/>
        <v>382278</v>
      </c>
      <c r="AA49">
        <f t="shared" si="32"/>
        <v>11622626</v>
      </c>
      <c r="AC49" s="4"/>
      <c r="AD49" s="4"/>
      <c r="AE49" s="4"/>
      <c r="AF49" s="4"/>
      <c r="AG49" s="4"/>
      <c r="AH49" s="4"/>
      <c r="AI49" s="4"/>
      <c r="AJ49" s="4"/>
      <c r="AK49" s="4"/>
    </row>
    <row r="50" spans="15:37">
      <c r="V50" s="3">
        <v>46709983</v>
      </c>
      <c r="W50">
        <f t="shared" si="30"/>
        <v>1672176.9999999998</v>
      </c>
      <c r="Z50">
        <f t="shared" si="31"/>
        <v>250904</v>
      </c>
      <c r="AA50">
        <f t="shared" si="32"/>
        <v>8245041</v>
      </c>
      <c r="AC50" s="4"/>
      <c r="AD50" s="4"/>
      <c r="AE50" s="4"/>
      <c r="AF50" s="4"/>
      <c r="AG50" s="4"/>
      <c r="AH50" s="4"/>
      <c r="AI50" s="4"/>
      <c r="AJ50" s="4"/>
      <c r="AK50" s="4"/>
    </row>
    <row r="51" spans="15:37">
      <c r="V51" s="3">
        <v>50818468</v>
      </c>
      <c r="W51">
        <f t="shared" si="30"/>
        <v>3330609.0000000023</v>
      </c>
      <c r="Z51">
        <f t="shared" si="31"/>
        <v>377542</v>
      </c>
      <c r="AA51">
        <f t="shared" si="32"/>
        <v>6207607</v>
      </c>
      <c r="AC51" s="4"/>
      <c r="AD51" s="4"/>
      <c r="AE51" s="4"/>
      <c r="AF51" s="4"/>
      <c r="AG51" s="4"/>
      <c r="AH51" s="4"/>
      <c r="AI51" s="4"/>
      <c r="AJ51" s="4"/>
      <c r="AK51" s="4"/>
    </row>
    <row r="52" spans="15:37">
      <c r="V52" s="3">
        <v>156040895</v>
      </c>
      <c r="W52">
        <f t="shared" si="30"/>
        <v>4468753.0000000056</v>
      </c>
      <c r="Z52">
        <f t="shared" si="31"/>
        <v>702762</v>
      </c>
      <c r="AA52">
        <f t="shared" si="32"/>
        <v>33124114</v>
      </c>
      <c r="AC52" s="4"/>
      <c r="AD52" s="4"/>
      <c r="AE52" s="4"/>
      <c r="AF52" s="4"/>
      <c r="AG52" s="4"/>
      <c r="AH52" s="4"/>
      <c r="AI52" s="4"/>
      <c r="AJ52" s="4"/>
      <c r="AK52" s="4"/>
    </row>
    <row r="53" spans="15:37">
      <c r="V53" s="3">
        <v>57227415</v>
      </c>
      <c r="W53">
        <f t="shared" si="30"/>
        <v>563561</v>
      </c>
      <c r="Z53">
        <f t="shared" si="31"/>
        <v>94205</v>
      </c>
      <c r="AA53">
        <f t="shared" si="32"/>
        <v>5459540</v>
      </c>
      <c r="AC53" s="4"/>
      <c r="AD53" s="4"/>
      <c r="AE53" s="4"/>
      <c r="AF53" s="4"/>
      <c r="AG53" s="4"/>
      <c r="AH53" s="4"/>
      <c r="AI53" s="4"/>
      <c r="AJ53" s="4"/>
      <c r="AK53" s="4"/>
    </row>
    <row r="54" spans="15:37">
      <c r="V54" s="3"/>
      <c r="X54" s="5" t="s">
        <v>8</v>
      </c>
      <c r="Y54" s="5"/>
      <c r="Z54">
        <f>SUM(Z30:Z53)</f>
        <v>19882173</v>
      </c>
      <c r="AA54">
        <f>SUM(AA30:AA53)</f>
        <v>599810026</v>
      </c>
      <c r="AC54" s="4"/>
      <c r="AD54" s="4"/>
      <c r="AE54" s="4"/>
      <c r="AF54" s="4"/>
      <c r="AG54" s="4"/>
      <c r="AH54" s="4"/>
      <c r="AI54" s="4"/>
      <c r="AJ54" s="4"/>
      <c r="AK54" s="4"/>
    </row>
    <row r="55" spans="15:37">
      <c r="U55" t="s">
        <v>12</v>
      </c>
      <c r="V55" s="2">
        <f>SUM(V30:V53)</f>
        <v>3088269832</v>
      </c>
      <c r="W55">
        <f>SUM(W30:W53)</f>
        <v>130938284</v>
      </c>
      <c r="Y55" t="s">
        <v>61</v>
      </c>
      <c r="Z55">
        <f>(SUM(Z30:Z51)*2+SUM(Z52:Z53))/(SUM(W30:W51)*2+SUM(W52:W53))</f>
        <v>0.15171598504983491</v>
      </c>
      <c r="AA55">
        <f>(SUM(AA30:AA51)*2+SUM(AA52:AA53))/(SUM(V30:V51)*2+SUM(V52:V53))</f>
        <v>0.19469789802894152</v>
      </c>
      <c r="AC55" s="4">
        <f>Z55/AA55</f>
        <v>0.77923791980169488</v>
      </c>
      <c r="AD55" s="4"/>
      <c r="AE55" s="4"/>
      <c r="AF55" s="4"/>
      <c r="AG55" s="4"/>
      <c r="AH55" s="4"/>
      <c r="AI55" s="4"/>
      <c r="AJ55" s="4"/>
      <c r="AK55" s="4"/>
    </row>
    <row r="56" spans="15:37">
      <c r="O56" t="s">
        <v>71</v>
      </c>
      <c r="V56" s="2"/>
      <c r="Y56" t="s">
        <v>62</v>
      </c>
      <c r="Z56">
        <f>(SUM(Z30:Z52)*2)/(SUM(W30:W52)*2)</f>
        <v>0.15177764174425129</v>
      </c>
      <c r="AA56">
        <f>(SUM(AA30:AA52)*2)/(SUM(V30:V52)*2)</f>
        <v>0.19608781542168699</v>
      </c>
      <c r="AC56" s="4">
        <f>Z56/AA56</f>
        <v>0.77402892891561548</v>
      </c>
      <c r="AD56" s="4"/>
      <c r="AE56" s="4"/>
      <c r="AF56" s="4"/>
      <c r="AG56" s="4"/>
      <c r="AH56" s="4"/>
      <c r="AI56" s="4"/>
      <c r="AJ56" s="4"/>
      <c r="AK56" s="4"/>
    </row>
    <row r="57" spans="15:37">
      <c r="O57">
        <f>TTEST(S3:S26,B3:B26,2,1)</f>
        <v>1.9473777653629058E-21</v>
      </c>
      <c r="T57" t="s">
        <v>16</v>
      </c>
      <c r="V57" s="2">
        <f>W55/V55</f>
        <v>4.2398589217575854E-2</v>
      </c>
      <c r="Y57" t="s">
        <v>69</v>
      </c>
    </row>
    <row r="58" spans="15:37">
      <c r="V58" s="2"/>
    </row>
    <row r="59" spans="15:37">
      <c r="V59" s="2"/>
    </row>
    <row r="60" spans="15:37">
      <c r="V6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1518-6C73-BE4A-90CD-764658B7E3DE}">
  <dimension ref="A1:AS60"/>
  <sheetViews>
    <sheetView topLeftCell="Q5" zoomScale="82" workbookViewId="0">
      <selection activeCell="Y57" sqref="Y57"/>
    </sheetView>
  </sheetViews>
  <sheetFormatPr baseColWidth="10" defaultRowHeight="16"/>
  <cols>
    <col min="1" max="1" width="15.1640625" customWidth="1"/>
    <col min="22" max="22" width="13.1640625" bestFit="1" customWidth="1"/>
    <col min="23" max="23" width="11" bestFit="1" customWidth="1"/>
    <col min="24" max="24" width="11.5" bestFit="1" customWidth="1"/>
    <col min="25" max="25" width="11.5" customWidth="1"/>
  </cols>
  <sheetData>
    <row r="1" spans="1:45">
      <c r="A1" t="s">
        <v>6</v>
      </c>
      <c r="B1" t="s">
        <v>13</v>
      </c>
      <c r="D1" t="s">
        <v>63</v>
      </c>
      <c r="I1" t="s">
        <v>7</v>
      </c>
      <c r="N1" t="s">
        <v>25</v>
      </c>
      <c r="T1" t="s">
        <v>54</v>
      </c>
      <c r="Z1" t="s">
        <v>57</v>
      </c>
      <c r="AE1" t="s">
        <v>26</v>
      </c>
      <c r="AK1" t="s">
        <v>11</v>
      </c>
      <c r="AN1" t="s">
        <v>64</v>
      </c>
    </row>
    <row r="2" spans="1:45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S2" t="s">
        <v>56</v>
      </c>
      <c r="T2" t="s">
        <v>2</v>
      </c>
      <c r="U2" t="s">
        <v>3</v>
      </c>
      <c r="V2" t="s">
        <v>4</v>
      </c>
      <c r="W2" t="s">
        <v>5</v>
      </c>
      <c r="X2" t="s">
        <v>59</v>
      </c>
      <c r="Y2" t="s">
        <v>60</v>
      </c>
      <c r="Z2" t="s">
        <v>2</v>
      </c>
      <c r="AA2" t="s">
        <v>3</v>
      </c>
      <c r="AB2" t="s">
        <v>4</v>
      </c>
      <c r="AC2" t="s">
        <v>5</v>
      </c>
      <c r="AE2" t="s">
        <v>2</v>
      </c>
      <c r="AF2" t="s">
        <v>3</v>
      </c>
      <c r="AG2" t="s">
        <v>4</v>
      </c>
      <c r="AH2" t="s">
        <v>5</v>
      </c>
      <c r="AI2" t="s">
        <v>8</v>
      </c>
      <c r="AN2" t="s">
        <v>2</v>
      </c>
      <c r="AO2" t="s">
        <v>3</v>
      </c>
      <c r="AP2" t="s">
        <v>4</v>
      </c>
      <c r="AQ2" t="s">
        <v>5</v>
      </c>
      <c r="AR2" t="s">
        <v>59</v>
      </c>
      <c r="AS2" t="s">
        <v>60</v>
      </c>
    </row>
    <row r="3" spans="1:45">
      <c r="A3">
        <v>1</v>
      </c>
      <c r="B3">
        <v>1.44326584192313E-2</v>
      </c>
      <c r="D3">
        <v>5816</v>
      </c>
      <c r="E3">
        <v>30016</v>
      </c>
      <c r="F3">
        <v>58100</v>
      </c>
      <c r="G3">
        <v>297275</v>
      </c>
      <c r="I3">
        <v>2672539</v>
      </c>
      <c r="J3">
        <v>4201065</v>
      </c>
      <c r="K3">
        <v>10488523</v>
      </c>
      <c r="L3">
        <v>27971014</v>
      </c>
      <c r="N3">
        <f>D3/I3</f>
        <v>2.1762077185777272E-3</v>
      </c>
      <c r="O3">
        <f t="shared" ref="O3:Q18" si="0">E3/J3</f>
        <v>7.1448549355937127E-3</v>
      </c>
      <c r="P3">
        <f t="shared" si="0"/>
        <v>5.5393881483598783E-3</v>
      </c>
      <c r="Q3">
        <f t="shared" si="0"/>
        <v>1.0627966508471949E-2</v>
      </c>
      <c r="R3">
        <f>SUM(D3:G3)/SUM(I3:L3)</f>
        <v>8.6296027888294793E-3</v>
      </c>
      <c r="S3">
        <f>B3/R3</f>
        <v>1.6724591817729479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X3">
        <f>SUM(T3:W3)*2</f>
        <v>219498361.09999999</v>
      </c>
      <c r="Y3">
        <f>SUM(T3:W3)*2</f>
        <v>219498361.09999999</v>
      </c>
      <c r="Z3">
        <f>T3/SUM($T3:$W3)</f>
        <v>0.2812579127726344</v>
      </c>
      <c r="AA3">
        <f>U3/SUM($T3:$W3)</f>
        <v>0.2775211723437328</v>
      </c>
      <c r="AB3">
        <f>V3/SUM($T3:$W3)</f>
        <v>0.18635783654605154</v>
      </c>
      <c r="AC3">
        <f>W3/SUM($T3:$W3)</f>
        <v>0.25486307833758126</v>
      </c>
      <c r="AE3">
        <f t="shared" ref="AE3:AE26" si="1">Z3*N3</f>
        <v>6.1207564068686804E-4</v>
      </c>
      <c r="AF3">
        <f t="shared" ref="AF3:AF26" si="2">AA3*O3</f>
        <v>1.9828485179518725E-3</v>
      </c>
      <c r="AG3">
        <f t="shared" ref="AG3:AG26" si="3">AB3*P3</f>
        <v>1.0323083911171853E-3</v>
      </c>
      <c r="AH3">
        <f t="shared" ref="AH3:AH26" si="4">AC3*Q3</f>
        <v>2.7086762608178766E-3</v>
      </c>
      <c r="AI3">
        <f>SUM(AE3:AH3)</f>
        <v>6.335908810573802E-3</v>
      </c>
      <c r="AK3">
        <f>I3/SUM(I$3:I$26)</f>
        <v>7.811573393944217E-2</v>
      </c>
      <c r="AN3">
        <f>11.55*D3</f>
        <v>67174.8</v>
      </c>
      <c r="AO3">
        <f>7.25*E3</f>
        <v>217616</v>
      </c>
      <c r="AP3">
        <f>1.95*F3</f>
        <v>113295</v>
      </c>
      <c r="AQ3">
        <f>G3</f>
        <v>297275</v>
      </c>
      <c r="AR3">
        <f>SUM(AN3:AQ3)*2</f>
        <v>1390721.6</v>
      </c>
      <c r="AS3">
        <f>SUM(AN3:AQ3)*2</f>
        <v>1390721.6</v>
      </c>
    </row>
    <row r="4" spans="1:45">
      <c r="A4">
        <v>2</v>
      </c>
      <c r="B4">
        <v>1.07634337331944E-2</v>
      </c>
      <c r="D4">
        <v>6116</v>
      </c>
      <c r="E4">
        <v>28295</v>
      </c>
      <c r="F4">
        <v>55617</v>
      </c>
      <c r="G4">
        <v>255864</v>
      </c>
      <c r="I4">
        <v>2787188</v>
      </c>
      <c r="J4">
        <v>4764698</v>
      </c>
      <c r="K4">
        <v>11780898</v>
      </c>
      <c r="L4">
        <v>30898470</v>
      </c>
      <c r="N4">
        <f t="shared" ref="N4:Q26" si="5">D4/I4</f>
        <v>2.1943263245966902E-3</v>
      </c>
      <c r="O4">
        <f t="shared" si="0"/>
        <v>5.938466614253411E-3</v>
      </c>
      <c r="P4">
        <f t="shared" si="0"/>
        <v>4.7209474184395786E-3</v>
      </c>
      <c r="Q4">
        <f t="shared" si="0"/>
        <v>8.2807983696280112E-3</v>
      </c>
      <c r="R4">
        <f>SUM(D4:G4)/SUM(I4:L4)</f>
        <v>6.8859917373354845E-3</v>
      </c>
      <c r="S4">
        <f t="shared" ref="S4:S26" si="6">B4/R4</f>
        <v>1.563091293710916</v>
      </c>
      <c r="T4">
        <f t="shared" ref="T4:T26" si="7">I4*11.55</f>
        <v>32192021.400000002</v>
      </c>
      <c r="U4">
        <f t="shared" ref="U4:U26" si="8">J4*7.25</f>
        <v>34544060.5</v>
      </c>
      <c r="V4">
        <f t="shared" ref="V4:V26" si="9">K4*1.95</f>
        <v>22972751.099999998</v>
      </c>
      <c r="W4">
        <f t="shared" ref="W4:W26" si="10">L4</f>
        <v>30898470</v>
      </c>
      <c r="X4">
        <f t="shared" ref="X4:X24" si="11">SUM(T4:W4)*2</f>
        <v>241214606</v>
      </c>
      <c r="Y4">
        <f t="shared" ref="Y4:Y24" si="12">SUM(T4:W4)*2</f>
        <v>241214606</v>
      </c>
      <c r="Z4">
        <f t="shared" ref="Z4:AA26" si="13">T4/SUM($T4:$W4)</f>
        <v>0.26691602083167387</v>
      </c>
      <c r="AA4">
        <f t="shared" ref="AA4:AA18" si="14">U4/SUM($T4:$W4)</f>
        <v>0.28641765167404498</v>
      </c>
      <c r="AB4">
        <f t="shared" ref="AB4:AB18" si="15">V4/SUM($T4:$W4)</f>
        <v>0.19047562235928614</v>
      </c>
      <c r="AC4">
        <f t="shared" ref="AC4:AC18" si="16">W4/SUM($T4:$W4)</f>
        <v>0.25619070513499503</v>
      </c>
      <c r="AE4">
        <f t="shared" si="1"/>
        <v>5.8570085096754055E-4</v>
      </c>
      <c r="AF4">
        <f t="shared" si="2"/>
        <v>1.7008816621991787E-3</v>
      </c>
      <c r="AG4">
        <f t="shared" si="3"/>
        <v>8.9922539765274398E-4</v>
      </c>
      <c r="AH4">
        <f t="shared" si="4"/>
        <v>2.1214635733957173E-3</v>
      </c>
      <c r="AI4">
        <f t="shared" ref="AI4:AI26" si="17">SUM(AE4:AH4)</f>
        <v>5.3072714842151807E-3</v>
      </c>
      <c r="AK4">
        <f t="shared" ref="AK4:AK26" si="18">I4/SUM(I$3:I$26)</f>
        <v>8.1466813486054251E-2</v>
      </c>
      <c r="AN4">
        <f t="shared" ref="AN4:AN26" si="19">11.55*D4</f>
        <v>70639.8</v>
      </c>
      <c r="AO4">
        <f t="shared" ref="AO4:AO26" si="20">7.25*E4</f>
        <v>205138.75</v>
      </c>
      <c r="AP4">
        <f t="shared" ref="AP4:AP26" si="21">1.95*F4</f>
        <v>108453.15</v>
      </c>
      <c r="AQ4">
        <f t="shared" ref="AQ4:AQ26" si="22">G4</f>
        <v>255864</v>
      </c>
      <c r="AR4">
        <f t="shared" ref="AR4:AR24" si="23">SUM(AN4:AQ4)*2</f>
        <v>1280191.3999999999</v>
      </c>
      <c r="AS4">
        <f t="shared" ref="AS4:AS24" si="24">SUM(AN4:AQ4)*2</f>
        <v>1280191.3999999999</v>
      </c>
    </row>
    <row r="5" spans="1:45">
      <c r="A5">
        <v>3</v>
      </c>
      <c r="B5">
        <v>1.0204782246283199E-2</v>
      </c>
      <c r="D5">
        <v>4134</v>
      </c>
      <c r="E5">
        <v>20058</v>
      </c>
      <c r="F5">
        <v>38262</v>
      </c>
      <c r="G5">
        <v>185734</v>
      </c>
      <c r="I5">
        <v>2313360</v>
      </c>
      <c r="J5">
        <v>3998896</v>
      </c>
      <c r="K5">
        <v>9894819</v>
      </c>
      <c r="L5">
        <v>25986494</v>
      </c>
      <c r="N5">
        <f t="shared" si="5"/>
        <v>1.787011100736591E-3</v>
      </c>
      <c r="O5">
        <f t="shared" si="0"/>
        <v>5.0158843840900089E-3</v>
      </c>
      <c r="P5">
        <f t="shared" si="0"/>
        <v>3.8668721479392398E-3</v>
      </c>
      <c r="Q5">
        <f t="shared" si="0"/>
        <v>7.147328146690354E-3</v>
      </c>
      <c r="R5">
        <f t="shared" ref="R5:R26" si="25">SUM(D5:G5)/SUM(I5:L5)</f>
        <v>5.8821286248622387E-3</v>
      </c>
      <c r="S5">
        <f t="shared" si="6"/>
        <v>1.7348791393561542</v>
      </c>
      <c r="T5">
        <f t="shared" si="7"/>
        <v>26719308</v>
      </c>
      <c r="U5">
        <f t="shared" si="8"/>
        <v>28991996</v>
      </c>
      <c r="V5">
        <f t="shared" si="9"/>
        <v>19294897.050000001</v>
      </c>
      <c r="W5">
        <f t="shared" si="10"/>
        <v>25986494</v>
      </c>
      <c r="X5">
        <f t="shared" si="11"/>
        <v>201985390.09999999</v>
      </c>
      <c r="Y5">
        <f t="shared" si="12"/>
        <v>201985390.09999999</v>
      </c>
      <c r="Z5">
        <f t="shared" si="13"/>
        <v>0.26456673907723388</v>
      </c>
      <c r="AA5">
        <f t="shared" si="14"/>
        <v>0.28707022805606375</v>
      </c>
      <c r="AB5">
        <f t="shared" si="15"/>
        <v>0.19105240275494562</v>
      </c>
      <c r="AC5">
        <f t="shared" si="16"/>
        <v>0.25731063011175681</v>
      </c>
      <c r="AE5">
        <f t="shared" si="1"/>
        <v>4.7278369961669818E-4</v>
      </c>
      <c r="AF5">
        <f t="shared" si="2"/>
        <v>1.4399110740435676E-3</v>
      </c>
      <c r="AG5">
        <f t="shared" si="3"/>
        <v>7.3877521500996925E-4</v>
      </c>
      <c r="AH5">
        <f t="shared" si="4"/>
        <v>1.83908350904039E-3</v>
      </c>
      <c r="AI5">
        <f t="shared" si="17"/>
        <v>4.4905534977106249E-3</v>
      </c>
      <c r="AK5">
        <f t="shared" si="18"/>
        <v>6.7617278650058218E-2</v>
      </c>
      <c r="AN5">
        <f t="shared" si="19"/>
        <v>47747.700000000004</v>
      </c>
      <c r="AO5">
        <f t="shared" si="20"/>
        <v>145420.5</v>
      </c>
      <c r="AP5">
        <f t="shared" si="21"/>
        <v>74610.899999999994</v>
      </c>
      <c r="AQ5">
        <f t="shared" si="22"/>
        <v>185734</v>
      </c>
      <c r="AR5">
        <f t="shared" si="23"/>
        <v>907026.2</v>
      </c>
      <c r="AS5">
        <f t="shared" si="24"/>
        <v>907026.2</v>
      </c>
    </row>
    <row r="6" spans="1:45">
      <c r="A6">
        <v>4</v>
      </c>
      <c r="B6">
        <v>7.4181967831010599E-3</v>
      </c>
      <c r="D6">
        <v>3888</v>
      </c>
      <c r="E6">
        <v>17319</v>
      </c>
      <c r="F6">
        <v>34058</v>
      </c>
      <c r="G6">
        <v>149652</v>
      </c>
      <c r="I6">
        <v>2239602</v>
      </c>
      <c r="J6">
        <v>4069581</v>
      </c>
      <c r="K6">
        <v>10206083</v>
      </c>
      <c r="L6">
        <v>26038352</v>
      </c>
      <c r="N6">
        <f t="shared" si="5"/>
        <v>1.7360227397546528E-3</v>
      </c>
      <c r="O6">
        <f t="shared" si="0"/>
        <v>4.2557206749294337E-3</v>
      </c>
      <c r="P6">
        <f t="shared" si="0"/>
        <v>3.3370294950570167E-3</v>
      </c>
      <c r="Q6">
        <f t="shared" si="0"/>
        <v>5.7473683434343314E-3</v>
      </c>
      <c r="R6">
        <f t="shared" si="25"/>
        <v>4.8155012342311291E-3</v>
      </c>
      <c r="S6">
        <f t="shared" si="6"/>
        <v>1.540482791358996</v>
      </c>
      <c r="T6">
        <f t="shared" si="7"/>
        <v>25867403.100000001</v>
      </c>
      <c r="U6">
        <f t="shared" si="8"/>
        <v>29504462.25</v>
      </c>
      <c r="V6">
        <f t="shared" si="9"/>
        <v>19901861.849999998</v>
      </c>
      <c r="W6">
        <f t="shared" si="10"/>
        <v>26038352</v>
      </c>
      <c r="X6">
        <f t="shared" si="11"/>
        <v>202624158.40000001</v>
      </c>
      <c r="Y6">
        <f t="shared" si="12"/>
        <v>202624158.40000001</v>
      </c>
      <c r="Z6">
        <f t="shared" si="13"/>
        <v>0.25532397818956221</v>
      </c>
      <c r="AA6">
        <f t="shared" si="14"/>
        <v>0.29122353901902742</v>
      </c>
      <c r="AB6">
        <f t="shared" si="15"/>
        <v>0.19644115496545841</v>
      </c>
      <c r="AC6">
        <f t="shared" si="16"/>
        <v>0.25701132782595187</v>
      </c>
      <c r="AE6">
        <f t="shared" si="1"/>
        <v>4.4324823214170097E-4</v>
      </c>
      <c r="AF6">
        <f t="shared" si="2"/>
        <v>1.2393660360293937E-3</v>
      </c>
      <c r="AG6">
        <f t="shared" si="3"/>
        <v>6.5552992816280081E-4</v>
      </c>
      <c r="AH6">
        <f t="shared" si="4"/>
        <v>1.4771387694508988E-3</v>
      </c>
      <c r="AI6">
        <f t="shared" si="17"/>
        <v>3.8152829657847939E-3</v>
      </c>
      <c r="AK6">
        <f t="shared" si="18"/>
        <v>6.54614035425648E-2</v>
      </c>
      <c r="AN6">
        <f t="shared" si="19"/>
        <v>44906.400000000001</v>
      </c>
      <c r="AO6">
        <f t="shared" si="20"/>
        <v>125562.75</v>
      </c>
      <c r="AP6">
        <f t="shared" si="21"/>
        <v>66413.099999999991</v>
      </c>
      <c r="AQ6">
        <f t="shared" si="22"/>
        <v>149652</v>
      </c>
      <c r="AR6">
        <f t="shared" si="23"/>
        <v>773068.5</v>
      </c>
      <c r="AS6">
        <f t="shared" si="24"/>
        <v>773068.5</v>
      </c>
    </row>
    <row r="7" spans="1:45">
      <c r="A7">
        <v>5</v>
      </c>
      <c r="B7">
        <v>8.9033739163489507E-3</v>
      </c>
      <c r="D7">
        <v>3752</v>
      </c>
      <c r="E7">
        <v>16911</v>
      </c>
      <c r="F7">
        <v>32911</v>
      </c>
      <c r="G7">
        <v>153283</v>
      </c>
      <c r="I7">
        <v>2091044</v>
      </c>
      <c r="J7">
        <v>3680652</v>
      </c>
      <c r="K7">
        <v>9108378</v>
      </c>
      <c r="L7">
        <v>23951693</v>
      </c>
      <c r="N7">
        <f t="shared" si="5"/>
        <v>1.794319010025614E-3</v>
      </c>
      <c r="O7">
        <f t="shared" si="0"/>
        <v>4.5945663974752303E-3</v>
      </c>
      <c r="P7">
        <f t="shared" si="0"/>
        <v>3.613266818746433E-3</v>
      </c>
      <c r="Q7">
        <f t="shared" si="0"/>
        <v>6.3996728748986556E-3</v>
      </c>
      <c r="R7">
        <f t="shared" si="25"/>
        <v>5.327004563042418E-3</v>
      </c>
      <c r="S7">
        <f t="shared" si="6"/>
        <v>1.6713659263817031</v>
      </c>
      <c r="T7">
        <f t="shared" si="7"/>
        <v>24151558.200000003</v>
      </c>
      <c r="U7">
        <f t="shared" si="8"/>
        <v>26684727</v>
      </c>
      <c r="V7">
        <f t="shared" si="9"/>
        <v>17761337.099999998</v>
      </c>
      <c r="W7">
        <f t="shared" si="10"/>
        <v>23951693</v>
      </c>
      <c r="X7">
        <f t="shared" si="11"/>
        <v>185098630.59999999</v>
      </c>
      <c r="Y7">
        <f t="shared" si="12"/>
        <v>185098630.59999999</v>
      </c>
      <c r="Z7">
        <f t="shared" si="13"/>
        <v>0.26095879933538529</v>
      </c>
      <c r="AA7">
        <f t="shared" si="14"/>
        <v>0.28832981544489072</v>
      </c>
      <c r="AB7">
        <f t="shared" si="15"/>
        <v>0.19191213940833982</v>
      </c>
      <c r="AC7">
        <f t="shared" si="16"/>
        <v>0.25879924581138419</v>
      </c>
      <c r="AE7">
        <f t="shared" si="1"/>
        <v>4.6824333448094139E-4</v>
      </c>
      <c r="AF7">
        <f t="shared" si="2"/>
        <v>1.3247504814333296E-3</v>
      </c>
      <c r="AG7">
        <f t="shared" si="3"/>
        <v>6.9342976543879402E-4</v>
      </c>
      <c r="AH7">
        <f t="shared" si="4"/>
        <v>1.6562305134633448E-3</v>
      </c>
      <c r="AI7">
        <f t="shared" si="17"/>
        <v>4.1426540948164099E-3</v>
      </c>
      <c r="AK7">
        <f t="shared" si="18"/>
        <v>6.1119196673899583E-2</v>
      </c>
      <c r="AN7">
        <f t="shared" si="19"/>
        <v>43335.600000000006</v>
      </c>
      <c r="AO7">
        <f t="shared" si="20"/>
        <v>122604.75</v>
      </c>
      <c r="AP7">
        <f t="shared" si="21"/>
        <v>64176.45</v>
      </c>
      <c r="AQ7">
        <f t="shared" si="22"/>
        <v>153283</v>
      </c>
      <c r="AR7">
        <f t="shared" si="23"/>
        <v>766799.6</v>
      </c>
      <c r="AS7">
        <f t="shared" si="24"/>
        <v>766799.6</v>
      </c>
    </row>
    <row r="8" spans="1:45">
      <c r="A8">
        <v>6</v>
      </c>
      <c r="B8">
        <v>1.04843929380247E-2</v>
      </c>
      <c r="D8">
        <v>3807</v>
      </c>
      <c r="E8">
        <v>17934</v>
      </c>
      <c r="F8">
        <v>34358</v>
      </c>
      <c r="G8">
        <v>165574</v>
      </c>
      <c r="I8">
        <v>2002773</v>
      </c>
      <c r="J8">
        <v>3464330</v>
      </c>
      <c r="K8">
        <v>8609574</v>
      </c>
      <c r="L8">
        <v>22339159</v>
      </c>
      <c r="N8">
        <f t="shared" si="5"/>
        <v>1.9008644514380811E-3</v>
      </c>
      <c r="O8">
        <f t="shared" si="0"/>
        <v>5.176758565148239E-3</v>
      </c>
      <c r="P8">
        <f t="shared" si="0"/>
        <v>3.9906736384401828E-3</v>
      </c>
      <c r="Q8">
        <f t="shared" si="0"/>
        <v>7.4118278132135592E-3</v>
      </c>
      <c r="R8">
        <f t="shared" si="25"/>
        <v>6.0872692858129082E-3</v>
      </c>
      <c r="S8">
        <f t="shared" si="6"/>
        <v>1.7223474838643662</v>
      </c>
      <c r="T8">
        <f t="shared" si="7"/>
        <v>23132028.150000002</v>
      </c>
      <c r="U8">
        <f t="shared" si="8"/>
        <v>25116392.5</v>
      </c>
      <c r="V8">
        <f t="shared" si="9"/>
        <v>16788669.300000001</v>
      </c>
      <c r="W8">
        <f t="shared" si="10"/>
        <v>22339159</v>
      </c>
      <c r="X8">
        <f t="shared" si="11"/>
        <v>174752497.90000001</v>
      </c>
      <c r="Y8">
        <f t="shared" si="12"/>
        <v>174752497.90000001</v>
      </c>
      <c r="Z8">
        <f t="shared" si="13"/>
        <v>0.26474045782437999</v>
      </c>
      <c r="AA8">
        <f t="shared" si="14"/>
        <v>0.28745102704480424</v>
      </c>
      <c r="AB8">
        <f t="shared" si="15"/>
        <v>0.19214225263443288</v>
      </c>
      <c r="AC8">
        <f t="shared" si="16"/>
        <v>0.25566626249638286</v>
      </c>
      <c r="AE8">
        <f t="shared" si="1"/>
        <v>5.0323572513580653E-4</v>
      </c>
      <c r="AF8">
        <f t="shared" si="2"/>
        <v>1.4880645663148484E-3</v>
      </c>
      <c r="AG8">
        <f t="shared" si="3"/>
        <v>7.6677702241874509E-4</v>
      </c>
      <c r="AH8">
        <f t="shared" si="4"/>
        <v>1.8949543152710492E-3</v>
      </c>
      <c r="AI8">
        <f t="shared" si="17"/>
        <v>4.6530316291404491E-3</v>
      </c>
      <c r="AK8">
        <f t="shared" si="18"/>
        <v>5.8539120592477199E-2</v>
      </c>
      <c r="AN8">
        <f t="shared" si="19"/>
        <v>43970.850000000006</v>
      </c>
      <c r="AO8">
        <f t="shared" si="20"/>
        <v>130021.5</v>
      </c>
      <c r="AP8">
        <f t="shared" si="21"/>
        <v>66998.099999999991</v>
      </c>
      <c r="AQ8">
        <f t="shared" si="22"/>
        <v>165574</v>
      </c>
      <c r="AR8">
        <f t="shared" si="23"/>
        <v>813128.9</v>
      </c>
      <c r="AS8">
        <f t="shared" si="24"/>
        <v>813128.9</v>
      </c>
    </row>
    <row r="9" spans="1:45">
      <c r="A9">
        <v>7</v>
      </c>
      <c r="B9">
        <v>1.0588275111288801E-2</v>
      </c>
      <c r="D9">
        <v>3152</v>
      </c>
      <c r="E9">
        <v>15408</v>
      </c>
      <c r="F9">
        <v>29023</v>
      </c>
      <c r="G9">
        <v>145821</v>
      </c>
      <c r="I9">
        <v>1916971</v>
      </c>
      <c r="J9">
        <v>3090050</v>
      </c>
      <c r="K9">
        <v>7720559</v>
      </c>
      <c r="L9">
        <v>20103896</v>
      </c>
      <c r="N9">
        <f t="shared" si="5"/>
        <v>1.6442606591336019E-3</v>
      </c>
      <c r="O9">
        <f t="shared" si="0"/>
        <v>4.9863270820860502E-3</v>
      </c>
      <c r="P9">
        <f t="shared" si="0"/>
        <v>3.7591837585853561E-3</v>
      </c>
      <c r="Q9">
        <f t="shared" si="0"/>
        <v>7.2533701925238774E-3</v>
      </c>
      <c r="R9">
        <f t="shared" si="25"/>
        <v>5.8908103918325211E-3</v>
      </c>
      <c r="S9">
        <f t="shared" si="6"/>
        <v>1.7974224948691628</v>
      </c>
      <c r="T9">
        <f t="shared" si="7"/>
        <v>22141015.050000001</v>
      </c>
      <c r="U9">
        <f t="shared" si="8"/>
        <v>22402862.5</v>
      </c>
      <c r="V9">
        <f t="shared" si="9"/>
        <v>15055090.049999999</v>
      </c>
      <c r="W9">
        <f t="shared" si="10"/>
        <v>20103896</v>
      </c>
      <c r="X9">
        <f t="shared" si="11"/>
        <v>159405727.19999999</v>
      </c>
      <c r="Y9">
        <f t="shared" si="12"/>
        <v>159405727.19999999</v>
      </c>
      <c r="Z9">
        <f t="shared" si="13"/>
        <v>0.27779447374836858</v>
      </c>
      <c r="AA9">
        <f t="shared" si="14"/>
        <v>0.28107976913391608</v>
      </c>
      <c r="AB9">
        <f t="shared" si="15"/>
        <v>0.1888902025597986</v>
      </c>
      <c r="AC9">
        <f t="shared" si="16"/>
        <v>0.2522355545579168</v>
      </c>
      <c r="AE9">
        <f t="shared" si="1"/>
        <v>4.5676652450916456E-4</v>
      </c>
      <c r="AF9">
        <f t="shared" si="2"/>
        <v>1.4015556650589405E-3</v>
      </c>
      <c r="AG9">
        <f t="shared" si="3"/>
        <v>7.1007298161869297E-4</v>
      </c>
      <c r="AH9">
        <f t="shared" si="4"/>
        <v>1.8295578529251239E-3</v>
      </c>
      <c r="AI9">
        <f t="shared" si="17"/>
        <v>4.3979530241119221E-3</v>
      </c>
      <c r="AK9">
        <f t="shared" si="18"/>
        <v>5.6031210996594027E-2</v>
      </c>
      <c r="AN9">
        <f t="shared" si="19"/>
        <v>36405.600000000006</v>
      </c>
      <c r="AO9">
        <f t="shared" si="20"/>
        <v>111708</v>
      </c>
      <c r="AP9">
        <f t="shared" si="21"/>
        <v>56594.85</v>
      </c>
      <c r="AQ9">
        <f t="shared" si="22"/>
        <v>145821</v>
      </c>
      <c r="AR9">
        <f t="shared" si="23"/>
        <v>701058.9</v>
      </c>
      <c r="AS9">
        <f t="shared" si="24"/>
        <v>701058.9</v>
      </c>
    </row>
    <row r="10" spans="1:45">
      <c r="A10">
        <v>8</v>
      </c>
      <c r="B10">
        <v>8.1917195363473E-3</v>
      </c>
      <c r="D10">
        <v>2428</v>
      </c>
      <c r="E10">
        <v>11505</v>
      </c>
      <c r="F10">
        <v>22268</v>
      </c>
      <c r="G10">
        <v>106901</v>
      </c>
      <c r="I10">
        <v>1644453</v>
      </c>
      <c r="J10">
        <v>2849601</v>
      </c>
      <c r="K10">
        <v>7086236</v>
      </c>
      <c r="L10">
        <v>18661277</v>
      </c>
      <c r="N10">
        <f t="shared" si="5"/>
        <v>1.4764788048062182E-3</v>
      </c>
      <c r="O10">
        <f t="shared" si="0"/>
        <v>4.037407342291079E-3</v>
      </c>
      <c r="P10">
        <f t="shared" si="0"/>
        <v>3.1424299162489083E-3</v>
      </c>
      <c r="Q10">
        <f t="shared" si="0"/>
        <v>5.7284932858560535E-3</v>
      </c>
      <c r="R10">
        <f t="shared" si="25"/>
        <v>4.7319637901038656E-3</v>
      </c>
      <c r="S10">
        <f t="shared" si="6"/>
        <v>1.7311458624174074</v>
      </c>
      <c r="T10">
        <f t="shared" si="7"/>
        <v>18993432.150000002</v>
      </c>
      <c r="U10">
        <f t="shared" si="8"/>
        <v>20659607.25</v>
      </c>
      <c r="V10">
        <f t="shared" si="9"/>
        <v>13818160.199999999</v>
      </c>
      <c r="W10">
        <f t="shared" si="10"/>
        <v>18661277</v>
      </c>
      <c r="X10">
        <f t="shared" si="11"/>
        <v>144264953.20000002</v>
      </c>
      <c r="Y10">
        <f t="shared" si="12"/>
        <v>144264953.20000002</v>
      </c>
      <c r="Z10">
        <f t="shared" si="13"/>
        <v>0.2633131849239736</v>
      </c>
      <c r="AA10">
        <f t="shared" si="14"/>
        <v>0.28641200501910946</v>
      </c>
      <c r="AB10">
        <f t="shared" si="15"/>
        <v>0.19156641850281345</v>
      </c>
      <c r="AC10">
        <f t="shared" si="16"/>
        <v>0.25870839155410336</v>
      </c>
      <c r="AE10">
        <f t="shared" si="1"/>
        <v>3.8877633656626728E-4</v>
      </c>
      <c r="AF10">
        <f t="shared" si="2"/>
        <v>1.1563619319844619E-3</v>
      </c>
      <c r="AG10">
        <f t="shared" si="3"/>
        <v>6.0198404445189937E-4</v>
      </c>
      <c r="AH10">
        <f t="shared" si="4"/>
        <v>1.4820092840123001E-3</v>
      </c>
      <c r="AI10">
        <f t="shared" si="17"/>
        <v>3.6291315970149287E-3</v>
      </c>
      <c r="AK10">
        <f t="shared" si="18"/>
        <v>4.8065773043505636E-2</v>
      </c>
      <c r="AN10">
        <f t="shared" si="19"/>
        <v>28043.4</v>
      </c>
      <c r="AO10">
        <f t="shared" si="20"/>
        <v>83411.25</v>
      </c>
      <c r="AP10">
        <f t="shared" si="21"/>
        <v>43422.6</v>
      </c>
      <c r="AQ10">
        <f t="shared" si="22"/>
        <v>106901</v>
      </c>
      <c r="AR10">
        <f t="shared" si="23"/>
        <v>523556.5</v>
      </c>
      <c r="AS10">
        <f t="shared" si="24"/>
        <v>523556.5</v>
      </c>
    </row>
    <row r="11" spans="1:45">
      <c r="A11">
        <v>9</v>
      </c>
      <c r="B11">
        <v>1.03436246052658E-2</v>
      </c>
      <c r="D11">
        <v>2272</v>
      </c>
      <c r="E11">
        <v>11630</v>
      </c>
      <c r="F11">
        <v>22465</v>
      </c>
      <c r="G11">
        <v>116858</v>
      </c>
      <c r="I11">
        <v>1412798</v>
      </c>
      <c r="J11">
        <v>2298236</v>
      </c>
      <c r="K11">
        <v>5677894</v>
      </c>
      <c r="L11">
        <v>15141954</v>
      </c>
      <c r="N11">
        <f t="shared" si="5"/>
        <v>1.6081562969370003E-3</v>
      </c>
      <c r="O11">
        <f t="shared" si="0"/>
        <v>5.0604028480974103E-3</v>
      </c>
      <c r="P11">
        <f t="shared" si="0"/>
        <v>3.9565726306267784E-3</v>
      </c>
      <c r="Q11">
        <f t="shared" si="0"/>
        <v>7.7174980190799682E-3</v>
      </c>
      <c r="R11">
        <f t="shared" si="25"/>
        <v>6.2462083507637432E-3</v>
      </c>
      <c r="S11">
        <f t="shared" si="6"/>
        <v>1.6559845628590109</v>
      </c>
      <c r="T11">
        <f t="shared" si="7"/>
        <v>16317816.9</v>
      </c>
      <c r="U11">
        <f t="shared" si="8"/>
        <v>16662211</v>
      </c>
      <c r="V11">
        <f t="shared" si="9"/>
        <v>11071893.299999999</v>
      </c>
      <c r="W11">
        <f t="shared" si="10"/>
        <v>15141954</v>
      </c>
      <c r="X11">
        <f t="shared" si="11"/>
        <v>118387750.39999999</v>
      </c>
      <c r="Y11">
        <f t="shared" si="12"/>
        <v>118387750.39999999</v>
      </c>
      <c r="Z11">
        <f t="shared" si="13"/>
        <v>0.27566731937834005</v>
      </c>
      <c r="AA11">
        <f t="shared" si="14"/>
        <v>0.28148538921810617</v>
      </c>
      <c r="AB11">
        <f t="shared" si="15"/>
        <v>0.1870445761929099</v>
      </c>
      <c r="AC11">
        <f t="shared" si="16"/>
        <v>0.25580271521064396</v>
      </c>
      <c r="AE11">
        <f t="shared" si="1"/>
        <v>4.4331613551802071E-4</v>
      </c>
      <c r="AF11">
        <f t="shared" si="2"/>
        <v>1.4244294652971125E-3</v>
      </c>
      <c r="AG11">
        <f t="shared" si="3"/>
        <v>7.4005545087205246E-4</v>
      </c>
      <c r="AH11">
        <f t="shared" si="4"/>
        <v>1.9741569479134221E-3</v>
      </c>
      <c r="AI11">
        <f t="shared" si="17"/>
        <v>4.5819579996006082E-3</v>
      </c>
      <c r="AK11">
        <f t="shared" si="18"/>
        <v>4.1294721116577171E-2</v>
      </c>
      <c r="AN11">
        <f t="shared" si="19"/>
        <v>26241.600000000002</v>
      </c>
      <c r="AO11">
        <f t="shared" si="20"/>
        <v>84317.5</v>
      </c>
      <c r="AP11">
        <f t="shared" si="21"/>
        <v>43806.75</v>
      </c>
      <c r="AQ11">
        <f t="shared" si="22"/>
        <v>116858</v>
      </c>
      <c r="AR11">
        <f t="shared" si="23"/>
        <v>542447.69999999995</v>
      </c>
      <c r="AS11">
        <f t="shared" si="24"/>
        <v>542447.69999999995</v>
      </c>
    </row>
    <row r="12" spans="1:45">
      <c r="A12">
        <v>10</v>
      </c>
      <c r="B12">
        <v>1.0224883107239501E-2</v>
      </c>
      <c r="D12">
        <v>2931</v>
      </c>
      <c r="E12">
        <v>13695</v>
      </c>
      <c r="F12">
        <v>26435</v>
      </c>
      <c r="G12">
        <v>124714</v>
      </c>
      <c r="I12">
        <v>1532081</v>
      </c>
      <c r="J12">
        <v>2467762</v>
      </c>
      <c r="K12">
        <v>6120141</v>
      </c>
      <c r="L12">
        <v>16355960</v>
      </c>
      <c r="N12">
        <f t="shared" si="5"/>
        <v>1.913084229880796E-3</v>
      </c>
      <c r="O12">
        <f t="shared" si="0"/>
        <v>5.5495627212024503E-3</v>
      </c>
      <c r="P12">
        <f t="shared" si="0"/>
        <v>4.3193449301249763E-3</v>
      </c>
      <c r="Q12">
        <f t="shared" si="0"/>
        <v>7.6249880777404687E-3</v>
      </c>
      <c r="R12">
        <f t="shared" si="25"/>
        <v>6.336884531860318E-3</v>
      </c>
      <c r="S12">
        <f t="shared" si="6"/>
        <v>1.6135504846003219</v>
      </c>
      <c r="T12">
        <f t="shared" si="7"/>
        <v>17695535.550000001</v>
      </c>
      <c r="U12">
        <f t="shared" si="8"/>
        <v>17891274.5</v>
      </c>
      <c r="V12">
        <f t="shared" si="9"/>
        <v>11934274.949999999</v>
      </c>
      <c r="W12">
        <f t="shared" si="10"/>
        <v>16355960</v>
      </c>
      <c r="X12">
        <f t="shared" si="11"/>
        <v>127754090</v>
      </c>
      <c r="Y12">
        <f t="shared" si="12"/>
        <v>127754090</v>
      </c>
      <c r="Z12">
        <f t="shared" si="13"/>
        <v>0.27702495552197193</v>
      </c>
      <c r="AA12">
        <f t="shared" si="14"/>
        <v>0.28008926367836834</v>
      </c>
      <c r="AB12">
        <f t="shared" si="15"/>
        <v>0.18683198244377144</v>
      </c>
      <c r="AC12">
        <f t="shared" si="16"/>
        <v>0.25605379835588826</v>
      </c>
      <c r="AE12">
        <f t="shared" si="1"/>
        <v>5.2997207369251344E-4</v>
      </c>
      <c r="AF12">
        <f t="shared" si="2"/>
        <v>1.5543729363185165E-3</v>
      </c>
      <c r="AG12">
        <f t="shared" si="3"/>
        <v>8.0699177615370279E-4</v>
      </c>
      <c r="AH12">
        <f t="shared" si="4"/>
        <v>1.9524071597238101E-3</v>
      </c>
      <c r="AI12">
        <f t="shared" si="17"/>
        <v>4.843743945888543E-3</v>
      </c>
      <c r="AK12">
        <f t="shared" si="18"/>
        <v>4.4781248007858633E-2</v>
      </c>
      <c r="AN12">
        <f t="shared" si="19"/>
        <v>33853.050000000003</v>
      </c>
      <c r="AO12">
        <f t="shared" si="20"/>
        <v>99288.75</v>
      </c>
      <c r="AP12">
        <f t="shared" si="21"/>
        <v>51548.25</v>
      </c>
      <c r="AQ12">
        <f t="shared" si="22"/>
        <v>124714</v>
      </c>
      <c r="AR12">
        <f t="shared" si="23"/>
        <v>618808.1</v>
      </c>
      <c r="AS12">
        <f t="shared" si="24"/>
        <v>618808.1</v>
      </c>
    </row>
    <row r="13" spans="1:45">
      <c r="A13">
        <v>11</v>
      </c>
      <c r="B13">
        <v>1.54314022301927E-2</v>
      </c>
      <c r="D13">
        <v>3098</v>
      </c>
      <c r="E13">
        <v>15261</v>
      </c>
      <c r="F13">
        <v>29957</v>
      </c>
      <c r="G13">
        <v>160783</v>
      </c>
      <c r="I13">
        <v>1460797</v>
      </c>
      <c r="J13">
        <v>2439346</v>
      </c>
      <c r="K13">
        <v>6093762</v>
      </c>
      <c r="L13">
        <v>16584479</v>
      </c>
      <c r="N13">
        <f t="shared" si="5"/>
        <v>2.1207601056135793E-3</v>
      </c>
      <c r="O13">
        <f t="shared" si="0"/>
        <v>6.2561850594380622E-3</v>
      </c>
      <c r="P13">
        <f t="shared" si="0"/>
        <v>4.9160108320607208E-3</v>
      </c>
      <c r="Q13">
        <f t="shared" si="0"/>
        <v>9.6947875178954972E-3</v>
      </c>
      <c r="R13">
        <f t="shared" si="25"/>
        <v>7.8672578438177439E-3</v>
      </c>
      <c r="S13">
        <f t="shared" si="6"/>
        <v>1.9614715236922124</v>
      </c>
      <c r="T13">
        <f t="shared" si="7"/>
        <v>16872205.350000001</v>
      </c>
      <c r="U13">
        <f t="shared" si="8"/>
        <v>17685258.5</v>
      </c>
      <c r="V13">
        <f t="shared" si="9"/>
        <v>11882835.9</v>
      </c>
      <c r="W13">
        <f t="shared" si="10"/>
        <v>16584479</v>
      </c>
      <c r="X13">
        <f t="shared" si="11"/>
        <v>126049557.5</v>
      </c>
      <c r="Y13">
        <f t="shared" si="12"/>
        <v>126049557.5</v>
      </c>
      <c r="Z13">
        <f t="shared" si="13"/>
        <v>0.26770749036544617</v>
      </c>
      <c r="AA13">
        <f t="shared" si="14"/>
        <v>0.28060802196786766</v>
      </c>
      <c r="AB13">
        <f t="shared" si="15"/>
        <v>0.18854228663198599</v>
      </c>
      <c r="AC13">
        <f t="shared" si="16"/>
        <v>0.26314220103470021</v>
      </c>
      <c r="AE13">
        <f t="shared" si="1"/>
        <v>5.6774336554096989E-4</v>
      </c>
      <c r="AF13">
        <f t="shared" si="2"/>
        <v>1.7555357145938413E-3</v>
      </c>
      <c r="AG13">
        <f t="shared" si="3"/>
        <v>9.2687592338434042E-4</v>
      </c>
      <c r="AH13">
        <f t="shared" si="4"/>
        <v>2.5511077260227592E-3</v>
      </c>
      <c r="AI13">
        <f t="shared" si="17"/>
        <v>5.801262729541911E-3</v>
      </c>
      <c r="AK13">
        <f t="shared" si="18"/>
        <v>4.269768553107562E-2</v>
      </c>
      <c r="AN13">
        <f t="shared" si="19"/>
        <v>35781.9</v>
      </c>
      <c r="AO13">
        <f t="shared" si="20"/>
        <v>110642.25</v>
      </c>
      <c r="AP13">
        <f t="shared" si="21"/>
        <v>58416.15</v>
      </c>
      <c r="AQ13">
        <f t="shared" si="22"/>
        <v>160783</v>
      </c>
      <c r="AR13">
        <f t="shared" si="23"/>
        <v>731246.6</v>
      </c>
      <c r="AS13">
        <f t="shared" si="24"/>
        <v>731246.6</v>
      </c>
    </row>
    <row r="14" spans="1:45">
      <c r="A14">
        <v>12</v>
      </c>
      <c r="B14">
        <v>1.38557022591484E-2</v>
      </c>
      <c r="D14">
        <v>3752</v>
      </c>
      <c r="E14">
        <v>17166</v>
      </c>
      <c r="F14">
        <v>34361</v>
      </c>
      <c r="G14">
        <v>165587</v>
      </c>
      <c r="I14">
        <v>1609060</v>
      </c>
      <c r="J14">
        <v>2544506</v>
      </c>
      <c r="K14">
        <v>6373846</v>
      </c>
      <c r="L14">
        <v>16779978</v>
      </c>
      <c r="N14">
        <f t="shared" si="5"/>
        <v>2.3317962039948788E-3</v>
      </c>
      <c r="O14">
        <f t="shared" si="0"/>
        <v>6.7462996746716257E-3</v>
      </c>
      <c r="P14">
        <f t="shared" si="0"/>
        <v>5.3909366495519346E-3</v>
      </c>
      <c r="Q14">
        <f t="shared" si="0"/>
        <v>9.8681297436742765E-3</v>
      </c>
      <c r="R14">
        <f t="shared" si="25"/>
        <v>8.0881402433553694E-3</v>
      </c>
      <c r="S14">
        <f t="shared" si="6"/>
        <v>1.7130887747070462</v>
      </c>
      <c r="T14">
        <f t="shared" si="7"/>
        <v>18584643</v>
      </c>
      <c r="U14">
        <f t="shared" si="8"/>
        <v>18447668.5</v>
      </c>
      <c r="V14">
        <f t="shared" si="9"/>
        <v>12428999.699999999</v>
      </c>
      <c r="W14">
        <f t="shared" si="10"/>
        <v>16779978</v>
      </c>
      <c r="X14">
        <f t="shared" si="11"/>
        <v>132482578.40000001</v>
      </c>
      <c r="Y14">
        <f t="shared" si="12"/>
        <v>132482578.40000001</v>
      </c>
      <c r="Z14">
        <f t="shared" si="13"/>
        <v>0.28055980226906574</v>
      </c>
      <c r="AA14">
        <f t="shared" si="14"/>
        <v>0.27849199076276432</v>
      </c>
      <c r="AB14">
        <f t="shared" si="15"/>
        <v>0.18763221323295137</v>
      </c>
      <c r="AC14">
        <f t="shared" si="16"/>
        <v>0.25331599373521851</v>
      </c>
      <c r="AE14">
        <f t="shared" si="1"/>
        <v>6.5420828192456126E-4</v>
      </c>
      <c r="AF14">
        <f t="shared" si="2"/>
        <v>1.8787904266814902E-3</v>
      </c>
      <c r="AG14">
        <f t="shared" si="3"/>
        <v>1.011513374954061E-3</v>
      </c>
      <c r="AH14">
        <f t="shared" si="4"/>
        <v>2.4997550923269163E-3</v>
      </c>
      <c r="AI14">
        <f t="shared" si="17"/>
        <v>6.0442671758870288E-3</v>
      </c>
      <c r="AK14">
        <f t="shared" si="18"/>
        <v>4.7031269834639955E-2</v>
      </c>
      <c r="AN14">
        <f t="shared" si="19"/>
        <v>43335.600000000006</v>
      </c>
      <c r="AO14">
        <f t="shared" si="20"/>
        <v>124453.5</v>
      </c>
      <c r="AP14">
        <f t="shared" si="21"/>
        <v>67003.95</v>
      </c>
      <c r="AQ14">
        <f t="shared" si="22"/>
        <v>165587</v>
      </c>
      <c r="AR14">
        <f t="shared" si="23"/>
        <v>800760.1</v>
      </c>
      <c r="AS14">
        <f t="shared" si="24"/>
        <v>800760.1</v>
      </c>
    </row>
    <row r="15" spans="1:45">
      <c r="A15">
        <v>13</v>
      </c>
      <c r="B15">
        <v>5.6343268156133402E-3</v>
      </c>
      <c r="D15">
        <v>1996</v>
      </c>
      <c r="E15">
        <v>8410</v>
      </c>
      <c r="F15">
        <v>16281</v>
      </c>
      <c r="G15">
        <v>68574</v>
      </c>
      <c r="I15">
        <v>1150217</v>
      </c>
      <c r="J15">
        <v>2085834</v>
      </c>
      <c r="K15">
        <v>5177526</v>
      </c>
      <c r="L15">
        <v>13364426</v>
      </c>
      <c r="N15">
        <f t="shared" si="5"/>
        <v>1.7353247256821974E-3</v>
      </c>
      <c r="O15">
        <f t="shared" si="0"/>
        <v>4.0319603573438726E-3</v>
      </c>
      <c r="P15">
        <f t="shared" si="0"/>
        <v>3.144552050535333E-3</v>
      </c>
      <c r="Q15">
        <f t="shared" si="0"/>
        <v>5.1310845673431839E-3</v>
      </c>
      <c r="R15">
        <f t="shared" si="25"/>
        <v>4.3741843547362904E-3</v>
      </c>
      <c r="S15">
        <f t="shared" si="6"/>
        <v>1.2880862713325261</v>
      </c>
      <c r="T15">
        <f t="shared" si="7"/>
        <v>13285006.350000001</v>
      </c>
      <c r="U15">
        <f t="shared" si="8"/>
        <v>15122296.5</v>
      </c>
      <c r="V15">
        <f t="shared" si="9"/>
        <v>10096175.699999999</v>
      </c>
      <c r="W15">
        <f t="shared" si="10"/>
        <v>13364426</v>
      </c>
      <c r="X15">
        <f t="shared" si="11"/>
        <v>103735809.09999999</v>
      </c>
      <c r="Y15">
        <f t="shared" si="12"/>
        <v>103735809.09999999</v>
      </c>
      <c r="Z15">
        <f t="shared" si="13"/>
        <v>0.25613154156234375</v>
      </c>
      <c r="AA15">
        <f t="shared" si="14"/>
        <v>0.29155402808729819</v>
      </c>
      <c r="AB15">
        <f t="shared" si="15"/>
        <v>0.19465169814730832</v>
      </c>
      <c r="AC15">
        <f t="shared" si="16"/>
        <v>0.25766273220304986</v>
      </c>
      <c r="AE15">
        <f t="shared" si="1"/>
        <v>4.4447139710023252E-4</v>
      </c>
      <c r="AF15">
        <f t="shared" si="2"/>
        <v>1.1755342832719083E-3</v>
      </c>
      <c r="AG15">
        <f t="shared" si="3"/>
        <v>6.12092396549303E-4</v>
      </c>
      <c r="AH15">
        <f t="shared" si="4"/>
        <v>1.3220892687865488E-3</v>
      </c>
      <c r="AI15">
        <f t="shared" si="17"/>
        <v>3.5541873457079929E-3</v>
      </c>
      <c r="AK15">
        <f t="shared" si="18"/>
        <v>3.3619732076734285E-2</v>
      </c>
      <c r="AN15">
        <f t="shared" si="19"/>
        <v>23053.800000000003</v>
      </c>
      <c r="AO15">
        <f t="shared" si="20"/>
        <v>60972.5</v>
      </c>
      <c r="AP15">
        <f t="shared" si="21"/>
        <v>31747.95</v>
      </c>
      <c r="AQ15">
        <f t="shared" si="22"/>
        <v>68574</v>
      </c>
      <c r="AR15">
        <f t="shared" si="23"/>
        <v>368696.5</v>
      </c>
      <c r="AS15">
        <f t="shared" si="24"/>
        <v>368696.5</v>
      </c>
    </row>
    <row r="16" spans="1:45">
      <c r="A16">
        <v>14</v>
      </c>
      <c r="B16">
        <v>1.09020036094038E-2</v>
      </c>
      <c r="D16">
        <v>2403</v>
      </c>
      <c r="E16">
        <v>10723</v>
      </c>
      <c r="F16">
        <v>21567</v>
      </c>
      <c r="G16">
        <v>101445</v>
      </c>
      <c r="I16">
        <v>1064099</v>
      </c>
      <c r="J16">
        <v>1743275</v>
      </c>
      <c r="K16">
        <v>4300892</v>
      </c>
      <c r="L16">
        <v>11425316</v>
      </c>
      <c r="N16">
        <f t="shared" si="5"/>
        <v>2.2582485276275988E-3</v>
      </c>
      <c r="O16">
        <f t="shared" si="0"/>
        <v>6.1510662402661656E-3</v>
      </c>
      <c r="P16">
        <f t="shared" si="0"/>
        <v>5.0145411695992365E-3</v>
      </c>
      <c r="Q16">
        <f t="shared" si="0"/>
        <v>8.8789666736569916E-3</v>
      </c>
      <c r="R16">
        <f t="shared" si="25"/>
        <v>7.3454769833483889E-3</v>
      </c>
      <c r="S16">
        <f t="shared" si="6"/>
        <v>1.4841791260278636</v>
      </c>
      <c r="T16">
        <f t="shared" si="7"/>
        <v>12290343.450000001</v>
      </c>
      <c r="U16">
        <f t="shared" si="8"/>
        <v>12638743.75</v>
      </c>
      <c r="V16">
        <f t="shared" si="9"/>
        <v>8386739.3999999994</v>
      </c>
      <c r="W16">
        <f t="shared" si="10"/>
        <v>11425316</v>
      </c>
      <c r="X16">
        <f t="shared" si="11"/>
        <v>89482285.200000003</v>
      </c>
      <c r="Y16">
        <f t="shared" si="12"/>
        <v>89482285.200000003</v>
      </c>
      <c r="Z16">
        <f t="shared" si="13"/>
        <v>0.27469891772500243</v>
      </c>
      <c r="AA16">
        <f t="shared" si="14"/>
        <v>0.28248594058033732</v>
      </c>
      <c r="AB16">
        <f t="shared" si="15"/>
        <v>0.18745027311841606</v>
      </c>
      <c r="AC16">
        <f t="shared" si="16"/>
        <v>0.25536486857624419</v>
      </c>
      <c r="AE16">
        <f t="shared" si="1"/>
        <v>6.2033842649338164E-4</v>
      </c>
      <c r="AF16">
        <f t="shared" si="2"/>
        <v>1.7375897324535469E-3</v>
      </c>
      <c r="AG16">
        <f t="shared" si="3"/>
        <v>9.3997711180491834E-4</v>
      </c>
      <c r="AH16">
        <f t="shared" si="4"/>
        <v>2.2673761577112696E-3</v>
      </c>
      <c r="AI16">
        <f t="shared" si="17"/>
        <v>5.5652814284631166E-3</v>
      </c>
      <c r="AK16">
        <f t="shared" si="18"/>
        <v>3.1102586106031185E-2</v>
      </c>
      <c r="AN16">
        <f t="shared" si="19"/>
        <v>27754.65</v>
      </c>
      <c r="AO16">
        <f t="shared" si="20"/>
        <v>77741.75</v>
      </c>
      <c r="AP16">
        <f t="shared" si="21"/>
        <v>42055.65</v>
      </c>
      <c r="AQ16">
        <f t="shared" si="22"/>
        <v>101445</v>
      </c>
      <c r="AR16">
        <f t="shared" si="23"/>
        <v>497994.1</v>
      </c>
      <c r="AS16">
        <f t="shared" si="24"/>
        <v>497994.1</v>
      </c>
    </row>
    <row r="17" spans="1:45">
      <c r="A17">
        <v>15</v>
      </c>
      <c r="B17">
        <v>1.20668953079859E-2</v>
      </c>
      <c r="D17">
        <v>2375</v>
      </c>
      <c r="E17">
        <v>10699</v>
      </c>
      <c r="F17">
        <v>21415</v>
      </c>
      <c r="G17">
        <v>106328</v>
      </c>
      <c r="I17">
        <v>1001017</v>
      </c>
      <c r="J17">
        <v>1554134</v>
      </c>
      <c r="K17">
        <v>3780986</v>
      </c>
      <c r="L17">
        <v>10225146</v>
      </c>
      <c r="N17">
        <f t="shared" si="5"/>
        <v>2.3725870789407175E-3</v>
      </c>
      <c r="O17">
        <f t="shared" si="0"/>
        <v>6.884219764833663E-3</v>
      </c>
      <c r="P17">
        <f t="shared" si="0"/>
        <v>5.6638665152423202E-3</v>
      </c>
      <c r="Q17">
        <f t="shared" si="0"/>
        <v>1.0398677925968E-2</v>
      </c>
      <c r="R17">
        <f t="shared" si="25"/>
        <v>8.5027832686634247E-3</v>
      </c>
      <c r="S17">
        <f t="shared" si="6"/>
        <v>1.4191700442910062</v>
      </c>
      <c r="T17">
        <f t="shared" si="7"/>
        <v>11561746.350000001</v>
      </c>
      <c r="U17">
        <f t="shared" si="8"/>
        <v>11267471.5</v>
      </c>
      <c r="V17">
        <f t="shared" si="9"/>
        <v>7372922.7000000002</v>
      </c>
      <c r="W17">
        <f t="shared" si="10"/>
        <v>10225146</v>
      </c>
      <c r="X17">
        <f t="shared" si="11"/>
        <v>80854573.099999994</v>
      </c>
      <c r="Y17">
        <f t="shared" si="12"/>
        <v>80854573.099999994</v>
      </c>
      <c r="Z17">
        <f t="shared" si="13"/>
        <v>0.28598868083071982</v>
      </c>
      <c r="AA17">
        <f t="shared" si="14"/>
        <v>0.27870956627436577</v>
      </c>
      <c r="AB17">
        <f t="shared" si="15"/>
        <v>0.1823749088596697</v>
      </c>
      <c r="AC17">
        <f t="shared" si="16"/>
        <v>0.25292684403524485</v>
      </c>
      <c r="AE17">
        <f t="shared" si="1"/>
        <v>6.7853304886226671E-4</v>
      </c>
      <c r="AF17">
        <f t="shared" si="2"/>
        <v>1.9186979047942066E-3</v>
      </c>
      <c r="AG17">
        <f t="shared" si="3"/>
        <v>1.0329471395106532E-3</v>
      </c>
      <c r="AH17">
        <f t="shared" si="4"/>
        <v>2.6301047899540517E-3</v>
      </c>
      <c r="AI17">
        <f t="shared" si="17"/>
        <v>6.2602828831211776E-3</v>
      </c>
      <c r="AK17">
        <f t="shared" si="18"/>
        <v>2.9258760168086824E-2</v>
      </c>
      <c r="AN17">
        <f t="shared" si="19"/>
        <v>27431.25</v>
      </c>
      <c r="AO17">
        <f t="shared" si="20"/>
        <v>77567.75</v>
      </c>
      <c r="AP17">
        <f t="shared" si="21"/>
        <v>41759.25</v>
      </c>
      <c r="AQ17">
        <f t="shared" si="22"/>
        <v>106328</v>
      </c>
      <c r="AR17">
        <f t="shared" si="23"/>
        <v>506172.5</v>
      </c>
      <c r="AS17">
        <f t="shared" si="24"/>
        <v>506172.5</v>
      </c>
    </row>
    <row r="18" spans="1:45">
      <c r="A18">
        <v>16</v>
      </c>
      <c r="B18">
        <v>1.67866922955031E-2</v>
      </c>
      <c r="D18">
        <v>1518</v>
      </c>
      <c r="E18">
        <v>8522</v>
      </c>
      <c r="F18">
        <v>15325</v>
      </c>
      <c r="G18">
        <v>97719</v>
      </c>
      <c r="I18">
        <v>975450</v>
      </c>
      <c r="J18">
        <v>1296094</v>
      </c>
      <c r="K18">
        <v>3244552</v>
      </c>
      <c r="L18">
        <v>8838860</v>
      </c>
      <c r="N18">
        <f t="shared" si="5"/>
        <v>1.5562048285406736E-3</v>
      </c>
      <c r="O18">
        <f t="shared" si="0"/>
        <v>6.575140383336394E-3</v>
      </c>
      <c r="P18">
        <f t="shared" si="0"/>
        <v>4.7233023234024294E-3</v>
      </c>
      <c r="Q18">
        <f t="shared" si="0"/>
        <v>1.1055611243983953E-2</v>
      </c>
      <c r="R18">
        <f t="shared" si="25"/>
        <v>8.5743209522899273E-3</v>
      </c>
      <c r="S18">
        <f t="shared" si="6"/>
        <v>1.957786790220386</v>
      </c>
      <c r="T18">
        <f t="shared" si="7"/>
        <v>11266447.5</v>
      </c>
      <c r="U18">
        <f t="shared" si="8"/>
        <v>9396681.5</v>
      </c>
      <c r="V18">
        <f t="shared" si="9"/>
        <v>6326876.3999999994</v>
      </c>
      <c r="W18">
        <f t="shared" si="10"/>
        <v>8838860</v>
      </c>
      <c r="X18">
        <f t="shared" si="11"/>
        <v>71657730.799999997</v>
      </c>
      <c r="Y18">
        <f t="shared" si="12"/>
        <v>71657730.799999997</v>
      </c>
      <c r="Z18">
        <f t="shared" si="13"/>
        <v>0.31445169625717484</v>
      </c>
      <c r="AA18">
        <f t="shared" si="14"/>
        <v>0.26226567308491999</v>
      </c>
      <c r="AB18">
        <f t="shared" si="15"/>
        <v>0.17658601045178504</v>
      </c>
      <c r="AC18">
        <f t="shared" si="16"/>
        <v>0.24669662020612018</v>
      </c>
      <c r="AE18">
        <f t="shared" si="1"/>
        <v>4.8935124805822073E-4</v>
      </c>
      <c r="AF18">
        <f t="shared" si="2"/>
        <v>1.7244336182635582E-3</v>
      </c>
      <c r="AG18">
        <f t="shared" si="3"/>
        <v>8.3406911344728195E-4</v>
      </c>
      <c r="AH18">
        <f t="shared" si="4"/>
        <v>2.7273819282036212E-3</v>
      </c>
      <c r="AI18">
        <f t="shared" si="17"/>
        <v>5.7752359079726815E-3</v>
      </c>
      <c r="AK18">
        <f t="shared" si="18"/>
        <v>2.851146144966598E-2</v>
      </c>
      <c r="AN18">
        <f t="shared" si="19"/>
        <v>17532.900000000001</v>
      </c>
      <c r="AO18">
        <f t="shared" si="20"/>
        <v>61784.5</v>
      </c>
      <c r="AP18">
        <f t="shared" si="21"/>
        <v>29883.75</v>
      </c>
      <c r="AQ18">
        <f t="shared" si="22"/>
        <v>97719</v>
      </c>
      <c r="AR18">
        <f t="shared" si="23"/>
        <v>413840.3</v>
      </c>
      <c r="AS18">
        <f t="shared" si="24"/>
        <v>413840.3</v>
      </c>
    </row>
    <row r="19" spans="1:45">
      <c r="A19">
        <v>17</v>
      </c>
      <c r="B19">
        <v>2.46287175701209E-2</v>
      </c>
      <c r="D19">
        <v>2283</v>
      </c>
      <c r="E19">
        <v>12244</v>
      </c>
      <c r="F19">
        <v>23014</v>
      </c>
      <c r="G19">
        <v>140394</v>
      </c>
      <c r="I19">
        <v>1027793</v>
      </c>
      <c r="J19">
        <v>1282407</v>
      </c>
      <c r="K19">
        <v>3180497</v>
      </c>
      <c r="L19">
        <v>8781448</v>
      </c>
      <c r="N19">
        <f t="shared" si="5"/>
        <v>2.2212643985705291E-3</v>
      </c>
      <c r="O19">
        <f t="shared" si="5"/>
        <v>9.5476709032311889E-3</v>
      </c>
      <c r="P19">
        <f t="shared" si="5"/>
        <v>7.2359760125540124E-3</v>
      </c>
      <c r="Q19">
        <f t="shared" si="5"/>
        <v>1.5987568337249163E-2</v>
      </c>
      <c r="R19">
        <f t="shared" si="25"/>
        <v>1.2467292057360684E-2</v>
      </c>
      <c r="S19">
        <f t="shared" si="6"/>
        <v>1.9754664811578002</v>
      </c>
      <c r="T19">
        <f t="shared" si="7"/>
        <v>11871009.15</v>
      </c>
      <c r="U19">
        <f t="shared" si="8"/>
        <v>9297450.75</v>
      </c>
      <c r="V19">
        <f t="shared" si="9"/>
        <v>6201969.1499999994</v>
      </c>
      <c r="W19">
        <f t="shared" si="10"/>
        <v>8781448</v>
      </c>
      <c r="X19">
        <f t="shared" si="11"/>
        <v>72303754.099999994</v>
      </c>
      <c r="Y19">
        <f t="shared" si="12"/>
        <v>72303754.099999994</v>
      </c>
      <c r="Z19">
        <f t="shared" si="13"/>
        <v>0.3283649458527908</v>
      </c>
      <c r="AA19">
        <f t="shared" si="13"/>
        <v>0.25717753844817309</v>
      </c>
      <c r="AB19">
        <f t="shared" ref="AB19:AC26" si="26">V19/SUM($T19:$W19)</f>
        <v>0.1715531711236554</v>
      </c>
      <c r="AC19">
        <f t="shared" si="26"/>
        <v>0.24290434457538079</v>
      </c>
      <c r="AE19">
        <f t="shared" si="1"/>
        <v>7.2938536396134374E-4</v>
      </c>
      <c r="AF19">
        <f t="shared" si="2"/>
        <v>2.4554465008062424E-3</v>
      </c>
      <c r="AG19">
        <f t="shared" si="3"/>
        <v>1.2413546311283441E-3</v>
      </c>
      <c r="AH19">
        <f t="shared" si="4"/>
        <v>3.8834498083136185E-3</v>
      </c>
      <c r="AI19">
        <f t="shared" si="17"/>
        <v>8.3096363042095486E-3</v>
      </c>
      <c r="AK19">
        <f t="shared" si="18"/>
        <v>3.0041396788904145E-2</v>
      </c>
      <c r="AN19">
        <f t="shared" si="19"/>
        <v>26368.65</v>
      </c>
      <c r="AO19">
        <f t="shared" si="20"/>
        <v>88769</v>
      </c>
      <c r="AP19">
        <f t="shared" si="21"/>
        <v>44877.299999999996</v>
      </c>
      <c r="AQ19">
        <f t="shared" si="22"/>
        <v>140394</v>
      </c>
      <c r="AR19">
        <f t="shared" si="23"/>
        <v>600817.89999999991</v>
      </c>
      <c r="AS19">
        <f t="shared" si="24"/>
        <v>600817.89999999991</v>
      </c>
    </row>
    <row r="20" spans="1:45">
      <c r="A20">
        <v>18</v>
      </c>
      <c r="B20">
        <v>6.9685592669255702E-3</v>
      </c>
      <c r="D20">
        <v>1334</v>
      </c>
      <c r="E20">
        <v>6360</v>
      </c>
      <c r="F20">
        <v>12329</v>
      </c>
      <c r="G20">
        <v>55682</v>
      </c>
      <c r="I20">
        <v>881811</v>
      </c>
      <c r="J20">
        <v>1611951</v>
      </c>
      <c r="K20">
        <v>3887239</v>
      </c>
      <c r="L20">
        <v>10705381</v>
      </c>
      <c r="N20">
        <f t="shared" si="5"/>
        <v>1.5127958258629116E-3</v>
      </c>
      <c r="O20">
        <f t="shared" si="5"/>
        <v>3.9455293616245156E-3</v>
      </c>
      <c r="P20">
        <f t="shared" si="5"/>
        <v>3.1716598850752425E-3</v>
      </c>
      <c r="Q20">
        <f t="shared" si="5"/>
        <v>5.2013095096755547E-3</v>
      </c>
      <c r="R20">
        <f t="shared" si="25"/>
        <v>4.4307214950479274E-3</v>
      </c>
      <c r="S20">
        <f t="shared" si="6"/>
        <v>1.5727820569887097</v>
      </c>
      <c r="T20">
        <f t="shared" si="7"/>
        <v>10184917.050000001</v>
      </c>
      <c r="U20">
        <f t="shared" si="8"/>
        <v>11686644.75</v>
      </c>
      <c r="V20">
        <f t="shared" si="9"/>
        <v>7580116.0499999998</v>
      </c>
      <c r="W20">
        <f t="shared" si="10"/>
        <v>10705381</v>
      </c>
      <c r="X20">
        <f t="shared" si="11"/>
        <v>80314117.700000003</v>
      </c>
      <c r="Y20">
        <f t="shared" si="12"/>
        <v>80314117.700000003</v>
      </c>
      <c r="Z20">
        <f t="shared" si="13"/>
        <v>0.2536270668637377</v>
      </c>
      <c r="AA20">
        <f t="shared" si="13"/>
        <v>0.29102342364398531</v>
      </c>
      <c r="AB20">
        <f t="shared" si="26"/>
        <v>0.1887617337294113</v>
      </c>
      <c r="AC20">
        <f t="shared" si="26"/>
        <v>0.26658777576286563</v>
      </c>
      <c r="AE20">
        <f t="shared" si="1"/>
        <v>3.8368596807731599E-4</v>
      </c>
      <c r="AF20">
        <f t="shared" si="2"/>
        <v>1.1482414629078344E-3</v>
      </c>
      <c r="AG20">
        <f t="shared" si="3"/>
        <v>5.9868801870682819E-4</v>
      </c>
      <c r="AH20">
        <f t="shared" si="4"/>
        <v>1.3866055332386474E-3</v>
      </c>
      <c r="AI20">
        <f t="shared" si="17"/>
        <v>3.5172209829306264E-3</v>
      </c>
      <c r="AK20">
        <f t="shared" si="18"/>
        <v>2.5774483912441856E-2</v>
      </c>
      <c r="AN20">
        <f t="shared" si="19"/>
        <v>15407.7</v>
      </c>
      <c r="AO20">
        <f t="shared" si="20"/>
        <v>46110</v>
      </c>
      <c r="AP20">
        <f t="shared" si="21"/>
        <v>24041.55</v>
      </c>
      <c r="AQ20">
        <f t="shared" si="22"/>
        <v>55682</v>
      </c>
      <c r="AR20">
        <f t="shared" si="23"/>
        <v>282482.5</v>
      </c>
      <c r="AS20">
        <f t="shared" si="24"/>
        <v>282482.5</v>
      </c>
    </row>
    <row r="21" spans="1:45">
      <c r="A21">
        <v>19</v>
      </c>
      <c r="B21">
        <v>4.0135852676096602E-2</v>
      </c>
      <c r="D21">
        <v>1748</v>
      </c>
      <c r="E21">
        <v>11689</v>
      </c>
      <c r="F21">
        <v>18540</v>
      </c>
      <c r="G21">
        <v>147952</v>
      </c>
      <c r="I21">
        <v>800191</v>
      </c>
      <c r="J21">
        <v>799347</v>
      </c>
      <c r="K21">
        <v>2056172</v>
      </c>
      <c r="L21">
        <v>5384209</v>
      </c>
      <c r="N21">
        <f t="shared" si="5"/>
        <v>2.1844784557686851E-3</v>
      </c>
      <c r="O21">
        <f t="shared" si="5"/>
        <v>1.4623186175715928E-2</v>
      </c>
      <c r="P21">
        <f t="shared" si="5"/>
        <v>9.016755407621542E-3</v>
      </c>
      <c r="Q21">
        <f t="shared" si="5"/>
        <v>2.7478873869866492E-2</v>
      </c>
      <c r="R21">
        <f t="shared" si="25"/>
        <v>1.9903828784306583E-2</v>
      </c>
      <c r="S21">
        <f t="shared" si="6"/>
        <v>2.0164890439442589</v>
      </c>
      <c r="T21">
        <f t="shared" si="7"/>
        <v>9242206.0500000007</v>
      </c>
      <c r="U21">
        <f t="shared" si="8"/>
        <v>5795265.75</v>
      </c>
      <c r="V21">
        <f t="shared" si="9"/>
        <v>4009535.4</v>
      </c>
      <c r="W21">
        <f t="shared" si="10"/>
        <v>5384209</v>
      </c>
      <c r="X21">
        <f t="shared" si="11"/>
        <v>48862432.399999999</v>
      </c>
      <c r="Y21">
        <f t="shared" si="12"/>
        <v>48862432.399999999</v>
      </c>
      <c r="Z21">
        <f t="shared" si="13"/>
        <v>0.3782949638831325</v>
      </c>
      <c r="AA21">
        <f t="shared" si="13"/>
        <v>0.23720741949801091</v>
      </c>
      <c r="AB21">
        <f t="shared" si="26"/>
        <v>0.16411526004996838</v>
      </c>
      <c r="AC21">
        <f t="shared" si="26"/>
        <v>0.2203823565688883</v>
      </c>
      <c r="AE21">
        <f t="shared" si="1"/>
        <v>8.2637719852849572E-4</v>
      </c>
      <c r="AF21">
        <f t="shared" si="2"/>
        <v>3.4687282575805618E-3</v>
      </c>
      <c r="AG21">
        <f t="shared" si="3"/>
        <v>1.479787158528768E-3</v>
      </c>
      <c r="AH21">
        <f t="shared" si="4"/>
        <v>6.0558589793004245E-3</v>
      </c>
      <c r="AI21">
        <f t="shared" si="17"/>
        <v>1.183075159393825E-2</v>
      </c>
      <c r="AK21">
        <f t="shared" si="18"/>
        <v>2.3388810137751469E-2</v>
      </c>
      <c r="AN21">
        <f t="shared" si="19"/>
        <v>20189.400000000001</v>
      </c>
      <c r="AO21">
        <f t="shared" si="20"/>
        <v>84745.25</v>
      </c>
      <c r="AP21">
        <f t="shared" si="21"/>
        <v>36153</v>
      </c>
      <c r="AQ21">
        <f t="shared" si="22"/>
        <v>147952</v>
      </c>
      <c r="AR21">
        <f t="shared" si="23"/>
        <v>578079.30000000005</v>
      </c>
      <c r="AS21">
        <f t="shared" si="24"/>
        <v>578079.30000000005</v>
      </c>
    </row>
    <row r="22" spans="1:45">
      <c r="A22">
        <v>20</v>
      </c>
      <c r="B22">
        <v>1.30428871863609E-2</v>
      </c>
      <c r="D22">
        <v>1045</v>
      </c>
      <c r="E22">
        <v>5421</v>
      </c>
      <c r="F22">
        <v>9973</v>
      </c>
      <c r="G22">
        <v>58910</v>
      </c>
      <c r="I22">
        <v>693071</v>
      </c>
      <c r="J22">
        <v>1065209</v>
      </c>
      <c r="K22">
        <v>2567366</v>
      </c>
      <c r="L22">
        <v>7296980</v>
      </c>
      <c r="N22">
        <f t="shared" si="5"/>
        <v>1.50778203098961E-3</v>
      </c>
      <c r="O22">
        <f t="shared" si="5"/>
        <v>5.0891421307931121E-3</v>
      </c>
      <c r="P22">
        <f t="shared" si="5"/>
        <v>3.8845260083681097E-3</v>
      </c>
      <c r="Q22">
        <f t="shared" si="5"/>
        <v>8.0732028866736649E-3</v>
      </c>
      <c r="R22">
        <f t="shared" si="25"/>
        <v>6.4829583262852987E-3</v>
      </c>
      <c r="S22">
        <f t="shared" si="6"/>
        <v>2.0118727485071473</v>
      </c>
      <c r="T22">
        <f t="shared" si="7"/>
        <v>8004970.0500000007</v>
      </c>
      <c r="U22">
        <f t="shared" si="8"/>
        <v>7722765.25</v>
      </c>
      <c r="V22">
        <f t="shared" si="9"/>
        <v>5006363.7</v>
      </c>
      <c r="W22">
        <f t="shared" si="10"/>
        <v>7296980</v>
      </c>
      <c r="X22">
        <f t="shared" si="11"/>
        <v>56062158</v>
      </c>
      <c r="Y22">
        <f t="shared" si="12"/>
        <v>56062158</v>
      </c>
      <c r="Z22">
        <f t="shared" si="13"/>
        <v>0.28557480966037735</v>
      </c>
      <c r="AA22">
        <f t="shared" si="13"/>
        <v>0.2755072414443982</v>
      </c>
      <c r="AB22">
        <f t="shared" si="26"/>
        <v>0.17860046343560304</v>
      </c>
      <c r="AC22">
        <f t="shared" si="26"/>
        <v>0.26031748545962147</v>
      </c>
      <c r="AE22">
        <f t="shared" si="1"/>
        <v>4.3058456650919505E-4</v>
      </c>
      <c r="AF22">
        <f t="shared" si="2"/>
        <v>1.4020955097732771E-3</v>
      </c>
      <c r="AG22">
        <f t="shared" si="3"/>
        <v>6.9377814532219756E-4</v>
      </c>
      <c r="AH22">
        <f t="shared" si="4"/>
        <v>2.1015958750642458E-3</v>
      </c>
      <c r="AI22">
        <f t="shared" si="17"/>
        <v>4.6280540966689154E-3</v>
      </c>
      <c r="AK22">
        <f t="shared" si="18"/>
        <v>2.0257795989934338E-2</v>
      </c>
      <c r="AN22">
        <f t="shared" si="19"/>
        <v>12069.75</v>
      </c>
      <c r="AO22">
        <f t="shared" si="20"/>
        <v>39302.25</v>
      </c>
      <c r="AP22">
        <f t="shared" si="21"/>
        <v>19447.349999999999</v>
      </c>
      <c r="AQ22">
        <f t="shared" si="22"/>
        <v>58910</v>
      </c>
      <c r="AR22">
        <f t="shared" si="23"/>
        <v>259458.7</v>
      </c>
      <c r="AS22">
        <f t="shared" si="24"/>
        <v>259458.7</v>
      </c>
    </row>
    <row r="23" spans="1:45">
      <c r="A23">
        <v>21</v>
      </c>
      <c r="B23">
        <v>7.58919137264512E-3</v>
      </c>
      <c r="D23">
        <v>692</v>
      </c>
      <c r="E23">
        <v>3221</v>
      </c>
      <c r="F23">
        <v>5822</v>
      </c>
      <c r="G23">
        <v>28977</v>
      </c>
      <c r="I23">
        <v>445006</v>
      </c>
      <c r="J23">
        <v>774409</v>
      </c>
      <c r="K23">
        <v>1905783</v>
      </c>
      <c r="L23">
        <v>5119843</v>
      </c>
      <c r="N23">
        <f t="shared" si="5"/>
        <v>1.555035213008364E-3</v>
      </c>
      <c r="O23">
        <f t="shared" si="5"/>
        <v>4.1593008345719119E-3</v>
      </c>
      <c r="P23">
        <f t="shared" si="5"/>
        <v>3.054912337868477E-3</v>
      </c>
      <c r="Q23">
        <f t="shared" si="5"/>
        <v>5.6597438632395563E-3</v>
      </c>
      <c r="R23">
        <f t="shared" si="25"/>
        <v>4.6951858699065289E-3</v>
      </c>
      <c r="S23">
        <f t="shared" si="6"/>
        <v>1.6163771963294404</v>
      </c>
      <c r="T23">
        <f t="shared" si="7"/>
        <v>5139819.3000000007</v>
      </c>
      <c r="U23">
        <f t="shared" si="8"/>
        <v>5614465.25</v>
      </c>
      <c r="V23">
        <f t="shared" si="9"/>
        <v>3716276.85</v>
      </c>
      <c r="W23">
        <f t="shared" si="10"/>
        <v>5119843</v>
      </c>
      <c r="X23">
        <f t="shared" si="11"/>
        <v>39180808.799999997</v>
      </c>
      <c r="Y23">
        <f t="shared" si="12"/>
        <v>39180808.799999997</v>
      </c>
      <c r="Z23">
        <f t="shared" si="13"/>
        <v>0.2623641245506908</v>
      </c>
      <c r="AA23">
        <f t="shared" si="13"/>
        <v>0.28659261623001514</v>
      </c>
      <c r="AB23">
        <f t="shared" si="26"/>
        <v>0.18969883286329711</v>
      </c>
      <c r="AC23">
        <f t="shared" si="26"/>
        <v>0.26134442635599703</v>
      </c>
      <c r="AE23">
        <f t="shared" si="1"/>
        <v>4.0798545230643642E-4</v>
      </c>
      <c r="AF23">
        <f t="shared" si="2"/>
        <v>1.1920249078676496E-3</v>
      </c>
      <c r="AG23">
        <f t="shared" si="3"/>
        <v>5.795133049933365E-4</v>
      </c>
      <c r="AH23">
        <f t="shared" si="4"/>
        <v>1.4791425132602164E-3</v>
      </c>
      <c r="AI23">
        <f t="shared" si="17"/>
        <v>3.6586661784276386E-3</v>
      </c>
      <c r="AK23">
        <f t="shared" si="18"/>
        <v>1.3007095611123133E-2</v>
      </c>
      <c r="AN23">
        <f t="shared" si="19"/>
        <v>7992.6</v>
      </c>
      <c r="AO23">
        <f t="shared" si="20"/>
        <v>23352.25</v>
      </c>
      <c r="AP23">
        <f t="shared" si="21"/>
        <v>11352.9</v>
      </c>
      <c r="AQ23">
        <f t="shared" si="22"/>
        <v>28977</v>
      </c>
      <c r="AR23">
        <f t="shared" si="23"/>
        <v>143349.5</v>
      </c>
      <c r="AS23">
        <f t="shared" si="24"/>
        <v>143349.5</v>
      </c>
    </row>
    <row r="24" spans="1:45">
      <c r="A24">
        <v>22</v>
      </c>
      <c r="B24">
        <v>1.4747099420628001E-2</v>
      </c>
      <c r="D24">
        <v>568</v>
      </c>
      <c r="E24">
        <v>3338</v>
      </c>
      <c r="F24">
        <v>5991</v>
      </c>
      <c r="G24">
        <v>43733</v>
      </c>
      <c r="I24">
        <v>434145</v>
      </c>
      <c r="J24">
        <v>550624</v>
      </c>
      <c r="K24">
        <v>1335244</v>
      </c>
      <c r="L24">
        <v>3887594</v>
      </c>
      <c r="N24">
        <f t="shared" si="5"/>
        <v>1.3083186492991972E-3</v>
      </c>
      <c r="O24">
        <f t="shared" si="5"/>
        <v>6.0622130528273374E-3</v>
      </c>
      <c r="P24">
        <f t="shared" si="5"/>
        <v>4.4868203863863082E-3</v>
      </c>
      <c r="Q24">
        <f t="shared" si="5"/>
        <v>1.1249374291656998E-2</v>
      </c>
      <c r="R24">
        <f t="shared" si="25"/>
        <v>8.6394000135640026E-3</v>
      </c>
      <c r="S24">
        <f t="shared" si="6"/>
        <v>1.7069587468429299</v>
      </c>
      <c r="T24">
        <f t="shared" si="7"/>
        <v>5014374.75</v>
      </c>
      <c r="U24">
        <f t="shared" si="8"/>
        <v>3992024</v>
      </c>
      <c r="V24">
        <f t="shared" si="9"/>
        <v>2603725.7999999998</v>
      </c>
      <c r="W24">
        <f t="shared" si="10"/>
        <v>3887594</v>
      </c>
      <c r="X24">
        <f t="shared" si="11"/>
        <v>30995437.100000001</v>
      </c>
      <c r="Y24">
        <f t="shared" si="12"/>
        <v>30995437.100000001</v>
      </c>
      <c r="Z24">
        <f t="shared" si="13"/>
        <v>0.32355567265092705</v>
      </c>
      <c r="AA24">
        <f t="shared" si="13"/>
        <v>0.25758784992259393</v>
      </c>
      <c r="AB24">
        <f t="shared" si="26"/>
        <v>0.16800703868763958</v>
      </c>
      <c r="AC24">
        <f t="shared" si="26"/>
        <v>0.25084943873883941</v>
      </c>
      <c r="AE24">
        <f t="shared" si="1"/>
        <v>4.2331392061575407E-4</v>
      </c>
      <c r="AF24">
        <f t="shared" si="2"/>
        <v>1.5615524260504782E-3</v>
      </c>
      <c r="AG24">
        <f t="shared" si="3"/>
        <v>7.5381740624009446E-4</v>
      </c>
      <c r="AH24">
        <f t="shared" si="4"/>
        <v>2.8218992272252873E-3</v>
      </c>
      <c r="AI24">
        <f t="shared" si="17"/>
        <v>5.5605829801316144E-3</v>
      </c>
      <c r="AK24">
        <f t="shared" si="18"/>
        <v>1.268963907023962E-2</v>
      </c>
      <c r="AN24">
        <f t="shared" si="19"/>
        <v>6560.4000000000005</v>
      </c>
      <c r="AO24">
        <f t="shared" si="20"/>
        <v>24200.5</v>
      </c>
      <c r="AP24">
        <f t="shared" si="21"/>
        <v>11682.449999999999</v>
      </c>
      <c r="AQ24">
        <f t="shared" si="22"/>
        <v>43733</v>
      </c>
      <c r="AR24">
        <f t="shared" si="23"/>
        <v>172352.7</v>
      </c>
      <c r="AS24">
        <f t="shared" si="24"/>
        <v>172352.7</v>
      </c>
    </row>
    <row r="25" spans="1:45">
      <c r="A25" s="1" t="s">
        <v>0</v>
      </c>
      <c r="B25">
        <v>8.5464839201287602E-3</v>
      </c>
      <c r="D25">
        <v>2294</v>
      </c>
      <c r="E25">
        <v>11968</v>
      </c>
      <c r="F25">
        <v>23165</v>
      </c>
      <c r="G25">
        <v>118394</v>
      </c>
      <c r="I25">
        <v>1759384</v>
      </c>
      <c r="J25">
        <v>3112706</v>
      </c>
      <c r="K25">
        <v>7882263</v>
      </c>
      <c r="L25">
        <v>20369761</v>
      </c>
      <c r="N25">
        <f t="shared" si="5"/>
        <v>1.3038654438144259E-3</v>
      </c>
      <c r="O25">
        <f t="shared" si="5"/>
        <v>3.8448860894668498E-3</v>
      </c>
      <c r="P25">
        <f t="shared" si="5"/>
        <v>2.9388768174824918E-3</v>
      </c>
      <c r="Q25">
        <f t="shared" si="5"/>
        <v>5.8122429615153556E-3</v>
      </c>
      <c r="R25">
        <f t="shared" si="25"/>
        <v>4.7041560115389045E-3</v>
      </c>
      <c r="S25">
        <f t="shared" si="6"/>
        <v>1.8167943195686844</v>
      </c>
      <c r="T25">
        <f t="shared" si="7"/>
        <v>20320885.200000003</v>
      </c>
      <c r="U25">
        <f t="shared" si="8"/>
        <v>22567118.5</v>
      </c>
      <c r="V25">
        <f t="shared" si="9"/>
        <v>15370412.85</v>
      </c>
      <c r="W25">
        <f t="shared" si="10"/>
        <v>20369761</v>
      </c>
      <c r="X25">
        <f t="shared" ref="X25:X26" si="27">SUM(T25:W25)</f>
        <v>78628177.550000012</v>
      </c>
      <c r="Y25">
        <f>SUM(T25:W25)</f>
        <v>78628177.550000012</v>
      </c>
      <c r="Z25">
        <f t="shared" si="13"/>
        <v>0.25844278518445707</v>
      </c>
      <c r="AA25">
        <f t="shared" si="13"/>
        <v>0.28701057563809701</v>
      </c>
      <c r="AB25">
        <f t="shared" si="26"/>
        <v>0.19548224731809261</v>
      </c>
      <c r="AC25">
        <f t="shared" si="26"/>
        <v>0.2590643918593532</v>
      </c>
      <c r="AE25">
        <f t="shared" si="1"/>
        <v>3.3697461680516844E-4</v>
      </c>
      <c r="AF25">
        <f t="shared" si="2"/>
        <v>1.1035229698007924E-3</v>
      </c>
      <c r="AG25">
        <f t="shared" si="3"/>
        <v>5.7449824487252135E-4</v>
      </c>
      <c r="AH25">
        <f t="shared" si="4"/>
        <v>1.5057451881637816E-3</v>
      </c>
      <c r="AI25">
        <f t="shared" si="17"/>
        <v>3.5207410196422639E-3</v>
      </c>
      <c r="AK25">
        <f t="shared" si="18"/>
        <v>5.1425095177773474E-2</v>
      </c>
      <c r="AN25">
        <f t="shared" si="19"/>
        <v>26495.7</v>
      </c>
      <c r="AO25">
        <f t="shared" si="20"/>
        <v>86768</v>
      </c>
      <c r="AP25">
        <f t="shared" si="21"/>
        <v>45171.75</v>
      </c>
      <c r="AQ25">
        <f t="shared" si="22"/>
        <v>118394</v>
      </c>
      <c r="AR25">
        <f t="shared" ref="AR25:AR26" si="28">SUM(AN25:AQ25)</f>
        <v>276829.45</v>
      </c>
      <c r="AS25">
        <f>SUM(AN25:AQ25)</f>
        <v>276829.45</v>
      </c>
    </row>
    <row r="26" spans="1:45">
      <c r="A26" s="1" t="s">
        <v>1</v>
      </c>
      <c r="B26">
        <v>1.26051473756066E-3</v>
      </c>
      <c r="D26">
        <v>103</v>
      </c>
      <c r="E26">
        <v>739</v>
      </c>
      <c r="F26">
        <v>1414</v>
      </c>
      <c r="G26">
        <v>7548</v>
      </c>
      <c r="I26">
        <v>297707</v>
      </c>
      <c r="J26">
        <v>507857</v>
      </c>
      <c r="K26">
        <v>1311292</v>
      </c>
      <c r="L26">
        <v>3342684</v>
      </c>
      <c r="N26">
        <f t="shared" si="5"/>
        <v>3.4597775665335382E-4</v>
      </c>
      <c r="O26">
        <f t="shared" si="5"/>
        <v>1.4551340239476861E-3</v>
      </c>
      <c r="P26">
        <f t="shared" si="5"/>
        <v>1.0783258038636703E-3</v>
      </c>
      <c r="Q26">
        <f t="shared" si="5"/>
        <v>2.258065674170816E-3</v>
      </c>
      <c r="R26">
        <f t="shared" si="25"/>
        <v>1.7957556863765079E-3</v>
      </c>
      <c r="S26">
        <f t="shared" si="6"/>
        <v>0.70194110876192628</v>
      </c>
      <c r="T26">
        <f t="shared" si="7"/>
        <v>3438515.85</v>
      </c>
      <c r="U26">
        <f t="shared" si="8"/>
        <v>3681963.25</v>
      </c>
      <c r="V26">
        <f t="shared" si="9"/>
        <v>2557019.4</v>
      </c>
      <c r="W26">
        <f t="shared" si="10"/>
        <v>3342684</v>
      </c>
      <c r="X26">
        <f t="shared" si="27"/>
        <v>13020182.5</v>
      </c>
      <c r="Y26">
        <v>0</v>
      </c>
      <c r="Z26">
        <f t="shared" si="13"/>
        <v>0.26409121761542131</v>
      </c>
      <c r="AA26">
        <f t="shared" si="13"/>
        <v>0.28278891252100347</v>
      </c>
      <c r="AB26">
        <f t="shared" si="26"/>
        <v>0.19638890622308866</v>
      </c>
      <c r="AC26">
        <f t="shared" si="26"/>
        <v>0.25673096364048659</v>
      </c>
      <c r="AE26">
        <f t="shared" si="1"/>
        <v>9.1369687022436146E-5</v>
      </c>
      <c r="AF26">
        <f t="shared" si="2"/>
        <v>4.1149576820447795E-4</v>
      </c>
      <c r="AG26">
        <f t="shared" si="3"/>
        <v>2.1177122517291905E-4</v>
      </c>
      <c r="AH26">
        <f t="shared" si="4"/>
        <v>5.7971537649337864E-4</v>
      </c>
      <c r="AI26">
        <f t="shared" si="17"/>
        <v>1.2943520568932118E-3</v>
      </c>
      <c r="AK26">
        <f t="shared" si="18"/>
        <v>8.7016880965664154E-3</v>
      </c>
      <c r="AN26">
        <f t="shared" si="19"/>
        <v>1189.6500000000001</v>
      </c>
      <c r="AO26">
        <f t="shared" si="20"/>
        <v>5357.75</v>
      </c>
      <c r="AP26">
        <f t="shared" si="21"/>
        <v>2757.2999999999997</v>
      </c>
      <c r="AQ26">
        <f t="shared" si="22"/>
        <v>7548</v>
      </c>
      <c r="AR26">
        <f t="shared" si="28"/>
        <v>16852.699999999997</v>
      </c>
      <c r="AS26">
        <v>0</v>
      </c>
    </row>
    <row r="27" spans="1:45">
      <c r="C27" t="s">
        <v>30</v>
      </c>
      <c r="D27">
        <f>SUM(D3:D26)</f>
        <v>63505</v>
      </c>
      <c r="E27">
        <f>SUM(E3:E26)</f>
        <v>308532</v>
      </c>
      <c r="F27">
        <f>SUM(F3:F26)</f>
        <v>592651</v>
      </c>
      <c r="G27">
        <f>SUM(G3:G26)</f>
        <v>3003702</v>
      </c>
      <c r="I27">
        <f>SUM(I3:I26)</f>
        <v>34212557</v>
      </c>
      <c r="J27">
        <f>SUM(J3:J26)</f>
        <v>56252570</v>
      </c>
      <c r="K27">
        <f>SUM(K3:K26)</f>
        <v>139790525</v>
      </c>
      <c r="L27">
        <f>SUM(L3:L26)</f>
        <v>369554374</v>
      </c>
      <c r="W27" t="s">
        <v>30</v>
      </c>
      <c r="X27">
        <f>SUM(X3:X26)</f>
        <v>2798615767.1500006</v>
      </c>
      <c r="Y27">
        <f>SUM(Y3:Y26)</f>
        <v>2785595584.6500006</v>
      </c>
      <c r="AM27" t="s">
        <v>30</v>
      </c>
      <c r="AR27">
        <f>SUM(AR3:AR26)</f>
        <v>13965740.249999998</v>
      </c>
      <c r="AS27">
        <f>SUM(AS3:AS26)</f>
        <v>13948887.549999999</v>
      </c>
    </row>
    <row r="28" spans="1:45">
      <c r="AO28" t="s">
        <v>61</v>
      </c>
      <c r="AP28" t="s">
        <v>62</v>
      </c>
    </row>
    <row r="29" spans="1:45">
      <c r="V29" s="7" t="s">
        <v>27</v>
      </c>
      <c r="W29" s="5" t="s">
        <v>28</v>
      </c>
      <c r="Z29" t="s">
        <v>67</v>
      </c>
      <c r="AA29" t="s">
        <v>32</v>
      </c>
      <c r="AO29" t="s">
        <v>65</v>
      </c>
    </row>
    <row r="30" spans="1:45">
      <c r="V30" s="3">
        <v>248956422</v>
      </c>
      <c r="W30">
        <f>V30*B3</f>
        <v>3593103.0000000005</v>
      </c>
      <c r="Z30">
        <f>SUM(D3:G3)</f>
        <v>391207</v>
      </c>
      <c r="AA30">
        <f>SUM(I3:L3)</f>
        <v>45333141</v>
      </c>
      <c r="AO30">
        <f>AR27/X27</f>
        <v>4.9902313900783007E-3</v>
      </c>
      <c r="AP30">
        <f>AS27/Y27</f>
        <v>5.0075063397089E-3</v>
      </c>
    </row>
    <row r="31" spans="1:45">
      <c r="V31" s="3">
        <v>242193529</v>
      </c>
      <c r="W31">
        <f t="shared" ref="W31:W53" si="29">V31*B4</f>
        <v>2606833.9999999963</v>
      </c>
      <c r="Z31">
        <f t="shared" ref="Z31:Z53" si="30">SUM(D4:G4)</f>
        <v>345892</v>
      </c>
      <c r="AA31">
        <f t="shared" ref="AA31:AA53" si="31">SUM(I4:L4)</f>
        <v>50231254</v>
      </c>
      <c r="AO31" t="s">
        <v>66</v>
      </c>
    </row>
    <row r="32" spans="1:45">
      <c r="V32" s="3">
        <v>198295559</v>
      </c>
      <c r="W32">
        <f t="shared" si="29"/>
        <v>2023563.0000000028</v>
      </c>
      <c r="Z32">
        <f t="shared" si="30"/>
        <v>248188</v>
      </c>
      <c r="AA32">
        <f t="shared" si="31"/>
        <v>42193569</v>
      </c>
      <c r="AO32">
        <f>(SUM(W30:W51)*2+SUM(W52:W53))/(SUM(V30:V51)*2 + SUM(V52:V53))</f>
        <v>1.1677383916680308E-2</v>
      </c>
      <c r="AP32">
        <f>(SUM(W30:W52)*2)/(SUM(V30:V52)*2)</f>
        <v>1.1695130626078598E-2</v>
      </c>
    </row>
    <row r="33" spans="22:37">
      <c r="V33" s="3">
        <v>190214555</v>
      </c>
      <c r="W33">
        <f t="shared" si="29"/>
        <v>1411048.9999999995</v>
      </c>
      <c r="Z33">
        <f t="shared" si="30"/>
        <v>204917</v>
      </c>
      <c r="AA33">
        <f t="shared" si="31"/>
        <v>42553618</v>
      </c>
      <c r="AC33" s="4"/>
      <c r="AD33" s="4"/>
      <c r="AE33" s="4"/>
      <c r="AF33" s="4"/>
      <c r="AG33" s="4"/>
      <c r="AH33" s="4"/>
      <c r="AI33" s="4"/>
      <c r="AJ33" s="4"/>
      <c r="AK33" s="4"/>
    </row>
    <row r="34" spans="22:37">
      <c r="V34" s="3">
        <v>181538259</v>
      </c>
      <c r="W34">
        <f t="shared" si="29"/>
        <v>1616303.0000000002</v>
      </c>
      <c r="Z34">
        <f t="shared" si="30"/>
        <v>206857</v>
      </c>
      <c r="AA34">
        <f t="shared" si="31"/>
        <v>38831767</v>
      </c>
      <c r="AC34" s="4"/>
      <c r="AD34" s="4"/>
      <c r="AE34" s="4"/>
      <c r="AF34" s="4"/>
      <c r="AG34" s="4"/>
      <c r="AH34" s="4"/>
      <c r="AI34" s="4"/>
      <c r="AJ34" s="4"/>
      <c r="AK34" s="4"/>
    </row>
    <row r="35" spans="22:37">
      <c r="V35" s="3">
        <v>170805979</v>
      </c>
      <c r="W35">
        <f t="shared" si="29"/>
        <v>1790796.9999999951</v>
      </c>
      <c r="Z35">
        <f t="shared" si="30"/>
        <v>221673</v>
      </c>
      <c r="AA35">
        <f t="shared" si="31"/>
        <v>36415836</v>
      </c>
      <c r="AC35" s="4"/>
      <c r="AD35" s="4"/>
      <c r="AE35" s="4"/>
      <c r="AF35" s="4"/>
      <c r="AG35" s="4"/>
      <c r="AH35" s="4"/>
      <c r="AI35" s="4"/>
      <c r="AJ35" s="4"/>
      <c r="AK35" s="4"/>
    </row>
    <row r="36" spans="22:37">
      <c r="V36" s="3">
        <v>159345973</v>
      </c>
      <c r="W36">
        <f t="shared" si="29"/>
        <v>1687198.9999999972</v>
      </c>
      <c r="Z36">
        <f t="shared" si="30"/>
        <v>193404</v>
      </c>
      <c r="AA36">
        <f t="shared" si="31"/>
        <v>32831476</v>
      </c>
      <c r="AC36" s="4"/>
      <c r="AD36" s="4"/>
      <c r="AE36" s="4"/>
      <c r="AF36" s="4"/>
      <c r="AG36" s="4"/>
      <c r="AH36" s="4"/>
      <c r="AI36" s="4"/>
      <c r="AJ36" s="4"/>
      <c r="AK36" s="4"/>
    </row>
    <row r="37" spans="22:37">
      <c r="V37" s="3">
        <v>145138636</v>
      </c>
      <c r="W37">
        <f t="shared" si="29"/>
        <v>1188934.9999999995</v>
      </c>
      <c r="Z37">
        <f t="shared" si="30"/>
        <v>143102</v>
      </c>
      <c r="AA37">
        <f t="shared" si="31"/>
        <v>30241567</v>
      </c>
      <c r="AC37" s="4"/>
      <c r="AD37" s="4"/>
      <c r="AE37" s="4"/>
      <c r="AF37" s="4"/>
      <c r="AG37" s="4"/>
      <c r="AH37" s="4"/>
      <c r="AI37" s="4"/>
      <c r="AJ37" s="4"/>
      <c r="AK37" s="4"/>
    </row>
    <row r="38" spans="22:37">
      <c r="V38" s="3">
        <v>138394717</v>
      </c>
      <c r="W38">
        <f t="shared" si="29"/>
        <v>1431502.9999999972</v>
      </c>
      <c r="Z38">
        <f t="shared" si="30"/>
        <v>153225</v>
      </c>
      <c r="AA38">
        <f t="shared" si="31"/>
        <v>24530882</v>
      </c>
      <c r="AC38" s="4"/>
      <c r="AD38" s="4"/>
      <c r="AE38" s="4"/>
      <c r="AF38" s="4"/>
      <c r="AG38" s="4"/>
      <c r="AH38" s="4"/>
      <c r="AI38" s="4"/>
      <c r="AJ38" s="4"/>
      <c r="AK38" s="4"/>
    </row>
    <row r="39" spans="22:37">
      <c r="V39" s="3">
        <v>133797422</v>
      </c>
      <c r="W39">
        <f t="shared" si="29"/>
        <v>1368062.9999999946</v>
      </c>
      <c r="Z39">
        <f t="shared" si="30"/>
        <v>167775</v>
      </c>
      <c r="AA39">
        <f t="shared" si="31"/>
        <v>26475944</v>
      </c>
      <c r="AC39" s="4"/>
      <c r="AD39" s="4"/>
      <c r="AE39" s="4"/>
      <c r="AF39" s="4"/>
      <c r="AG39" s="4"/>
      <c r="AH39" s="4"/>
      <c r="AI39" s="4"/>
      <c r="AJ39" s="4"/>
      <c r="AK39" s="4"/>
    </row>
    <row r="40" spans="22:37">
      <c r="V40" s="3">
        <v>135086622</v>
      </c>
      <c r="W40">
        <f t="shared" si="29"/>
        <v>2084575.9999999984</v>
      </c>
      <c r="Z40">
        <f t="shared" si="30"/>
        <v>209099</v>
      </c>
      <c r="AA40">
        <f t="shared" si="31"/>
        <v>26578384</v>
      </c>
      <c r="AC40" s="4"/>
      <c r="AD40" s="4"/>
      <c r="AE40" s="4"/>
      <c r="AF40" s="4"/>
      <c r="AG40" s="4"/>
      <c r="AH40" s="4"/>
      <c r="AI40" s="4"/>
      <c r="AJ40" s="4"/>
      <c r="AK40" s="4"/>
    </row>
    <row r="41" spans="22:37">
      <c r="V41" s="3">
        <v>133275309</v>
      </c>
      <c r="W41">
        <f t="shared" si="29"/>
        <v>1846623.0000000012</v>
      </c>
      <c r="Z41">
        <f t="shared" si="30"/>
        <v>220866</v>
      </c>
      <c r="AA41">
        <f t="shared" si="31"/>
        <v>27307390</v>
      </c>
      <c r="AC41" s="4"/>
      <c r="AD41" s="4"/>
      <c r="AE41" s="4"/>
      <c r="AF41" s="4"/>
      <c r="AG41" s="4"/>
      <c r="AH41" s="4"/>
      <c r="AI41" s="4"/>
      <c r="AJ41" s="4"/>
      <c r="AK41" s="4"/>
    </row>
    <row r="42" spans="22:37">
      <c r="V42" s="3">
        <v>114364328</v>
      </c>
      <c r="W42">
        <f t="shared" si="29"/>
        <v>644365.99999999953</v>
      </c>
      <c r="Z42">
        <f t="shared" si="30"/>
        <v>95261</v>
      </c>
      <c r="AA42">
        <f t="shared" si="31"/>
        <v>21778003</v>
      </c>
      <c r="AC42" s="4"/>
      <c r="AD42" s="4"/>
      <c r="AE42" s="4"/>
      <c r="AF42" s="4"/>
      <c r="AG42" s="4"/>
      <c r="AH42" s="4"/>
      <c r="AI42" s="4"/>
      <c r="AJ42" s="4"/>
      <c r="AK42" s="4"/>
    </row>
    <row r="43" spans="22:37">
      <c r="V43" s="3">
        <v>107043718</v>
      </c>
      <c r="W43">
        <f>V43*B16</f>
        <v>1166991.0000000026</v>
      </c>
      <c r="Z43">
        <f t="shared" si="30"/>
        <v>136138</v>
      </c>
      <c r="AA43">
        <f t="shared" si="31"/>
        <v>18533582</v>
      </c>
      <c r="AC43" s="4"/>
      <c r="AD43" s="4"/>
      <c r="AE43" s="4"/>
      <c r="AF43" s="4"/>
      <c r="AG43" s="4"/>
      <c r="AH43" s="4"/>
      <c r="AI43" s="4"/>
      <c r="AJ43" s="4"/>
      <c r="AK43" s="4"/>
    </row>
    <row r="44" spans="22:37">
      <c r="V44" s="3">
        <v>101991189</v>
      </c>
      <c r="W44">
        <f t="shared" si="29"/>
        <v>1230717.000000003</v>
      </c>
      <c r="Z44">
        <f t="shared" si="30"/>
        <v>140817</v>
      </c>
      <c r="AA44">
        <f t="shared" si="31"/>
        <v>16561283</v>
      </c>
      <c r="AC44" s="4"/>
      <c r="AD44" s="4"/>
      <c r="AE44" s="4"/>
      <c r="AF44" s="4"/>
      <c r="AG44" s="4"/>
      <c r="AH44" s="4"/>
      <c r="AI44" s="4"/>
      <c r="AJ44" s="4"/>
      <c r="AK44" s="4"/>
    </row>
    <row r="45" spans="22:37">
      <c r="V45" s="3">
        <v>90338345</v>
      </c>
      <c r="W45">
        <f t="shared" si="29"/>
        <v>1516482.0000000009</v>
      </c>
      <c r="Z45">
        <f t="shared" si="30"/>
        <v>123084</v>
      </c>
      <c r="AA45">
        <f t="shared" si="31"/>
        <v>14354956</v>
      </c>
      <c r="AC45" s="4"/>
      <c r="AD45" s="4"/>
      <c r="AE45" s="4"/>
      <c r="AF45" s="4"/>
      <c r="AG45" s="4"/>
      <c r="AH45" s="4"/>
      <c r="AI45" s="4"/>
      <c r="AJ45" s="4"/>
      <c r="AK45" s="4"/>
    </row>
    <row r="46" spans="22:37">
      <c r="V46" s="3">
        <v>83257441</v>
      </c>
      <c r="W46">
        <f t="shared" si="29"/>
        <v>2050524.0000000042</v>
      </c>
      <c r="Z46">
        <f t="shared" si="30"/>
        <v>177935</v>
      </c>
      <c r="AA46">
        <f t="shared" si="31"/>
        <v>14272145</v>
      </c>
      <c r="AC46" s="4"/>
      <c r="AD46" s="4"/>
      <c r="AE46" s="4"/>
      <c r="AF46" s="4"/>
      <c r="AG46" s="4"/>
      <c r="AH46" s="4"/>
      <c r="AI46" s="4"/>
      <c r="AJ46" s="4"/>
      <c r="AK46" s="4"/>
    </row>
    <row r="47" spans="22:37">
      <c r="V47" s="3">
        <v>80373285</v>
      </c>
      <c r="W47">
        <f t="shared" si="29"/>
        <v>560085.99999999988</v>
      </c>
      <c r="Z47">
        <f t="shared" si="30"/>
        <v>75705</v>
      </c>
      <c r="AA47">
        <f t="shared" si="31"/>
        <v>17086382</v>
      </c>
      <c r="AC47" s="4"/>
      <c r="AD47" s="4"/>
      <c r="AE47" s="4"/>
      <c r="AF47" s="4"/>
      <c r="AG47" s="4"/>
      <c r="AH47" s="4"/>
      <c r="AI47" s="4"/>
      <c r="AJ47" s="4"/>
      <c r="AK47" s="4"/>
    </row>
    <row r="48" spans="22:37">
      <c r="V48" s="3">
        <v>58617616</v>
      </c>
      <c r="W48">
        <f t="shared" si="29"/>
        <v>2352668.0000000028</v>
      </c>
      <c r="Z48">
        <f t="shared" si="30"/>
        <v>179929</v>
      </c>
      <c r="AA48">
        <f t="shared" si="31"/>
        <v>9039919</v>
      </c>
      <c r="AC48" s="4"/>
      <c r="AD48" s="4"/>
      <c r="AE48" s="4"/>
      <c r="AF48" s="4"/>
      <c r="AG48" s="4"/>
      <c r="AH48" s="4"/>
      <c r="AI48" s="4"/>
      <c r="AJ48" s="4"/>
      <c r="AK48" s="4"/>
    </row>
    <row r="49" spans="20:37">
      <c r="V49" s="3">
        <v>64444167</v>
      </c>
      <c r="W49">
        <f t="shared" si="29"/>
        <v>840538.00000000198</v>
      </c>
      <c r="Z49">
        <f t="shared" si="30"/>
        <v>75349</v>
      </c>
      <c r="AA49">
        <f t="shared" si="31"/>
        <v>11622626</v>
      </c>
      <c r="AC49" s="4"/>
      <c r="AD49" s="4"/>
      <c r="AE49" s="4"/>
      <c r="AF49" s="4"/>
      <c r="AG49" s="4"/>
      <c r="AH49" s="4"/>
      <c r="AI49" s="4"/>
      <c r="AJ49" s="4"/>
      <c r="AK49" s="4"/>
    </row>
    <row r="50" spans="20:37">
      <c r="V50" s="3">
        <v>46709983</v>
      </c>
      <c r="W50">
        <f t="shared" si="29"/>
        <v>354491.00000000023</v>
      </c>
      <c r="Z50">
        <f t="shared" si="30"/>
        <v>38712</v>
      </c>
      <c r="AA50">
        <f t="shared" si="31"/>
        <v>8245041</v>
      </c>
      <c r="AC50" s="4"/>
      <c r="AD50" s="4"/>
      <c r="AE50" s="4"/>
      <c r="AF50" s="4"/>
      <c r="AG50" s="4"/>
      <c r="AH50" s="4"/>
      <c r="AI50" s="4"/>
      <c r="AJ50" s="4"/>
      <c r="AK50" s="4"/>
    </row>
    <row r="51" spans="20:37">
      <c r="V51" s="3">
        <v>50818468</v>
      </c>
      <c r="W51">
        <f t="shared" si="29"/>
        <v>749425.00000000256</v>
      </c>
      <c r="Z51">
        <f t="shared" si="30"/>
        <v>53630</v>
      </c>
      <c r="AA51">
        <f t="shared" si="31"/>
        <v>6207607</v>
      </c>
      <c r="AC51" s="4"/>
      <c r="AD51" s="4"/>
      <c r="AE51" s="4"/>
      <c r="AF51" s="4"/>
      <c r="AG51" s="4"/>
      <c r="AH51" s="4"/>
      <c r="AI51" s="4"/>
      <c r="AJ51" s="4"/>
      <c r="AK51" s="4"/>
    </row>
    <row r="52" spans="20:37">
      <c r="V52" s="3">
        <v>156040895</v>
      </c>
      <c r="W52">
        <f t="shared" si="29"/>
        <v>1333601.0000000002</v>
      </c>
      <c r="Z52">
        <f t="shared" si="30"/>
        <v>155821</v>
      </c>
      <c r="AA52">
        <f t="shared" si="31"/>
        <v>33124114</v>
      </c>
      <c r="AC52" s="4"/>
      <c r="AD52" s="4"/>
      <c r="AE52" s="4"/>
      <c r="AF52" s="4"/>
      <c r="AG52" s="4"/>
      <c r="AH52" s="4"/>
      <c r="AI52" s="4"/>
      <c r="AJ52" s="4"/>
      <c r="AK52" s="4"/>
    </row>
    <row r="53" spans="20:37">
      <c r="V53" s="3">
        <v>57227415</v>
      </c>
      <c r="W53">
        <f t="shared" si="29"/>
        <v>72135.999999999985</v>
      </c>
      <c r="Z53">
        <f t="shared" si="30"/>
        <v>9804</v>
      </c>
      <c r="AA53">
        <f t="shared" si="31"/>
        <v>5459540</v>
      </c>
      <c r="AC53" s="4"/>
      <c r="AD53" s="4"/>
      <c r="AE53" s="4"/>
      <c r="AF53" s="4"/>
      <c r="AG53" s="4"/>
      <c r="AH53" s="4"/>
      <c r="AI53" s="4"/>
      <c r="AJ53" s="4"/>
      <c r="AK53" s="4"/>
    </row>
    <row r="54" spans="20:37">
      <c r="V54" s="3"/>
      <c r="X54" s="5" t="s">
        <v>8</v>
      </c>
      <c r="Y54" s="5"/>
      <c r="Z54">
        <f>SUM(Z30:Z53)</f>
        <v>3968390</v>
      </c>
      <c r="AA54">
        <f>SUM(AA30:AA53)</f>
        <v>599810026</v>
      </c>
      <c r="AC54" s="4"/>
      <c r="AD54" s="4"/>
      <c r="AE54" s="4"/>
      <c r="AF54" s="4"/>
      <c r="AG54" s="4"/>
      <c r="AH54" s="4"/>
      <c r="AI54" s="4"/>
      <c r="AJ54" s="4"/>
      <c r="AK54" s="4"/>
    </row>
    <row r="55" spans="20:37">
      <c r="U55" t="s">
        <v>12</v>
      </c>
      <c r="V55" s="2">
        <f>SUM(V30:V53)</f>
        <v>3088269832</v>
      </c>
      <c r="W55">
        <f>SUM(W30:W53)</f>
        <v>35520573</v>
      </c>
      <c r="Y55" t="s">
        <v>61</v>
      </c>
      <c r="Z55">
        <f>(SUM(Z30:Z51)*2+SUM(Z52:Z53))/(SUM(W30:W51)*2+SUM(W52:W53))</f>
        <v>0.11159775050649878</v>
      </c>
      <c r="AA55">
        <f>(SUM(AA30:AA51)*2+SUM(AA52:AA53))/(SUM(V30:V51)*2+SUM(V52:V53))</f>
        <v>0.19469789802894152</v>
      </c>
      <c r="AC55" s="4">
        <f>Z55/AA55</f>
        <v>0.57318415676942724</v>
      </c>
      <c r="AD55" s="4"/>
      <c r="AE55" s="4"/>
      <c r="AF55" s="4"/>
      <c r="AG55" s="4"/>
      <c r="AH55" s="4"/>
      <c r="AI55" s="4"/>
      <c r="AJ55" s="4"/>
      <c r="AK55" s="4"/>
    </row>
    <row r="56" spans="20:37">
      <c r="V56" s="2"/>
      <c r="Y56" t="s">
        <v>62</v>
      </c>
      <c r="Z56">
        <f>(SUM(Z30:Z52)*2)/(SUM(W30:W52)*2)</f>
        <v>0.11167166552364495</v>
      </c>
      <c r="AA56">
        <f>(SUM(AA30:AA52)*2)/(SUM(V30:V52)*2)</f>
        <v>0.19608781542168699</v>
      </c>
      <c r="AC56" s="4">
        <f>Z56/AA56</f>
        <v>0.56949823875336136</v>
      </c>
      <c r="AD56" s="4"/>
      <c r="AE56" s="4"/>
      <c r="AF56" s="4"/>
      <c r="AG56" s="4"/>
      <c r="AH56" s="4"/>
      <c r="AI56" s="4"/>
      <c r="AJ56" s="4"/>
      <c r="AK56" s="4"/>
    </row>
    <row r="57" spans="20:37">
      <c r="T57" t="s">
        <v>68</v>
      </c>
      <c r="V57" s="2">
        <f>W55/V55</f>
        <v>1.1501771196267671E-2</v>
      </c>
      <c r="Y57" t="s">
        <v>70</v>
      </c>
    </row>
    <row r="58" spans="20:37">
      <c r="V58" s="2"/>
    </row>
    <row r="59" spans="20:37">
      <c r="V59" s="2"/>
    </row>
    <row r="60" spans="20:37">
      <c r="V6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topLeftCell="A24" workbookViewId="0">
      <selection activeCell="B55" sqref="B55"/>
    </sheetView>
  </sheetViews>
  <sheetFormatPr baseColWidth="10" defaultRowHeight="16"/>
  <cols>
    <col min="1" max="1" width="14.1640625" customWidth="1"/>
    <col min="2" max="2" width="29" customWidth="1"/>
    <col min="3" max="3" width="30.83203125" customWidth="1"/>
    <col min="5" max="5" width="63.33203125" customWidth="1"/>
  </cols>
  <sheetData>
    <row r="1" spans="1:5" ht="19">
      <c r="A1" s="6" t="s">
        <v>6</v>
      </c>
      <c r="B1" s="6" t="s">
        <v>17</v>
      </c>
      <c r="C1" s="6" t="s">
        <v>18</v>
      </c>
    </row>
    <row r="2" spans="1:5" ht="19">
      <c r="B2" s="6"/>
      <c r="C2" s="6"/>
      <c r="E2" s="6" t="s">
        <v>20</v>
      </c>
    </row>
    <row r="3" spans="1:5">
      <c r="A3">
        <v>1</v>
      </c>
      <c r="B3" t="e">
        <f>#REF!/#REF!</f>
        <v>#REF!</v>
      </c>
      <c r="C3">
        <f>exon_counts!R3/exon_counts!B3</f>
        <v>0.82077234557101819</v>
      </c>
      <c r="E3" t="e">
        <f>TTEST(B3:B26,C3:C26,2,1)</f>
        <v>#REF!</v>
      </c>
    </row>
    <row r="4" spans="1:5">
      <c r="A4">
        <v>2</v>
      </c>
      <c r="B4" t="e">
        <f>#REF!/#REF!</f>
        <v>#REF!</v>
      </c>
      <c r="C4">
        <f>exon_counts!R4/exon_counts!B4</f>
        <v>0.80026575625924079</v>
      </c>
    </row>
    <row r="5" spans="1:5" ht="19">
      <c r="A5">
        <v>3</v>
      </c>
      <c r="B5" t="e">
        <f>#REF!/#REF!</f>
        <v>#REF!</v>
      </c>
      <c r="C5">
        <f>exon_counts!R5/exon_counts!B5</f>
        <v>0.76973235062549428</v>
      </c>
      <c r="E5" s="6" t="s">
        <v>22</v>
      </c>
    </row>
    <row r="6" spans="1:5">
      <c r="A6">
        <v>4</v>
      </c>
      <c r="B6" t="e">
        <f>#REF!/#REF!</f>
        <v>#REF!</v>
      </c>
      <c r="C6">
        <f>exon_counts!R6/exon_counts!B6</f>
        <v>0.81424522893507734</v>
      </c>
      <c r="E6" t="e">
        <f>AVERAGE(B3:B26)/AVERAGE(C3:C26)</f>
        <v>#REF!</v>
      </c>
    </row>
    <row r="7" spans="1:5">
      <c r="A7">
        <v>5</v>
      </c>
      <c r="B7" t="e">
        <f>#REF!/#REF!</f>
        <v>#REF!</v>
      </c>
      <c r="C7">
        <f>exon_counts!R7/exon_counts!B7</f>
        <v>0.79353196784477931</v>
      </c>
    </row>
    <row r="8" spans="1:5">
      <c r="A8">
        <v>6</v>
      </c>
      <c r="B8" t="e">
        <f>#REF!/#REF!</f>
        <v>#REF!</v>
      </c>
      <c r="C8">
        <f>exon_counts!R8/exon_counts!B8</f>
        <v>0.78029614226124777</v>
      </c>
    </row>
    <row r="9" spans="1:5">
      <c r="A9">
        <v>7</v>
      </c>
      <c r="B9" t="e">
        <f>#REF!/#REF!</f>
        <v>#REF!</v>
      </c>
      <c r="C9">
        <f>exon_counts!R9/exon_counts!B9</f>
        <v>0.75003447863309869</v>
      </c>
    </row>
    <row r="10" spans="1:5">
      <c r="A10">
        <v>8</v>
      </c>
      <c r="B10" t="e">
        <f>#REF!/#REF!</f>
        <v>#REF!</v>
      </c>
      <c r="C10">
        <f>exon_counts!R10/exon_counts!B10</f>
        <v>0.78451803380812712</v>
      </c>
    </row>
    <row r="11" spans="1:5">
      <c r="A11">
        <v>9</v>
      </c>
      <c r="B11" t="e">
        <f>#REF!/#REF!</f>
        <v>#REF!</v>
      </c>
      <c r="C11">
        <f>exon_counts!R11/exon_counts!B11</f>
        <v>0.81569638727227944</v>
      </c>
    </row>
    <row r="12" spans="1:5">
      <c r="A12">
        <v>10</v>
      </c>
      <c r="B12" t="e">
        <f>#REF!/#REF!</f>
        <v>#REF!</v>
      </c>
      <c r="C12">
        <f>exon_counts!R12/exon_counts!B12</f>
        <v>0.8107907374073664</v>
      </c>
    </row>
    <row r="13" spans="1:5">
      <c r="A13">
        <v>11</v>
      </c>
      <c r="B13" t="e">
        <f>#REF!/#REF!</f>
        <v>#REF!</v>
      </c>
      <c r="C13">
        <f>exon_counts!R13/exon_counts!B13</f>
        <v>0.70923740571311955</v>
      </c>
    </row>
    <row r="14" spans="1:5">
      <c r="A14">
        <v>12</v>
      </c>
      <c r="B14" t="e">
        <f>#REF!/#REF!</f>
        <v>#REF!</v>
      </c>
      <c r="C14">
        <f>exon_counts!R14/exon_counts!B14</f>
        <v>0.79354758136547054</v>
      </c>
    </row>
    <row r="15" spans="1:5">
      <c r="A15">
        <v>13</v>
      </c>
      <c r="B15" t="e">
        <f>#REF!/#REF!</f>
        <v>#REF!</v>
      </c>
      <c r="C15">
        <f>exon_counts!R15/exon_counts!B15</f>
        <v>0.95681016844625089</v>
      </c>
    </row>
    <row r="16" spans="1:5">
      <c r="A16">
        <v>14</v>
      </c>
      <c r="B16" t="e">
        <f>#REF!/#REF!</f>
        <v>#REF!</v>
      </c>
      <c r="C16">
        <f>exon_counts!R16/exon_counts!B16</f>
        <v>0.90692145741054964</v>
      </c>
    </row>
    <row r="17" spans="1:3">
      <c r="A17">
        <v>15</v>
      </c>
      <c r="B17" t="e">
        <f>#REF!/#REF!</f>
        <v>#REF!</v>
      </c>
      <c r="C17">
        <f>exon_counts!R17/exon_counts!B17</f>
        <v>0.95317343274573285</v>
      </c>
    </row>
    <row r="18" spans="1:3">
      <c r="A18">
        <v>16</v>
      </c>
      <c r="B18" t="e">
        <f>#REF!/#REF!</f>
        <v>#REF!</v>
      </c>
      <c r="C18">
        <f>exon_counts!R18/exon_counts!B18</f>
        <v>0.77458993677953969</v>
      </c>
    </row>
    <row r="19" spans="1:3">
      <c r="A19">
        <v>17</v>
      </c>
      <c r="B19" t="e">
        <f>#REF!/#REF!</f>
        <v>#REF!</v>
      </c>
      <c r="C19">
        <f>exon_counts!R19/exon_counts!B19</f>
        <v>0.71550066861297634</v>
      </c>
    </row>
    <row r="20" spans="1:3">
      <c r="A20">
        <v>18</v>
      </c>
      <c r="B20" t="e">
        <f>#REF!/#REF!</f>
        <v>#REF!</v>
      </c>
      <c r="C20">
        <f>exon_counts!R20/exon_counts!B20</f>
        <v>0.83157789467748566</v>
      </c>
    </row>
    <row r="21" spans="1:3">
      <c r="A21">
        <v>19</v>
      </c>
      <c r="B21" t="e">
        <f>#REF!/#REF!</f>
        <v>#REF!</v>
      </c>
      <c r="C21">
        <f>exon_counts!R21/exon_counts!B21</f>
        <v>0.71856550996503021</v>
      </c>
    </row>
    <row r="22" spans="1:3">
      <c r="A22">
        <v>20</v>
      </c>
      <c r="B22" t="e">
        <f>#REF!/#REF!</f>
        <v>#REF!</v>
      </c>
      <c r="C22">
        <f>exon_counts!R22/exon_counts!B22</f>
        <v>0.71773436058557427</v>
      </c>
    </row>
    <row r="23" spans="1:3">
      <c r="A23">
        <v>21</v>
      </c>
      <c r="B23" t="e">
        <f>#REF!/#REF!</f>
        <v>#REF!</v>
      </c>
      <c r="C23">
        <f>exon_counts!R23/exon_counts!B23</f>
        <v>0.85004561045582427</v>
      </c>
    </row>
    <row r="24" spans="1:3">
      <c r="A24">
        <v>22</v>
      </c>
      <c r="B24" t="e">
        <f>#REF!/#REF!</f>
        <v>#REF!</v>
      </c>
      <c r="C24">
        <f>exon_counts!R24/exon_counts!B24</f>
        <v>0.92798076665605356</v>
      </c>
    </row>
    <row r="25" spans="1:3">
      <c r="A25" s="1" t="s">
        <v>0</v>
      </c>
      <c r="B25" t="e">
        <f>#REF!/#REF!</f>
        <v>#REF!</v>
      </c>
      <c r="C25">
        <f>exon_counts!R25/exon_counts!B25</f>
        <v>0.74082577054370524</v>
      </c>
    </row>
    <row r="26" spans="1:3">
      <c r="A26" s="1" t="s">
        <v>1</v>
      </c>
      <c r="B26" t="e">
        <f>#REF!/#REF!</f>
        <v>#REF!</v>
      </c>
      <c r="C26">
        <f>exon_counts!R26/exon_counts!B26</f>
        <v>1.7521896051428638</v>
      </c>
    </row>
    <row r="27" spans="1:3" ht="19">
      <c r="A27" s="6" t="s">
        <v>19</v>
      </c>
      <c r="B27" t="e">
        <f>AVERAGE(B3:B26)</f>
        <v>#REF!</v>
      </c>
      <c r="C27">
        <f>AVERAGE(C3:C26)</f>
        <v>0.84535764990491247</v>
      </c>
    </row>
    <row r="29" spans="1:3" ht="19">
      <c r="B29" s="6" t="s">
        <v>23</v>
      </c>
      <c r="C29" t="s">
        <v>24</v>
      </c>
    </row>
    <row r="30" spans="1:3">
      <c r="A30">
        <v>1</v>
      </c>
      <c r="B30" t="e">
        <f>SUM(#REF!)</f>
        <v>#REF!</v>
      </c>
      <c r="C30">
        <f>SUM(exon_counts!D3:G3)</f>
        <v>1837087</v>
      </c>
    </row>
    <row r="31" spans="1:3">
      <c r="A31">
        <v>2</v>
      </c>
      <c r="B31" t="e">
        <f>SUM(#REF!)</f>
        <v>#REF!</v>
      </c>
      <c r="C31">
        <f>SUM(exon_counts!D4:G4)</f>
        <v>1548460</v>
      </c>
    </row>
    <row r="32" spans="1:3">
      <c r="A32">
        <v>3</v>
      </c>
      <c r="B32" t="e">
        <f>SUM(#REF!)</f>
        <v>#REF!</v>
      </c>
      <c r="C32">
        <f>SUM(exon_counts!D5:G5)</f>
        <v>1223991</v>
      </c>
    </row>
    <row r="33" spans="1:3">
      <c r="A33">
        <v>4</v>
      </c>
      <c r="B33" t="e">
        <f>SUM(#REF!)</f>
        <v>#REF!</v>
      </c>
      <c r="C33">
        <f>SUM(exon_counts!D6:G6)</f>
        <v>991736</v>
      </c>
    </row>
    <row r="34" spans="1:3">
      <c r="A34">
        <v>5</v>
      </c>
      <c r="B34" t="e">
        <f>SUM(#REF!)</f>
        <v>#REF!</v>
      </c>
      <c r="C34">
        <f>SUM(exon_counts!D7:G7)</f>
        <v>1068141</v>
      </c>
    </row>
    <row r="35" spans="1:3">
      <c r="A35">
        <v>6</v>
      </c>
      <c r="B35" t="e">
        <f>SUM(#REF!)</f>
        <v>#REF!</v>
      </c>
      <c r="C35">
        <f>SUM(exon_counts!D8:G8)</f>
        <v>1039463</v>
      </c>
    </row>
    <row r="36" spans="1:3">
      <c r="A36">
        <v>7</v>
      </c>
      <c r="B36" t="e">
        <f>SUM(#REF!)</f>
        <v>#REF!</v>
      </c>
      <c r="C36">
        <f>SUM(exon_counts!D9:G9)</f>
        <v>991734</v>
      </c>
    </row>
    <row r="37" spans="1:3">
      <c r="A37">
        <v>8</v>
      </c>
      <c r="B37" t="e">
        <f>SUM(#REF!)</f>
        <v>#REF!</v>
      </c>
      <c r="C37">
        <f>SUM(exon_counts!D10:G10)</f>
        <v>798522</v>
      </c>
    </row>
    <row r="38" spans="1:3">
      <c r="A38">
        <v>9</v>
      </c>
      <c r="B38" t="e">
        <f>SUM(#REF!)</f>
        <v>#REF!</v>
      </c>
      <c r="C38">
        <f>SUM(exon_counts!D11:G11)</f>
        <v>730602</v>
      </c>
    </row>
    <row r="39" spans="1:3">
      <c r="A39">
        <v>10</v>
      </c>
      <c r="B39" t="e">
        <f>SUM(#REF!)</f>
        <v>#REF!</v>
      </c>
      <c r="C39">
        <f>SUM(exon_counts!D12:G12)</f>
        <v>792757</v>
      </c>
    </row>
    <row r="40" spans="1:3">
      <c r="A40">
        <v>11</v>
      </c>
      <c r="B40" t="e">
        <f>SUM(#REF!)</f>
        <v>#REF!</v>
      </c>
      <c r="C40">
        <f>SUM(exon_counts!D13:G13)</f>
        <v>997215</v>
      </c>
    </row>
    <row r="41" spans="1:3">
      <c r="A41">
        <v>12</v>
      </c>
      <c r="B41" t="e">
        <f>SUM(#REF!)</f>
        <v>#REF!</v>
      </c>
      <c r="C41">
        <f>SUM(exon_counts!D14:G14)</f>
        <v>1207412</v>
      </c>
    </row>
    <row r="42" spans="1:3">
      <c r="A42">
        <v>13</v>
      </c>
      <c r="B42" t="e">
        <f>SUM(#REF!)</f>
        <v>#REF!</v>
      </c>
      <c r="C42">
        <f>SUM(exon_counts!D15:G15)</f>
        <v>503820</v>
      </c>
    </row>
    <row r="43" spans="1:3">
      <c r="A43">
        <v>14</v>
      </c>
      <c r="B43" t="e">
        <f>SUM(#REF!)</f>
        <v>#REF!</v>
      </c>
      <c r="C43">
        <f>SUM(exon_counts!D16:G16)</f>
        <v>708741</v>
      </c>
    </row>
    <row r="44" spans="1:3">
      <c r="A44">
        <v>15</v>
      </c>
      <c r="B44" t="e">
        <f>SUM(#REF!)</f>
        <v>#REF!</v>
      </c>
      <c r="C44">
        <f>SUM(exon_counts!D17:G17)</f>
        <v>821613</v>
      </c>
    </row>
    <row r="45" spans="1:3">
      <c r="A45">
        <v>16</v>
      </c>
      <c r="B45" t="e">
        <f>SUM(#REF!)</f>
        <v>#REF!</v>
      </c>
      <c r="C45">
        <f>SUM(exon_counts!D18:G18)</f>
        <v>715400</v>
      </c>
    </row>
    <row r="46" spans="1:3">
      <c r="A46">
        <v>17</v>
      </c>
      <c r="B46" t="e">
        <f>SUM(#REF!)</f>
        <v>#REF!</v>
      </c>
      <c r="C46">
        <f>SUM(exon_counts!D19:G19)</f>
        <v>864127</v>
      </c>
    </row>
    <row r="47" spans="1:3">
      <c r="A47">
        <v>18</v>
      </c>
      <c r="B47" t="e">
        <f>SUM(#REF!)</f>
        <v>#REF!</v>
      </c>
      <c r="C47">
        <f>SUM(exon_counts!D20:G20)</f>
        <v>468065</v>
      </c>
    </row>
    <row r="48" spans="1:3">
      <c r="A48">
        <v>19</v>
      </c>
      <c r="B48" t="e">
        <f>SUM(#REF!)</f>
        <v>#REF!</v>
      </c>
      <c r="C48">
        <f>SUM(exon_counts!D21:G21)</f>
        <v>765596</v>
      </c>
    </row>
    <row r="49" spans="1:3">
      <c r="A49">
        <v>20</v>
      </c>
      <c r="B49" t="e">
        <f>SUM(#REF!)</f>
        <v>#REF!</v>
      </c>
      <c r="C49">
        <f>SUM(exon_counts!D22:G22)</f>
        <v>382278</v>
      </c>
    </row>
    <row r="50" spans="1:3">
      <c r="A50">
        <v>21</v>
      </c>
      <c r="B50" t="e">
        <f>SUM(#REF!)</f>
        <v>#REF!</v>
      </c>
      <c r="C50">
        <f>SUM(exon_counts!D23:G23)</f>
        <v>250904</v>
      </c>
    </row>
    <row r="51" spans="1:3">
      <c r="A51">
        <v>22</v>
      </c>
      <c r="B51" t="e">
        <f>SUM(#REF!)</f>
        <v>#REF!</v>
      </c>
      <c r="C51">
        <f>SUM(exon_counts!D24:G24)</f>
        <v>377542</v>
      </c>
    </row>
    <row r="52" spans="1:3">
      <c r="A52" s="1" t="s">
        <v>0</v>
      </c>
      <c r="B52" t="e">
        <f>SUM(#REF!)</f>
        <v>#REF!</v>
      </c>
      <c r="C52">
        <f>SUM(exon_counts!D25:G25)</f>
        <v>702762</v>
      </c>
    </row>
    <row r="53" spans="1:3">
      <c r="A53" s="1" t="s">
        <v>1</v>
      </c>
      <c r="B53" t="e">
        <f>SUM(#REF!)</f>
        <v>#REF!</v>
      </c>
      <c r="C53">
        <f>SUM(exon_counts!D26:G26)</f>
        <v>94205</v>
      </c>
    </row>
    <row r="54" spans="1:3" ht="19">
      <c r="A54" s="6" t="s">
        <v>12</v>
      </c>
      <c r="B54" t="e">
        <f>SUM(B30:B53)</f>
        <v>#REF!</v>
      </c>
      <c r="C54">
        <f>SUM(C30:C53)</f>
        <v>19882173</v>
      </c>
    </row>
    <row r="55" spans="1:3">
      <c r="A55" s="5" t="s">
        <v>21</v>
      </c>
      <c r="B55" t="e">
        <f>B54/C54</f>
        <v>#REF!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9BEE-1AD2-D748-81AF-62DB28F961AB}">
  <dimension ref="A1:U26"/>
  <sheetViews>
    <sheetView topLeftCell="E1" workbookViewId="0">
      <selection activeCell="R32" sqref="R32"/>
    </sheetView>
  </sheetViews>
  <sheetFormatPr baseColWidth="10" defaultRowHeight="16"/>
  <cols>
    <col min="1" max="1" width="14.5" customWidth="1"/>
  </cols>
  <sheetData>
    <row r="1" spans="1:21">
      <c r="B1" t="s">
        <v>53</v>
      </c>
      <c r="M1" t="s">
        <v>50</v>
      </c>
    </row>
    <row r="3" spans="1:21">
      <c r="A3">
        <v>1</v>
      </c>
      <c r="B3">
        <v>1321363</v>
      </c>
      <c r="C3">
        <v>1985298</v>
      </c>
      <c r="D3">
        <v>4857216</v>
      </c>
      <c r="E3">
        <v>13033057</v>
      </c>
      <c r="F3">
        <v>2672539</v>
      </c>
      <c r="G3">
        <v>4201065</v>
      </c>
      <c r="H3">
        <v>10488523</v>
      </c>
      <c r="I3">
        <v>27971014</v>
      </c>
      <c r="J3">
        <v>0.44562312194541398</v>
      </c>
      <c r="M3">
        <v>1562275</v>
      </c>
      <c r="N3">
        <v>2395565</v>
      </c>
      <c r="O3">
        <v>5893437</v>
      </c>
      <c r="P3">
        <v>15795183</v>
      </c>
      <c r="Q3">
        <v>2672539</v>
      </c>
      <c r="R3">
        <v>4201065</v>
      </c>
      <c r="S3">
        <v>10488523</v>
      </c>
      <c r="T3">
        <v>27971014</v>
      </c>
      <c r="U3">
        <v>0.53457736069166395</v>
      </c>
    </row>
    <row r="4" spans="1:21">
      <c r="A4">
        <v>2</v>
      </c>
      <c r="B4">
        <v>1271433</v>
      </c>
      <c r="C4">
        <v>2066491</v>
      </c>
      <c r="D4">
        <v>5007225</v>
      </c>
      <c r="E4">
        <v>13149759</v>
      </c>
      <c r="F4">
        <v>2787188</v>
      </c>
      <c r="G4">
        <v>4764698</v>
      </c>
      <c r="H4">
        <v>11780898</v>
      </c>
      <c r="I4">
        <v>30898470</v>
      </c>
      <c r="J4">
        <v>0.429498097779483</v>
      </c>
      <c r="M4">
        <v>1614582</v>
      </c>
      <c r="N4">
        <v>2687852</v>
      </c>
      <c r="O4">
        <v>6562540</v>
      </c>
      <c r="P4">
        <v>17258593</v>
      </c>
      <c r="Q4">
        <v>2787188</v>
      </c>
      <c r="R4">
        <v>4764698</v>
      </c>
      <c r="S4">
        <v>11780898</v>
      </c>
      <c r="T4">
        <v>30898470</v>
      </c>
      <c r="U4">
        <v>0.55983821516552601</v>
      </c>
    </row>
    <row r="5" spans="1:21">
      <c r="A5">
        <v>3</v>
      </c>
      <c r="B5">
        <v>1163745</v>
      </c>
      <c r="C5">
        <v>1927174</v>
      </c>
      <c r="D5">
        <v>4686533</v>
      </c>
      <c r="E5">
        <v>12412794</v>
      </c>
      <c r="F5">
        <v>2313360</v>
      </c>
      <c r="G5">
        <v>3998896</v>
      </c>
      <c r="H5">
        <v>9894819</v>
      </c>
      <c r="I5">
        <v>25986494</v>
      </c>
      <c r="J5">
        <v>0.49116645622910798</v>
      </c>
      <c r="M5">
        <v>1409327</v>
      </c>
      <c r="N5">
        <v>2378988</v>
      </c>
      <c r="O5">
        <v>5822871</v>
      </c>
      <c r="P5">
        <v>15360482</v>
      </c>
      <c r="Q5">
        <v>2313360</v>
      </c>
      <c r="R5">
        <v>3998896</v>
      </c>
      <c r="S5">
        <v>9894819</v>
      </c>
      <c r="T5">
        <v>25986494</v>
      </c>
      <c r="U5">
        <v>0.60224780929158395</v>
      </c>
    </row>
    <row r="6" spans="1:21">
      <c r="A6">
        <v>4</v>
      </c>
      <c r="B6">
        <v>875750</v>
      </c>
      <c r="C6">
        <v>1521240</v>
      </c>
      <c r="D6">
        <v>3721083</v>
      </c>
      <c r="E6">
        <v>9586378</v>
      </c>
      <c r="F6">
        <v>2239602</v>
      </c>
      <c r="G6">
        <v>4069581</v>
      </c>
      <c r="H6">
        <v>10206083</v>
      </c>
      <c r="I6">
        <v>26038352</v>
      </c>
      <c r="J6">
        <v>0.37713376875917798</v>
      </c>
      <c r="M6">
        <v>1148102</v>
      </c>
      <c r="N6">
        <v>2032142</v>
      </c>
      <c r="O6">
        <v>5020465</v>
      </c>
      <c r="P6">
        <v>12883144</v>
      </c>
      <c r="Q6">
        <v>2239602</v>
      </c>
      <c r="R6">
        <v>4069581</v>
      </c>
      <c r="S6">
        <v>10206083</v>
      </c>
      <c r="T6">
        <v>26038352</v>
      </c>
      <c r="U6">
        <v>0.50265410026062396</v>
      </c>
    </row>
    <row r="7" spans="1:21">
      <c r="A7">
        <v>5</v>
      </c>
      <c r="B7">
        <v>834048</v>
      </c>
      <c r="C7">
        <v>1377732</v>
      </c>
      <c r="D7">
        <v>3332058</v>
      </c>
      <c r="E7">
        <v>8823447</v>
      </c>
      <c r="F7">
        <v>2091044</v>
      </c>
      <c r="G7">
        <v>3680652</v>
      </c>
      <c r="H7">
        <v>9108378</v>
      </c>
      <c r="I7">
        <v>23951693</v>
      </c>
      <c r="J7">
        <v>0.38227448242742001</v>
      </c>
      <c r="M7">
        <v>1116883</v>
      </c>
      <c r="N7">
        <v>1895544</v>
      </c>
      <c r="O7">
        <v>4633746</v>
      </c>
      <c r="P7">
        <v>12197397</v>
      </c>
      <c r="Q7">
        <v>2091044</v>
      </c>
      <c r="R7">
        <v>3680652</v>
      </c>
      <c r="S7">
        <v>9108378</v>
      </c>
      <c r="T7">
        <v>23951693</v>
      </c>
      <c r="U7">
        <v>0.52077934712373797</v>
      </c>
    </row>
    <row r="8" spans="1:21">
      <c r="A8">
        <v>6</v>
      </c>
      <c r="B8">
        <v>865269</v>
      </c>
      <c r="C8">
        <v>1439727</v>
      </c>
      <c r="D8">
        <v>3490357</v>
      </c>
      <c r="E8">
        <v>9156886</v>
      </c>
      <c r="F8">
        <v>2002773</v>
      </c>
      <c r="G8">
        <v>3464330</v>
      </c>
      <c r="H8">
        <v>8609574</v>
      </c>
      <c r="I8">
        <v>22339159</v>
      </c>
      <c r="J8">
        <v>0.416324823149194</v>
      </c>
      <c r="M8">
        <v>1023463</v>
      </c>
      <c r="N8">
        <v>1711927</v>
      </c>
      <c r="O8">
        <v>4169896</v>
      </c>
      <c r="P8">
        <v>10932524</v>
      </c>
      <c r="Q8">
        <v>2002773</v>
      </c>
      <c r="R8">
        <v>3464330</v>
      </c>
      <c r="S8">
        <v>8609574</v>
      </c>
      <c r="T8">
        <v>22339159</v>
      </c>
      <c r="U8">
        <v>0.49677090636270999</v>
      </c>
    </row>
    <row r="9" spans="1:21">
      <c r="A9">
        <v>7</v>
      </c>
      <c r="B9">
        <v>918650</v>
      </c>
      <c r="C9">
        <v>1463143</v>
      </c>
      <c r="D9">
        <v>3573789</v>
      </c>
      <c r="E9">
        <v>9354811</v>
      </c>
      <c r="F9">
        <v>1916971</v>
      </c>
      <c r="G9">
        <v>3090050</v>
      </c>
      <c r="H9">
        <v>7720559</v>
      </c>
      <c r="I9">
        <v>20103896</v>
      </c>
      <c r="J9">
        <v>0.47481001606485501</v>
      </c>
      <c r="M9">
        <v>1109197</v>
      </c>
      <c r="N9">
        <v>1774530</v>
      </c>
      <c r="O9">
        <v>4359125</v>
      </c>
      <c r="P9">
        <v>11355766</v>
      </c>
      <c r="Q9">
        <v>1916971</v>
      </c>
      <c r="R9">
        <v>3090050</v>
      </c>
      <c r="S9">
        <v>7720559</v>
      </c>
      <c r="T9">
        <v>20103896</v>
      </c>
      <c r="U9">
        <v>0.57428180503814796</v>
      </c>
    </row>
    <row r="10" spans="1:21">
      <c r="A10">
        <v>8</v>
      </c>
      <c r="B10">
        <v>708613</v>
      </c>
      <c r="C10">
        <v>1186321</v>
      </c>
      <c r="D10">
        <v>2893529</v>
      </c>
      <c r="E10">
        <v>7615028</v>
      </c>
      <c r="F10">
        <v>1644453</v>
      </c>
      <c r="G10">
        <v>2849601</v>
      </c>
      <c r="H10">
        <v>7086236</v>
      </c>
      <c r="I10">
        <v>18661277</v>
      </c>
      <c r="J10">
        <v>0.41384830845454601</v>
      </c>
      <c r="M10">
        <v>933453</v>
      </c>
      <c r="N10">
        <v>1594712</v>
      </c>
      <c r="O10">
        <v>3928661</v>
      </c>
      <c r="P10">
        <v>10322292</v>
      </c>
      <c r="Q10">
        <v>1644453</v>
      </c>
      <c r="R10">
        <v>2849601</v>
      </c>
      <c r="S10">
        <v>7086236</v>
      </c>
      <c r="T10">
        <v>18661277</v>
      </c>
      <c r="U10">
        <v>0.55604309937155505</v>
      </c>
    </row>
    <row r="11" spans="1:21">
      <c r="A11">
        <v>9</v>
      </c>
      <c r="B11">
        <v>595164</v>
      </c>
      <c r="C11">
        <v>910850</v>
      </c>
      <c r="D11">
        <v>2198378</v>
      </c>
      <c r="E11">
        <v>5923086</v>
      </c>
      <c r="F11">
        <v>1412798</v>
      </c>
      <c r="G11">
        <v>2298236</v>
      </c>
      <c r="H11">
        <v>5677894</v>
      </c>
      <c r="I11">
        <v>15141954</v>
      </c>
      <c r="J11">
        <v>0.363447486221602</v>
      </c>
      <c r="M11">
        <v>707722</v>
      </c>
      <c r="N11">
        <v>1106315</v>
      </c>
      <c r="O11">
        <v>2685080</v>
      </c>
      <c r="P11">
        <v>7208106</v>
      </c>
      <c r="Q11">
        <v>1412798</v>
      </c>
      <c r="R11">
        <v>2298236</v>
      </c>
      <c r="S11">
        <v>5677894</v>
      </c>
      <c r="T11">
        <v>15141954</v>
      </c>
      <c r="U11">
        <v>0.43756806844006901</v>
      </c>
    </row>
    <row r="12" spans="1:21">
      <c r="A12">
        <v>10</v>
      </c>
      <c r="B12">
        <v>753352</v>
      </c>
      <c r="C12">
        <v>1175054</v>
      </c>
      <c r="D12">
        <v>2851474</v>
      </c>
      <c r="E12">
        <v>7594108</v>
      </c>
      <c r="F12">
        <v>1532081</v>
      </c>
      <c r="G12">
        <v>2467762</v>
      </c>
      <c r="H12">
        <v>6120141</v>
      </c>
      <c r="I12">
        <v>16355960</v>
      </c>
      <c r="J12">
        <v>0.46977227259281601</v>
      </c>
      <c r="M12">
        <v>854689</v>
      </c>
      <c r="N12">
        <v>1347494</v>
      </c>
      <c r="O12">
        <v>3283218</v>
      </c>
      <c r="P12">
        <v>8752806</v>
      </c>
      <c r="Q12">
        <v>1532081</v>
      </c>
      <c r="R12">
        <v>2467762</v>
      </c>
      <c r="S12">
        <v>6120141</v>
      </c>
      <c r="T12">
        <v>16355960</v>
      </c>
      <c r="U12">
        <v>0.54164246901558399</v>
      </c>
    </row>
    <row r="13" spans="1:21">
      <c r="A13">
        <v>11</v>
      </c>
      <c r="B13">
        <v>692817</v>
      </c>
      <c r="C13">
        <v>1095798</v>
      </c>
      <c r="D13">
        <v>2685976</v>
      </c>
      <c r="E13">
        <v>7354683</v>
      </c>
      <c r="F13">
        <v>1460797</v>
      </c>
      <c r="G13">
        <v>2439346</v>
      </c>
      <c r="H13">
        <v>6093762</v>
      </c>
      <c r="I13">
        <v>16584479</v>
      </c>
      <c r="J13">
        <v>0.46547222122409698</v>
      </c>
      <c r="M13">
        <v>842537</v>
      </c>
      <c r="N13">
        <v>1362901</v>
      </c>
      <c r="O13">
        <v>3365669</v>
      </c>
      <c r="P13">
        <v>9170329</v>
      </c>
      <c r="Q13">
        <v>1460797</v>
      </c>
      <c r="R13">
        <v>2439346</v>
      </c>
      <c r="S13">
        <v>6093762</v>
      </c>
      <c r="T13">
        <v>16584479</v>
      </c>
      <c r="U13">
        <v>0.57184057056367898</v>
      </c>
    </row>
    <row r="14" spans="1:21">
      <c r="A14">
        <v>12</v>
      </c>
      <c r="B14">
        <v>817592</v>
      </c>
      <c r="C14">
        <v>1235190</v>
      </c>
      <c r="D14">
        <v>3031501</v>
      </c>
      <c r="E14">
        <v>7932250</v>
      </c>
      <c r="F14">
        <v>1609060</v>
      </c>
      <c r="G14">
        <v>2544506</v>
      </c>
      <c r="H14">
        <v>6373846</v>
      </c>
      <c r="I14">
        <v>16779978</v>
      </c>
      <c r="J14">
        <v>0.48819732243126901</v>
      </c>
      <c r="M14">
        <v>986591</v>
      </c>
      <c r="N14">
        <v>1515111</v>
      </c>
      <c r="O14">
        <v>3734079</v>
      </c>
      <c r="P14">
        <v>9793402</v>
      </c>
      <c r="Q14">
        <v>1609060</v>
      </c>
      <c r="R14">
        <v>2544506</v>
      </c>
      <c r="S14">
        <v>6373846</v>
      </c>
      <c r="T14">
        <v>16779978</v>
      </c>
      <c r="U14">
        <v>0.59839176962628504</v>
      </c>
    </row>
    <row r="15" spans="1:21">
      <c r="A15">
        <v>13</v>
      </c>
      <c r="B15">
        <v>393583</v>
      </c>
      <c r="C15">
        <v>682750</v>
      </c>
      <c r="D15">
        <v>1646204</v>
      </c>
      <c r="E15">
        <v>4306093</v>
      </c>
      <c r="F15">
        <v>1150217</v>
      </c>
      <c r="G15">
        <v>2085834</v>
      </c>
      <c r="H15">
        <v>5177526</v>
      </c>
      <c r="I15">
        <v>13364426</v>
      </c>
      <c r="J15">
        <v>0.28613069802674801</v>
      </c>
      <c r="M15">
        <v>496544</v>
      </c>
      <c r="N15">
        <v>870920</v>
      </c>
      <c r="O15">
        <v>2117515</v>
      </c>
      <c r="P15">
        <v>5530929</v>
      </c>
      <c r="Q15">
        <v>1150217</v>
      </c>
      <c r="R15">
        <v>2085834</v>
      </c>
      <c r="S15">
        <v>5177526</v>
      </c>
      <c r="T15">
        <v>13364426</v>
      </c>
      <c r="U15">
        <v>0.36698942523406403</v>
      </c>
    </row>
    <row r="16" spans="1:21">
      <c r="A16">
        <v>14</v>
      </c>
      <c r="B16">
        <v>499687</v>
      </c>
      <c r="C16">
        <v>748490</v>
      </c>
      <c r="D16">
        <v>1808782</v>
      </c>
      <c r="E16">
        <v>4794091</v>
      </c>
      <c r="F16">
        <v>1064099</v>
      </c>
      <c r="G16">
        <v>1743275</v>
      </c>
      <c r="H16">
        <v>4300892</v>
      </c>
      <c r="I16">
        <v>11425316</v>
      </c>
      <c r="J16">
        <v>0.37021097305308498</v>
      </c>
      <c r="M16">
        <v>643509</v>
      </c>
      <c r="N16">
        <v>1008198</v>
      </c>
      <c r="O16">
        <v>2463601</v>
      </c>
      <c r="P16">
        <v>6512773</v>
      </c>
      <c r="Q16">
        <v>1064099</v>
      </c>
      <c r="R16">
        <v>1743275</v>
      </c>
      <c r="S16">
        <v>4300892</v>
      </c>
      <c r="T16">
        <v>11425316</v>
      </c>
      <c r="U16">
        <v>0.49418403049116799</v>
      </c>
    </row>
    <row r="17" spans="1:21">
      <c r="A17">
        <v>15</v>
      </c>
      <c r="B17">
        <v>538449</v>
      </c>
      <c r="C17">
        <v>789770</v>
      </c>
      <c r="D17">
        <v>1909707</v>
      </c>
      <c r="E17">
        <v>5086454</v>
      </c>
      <c r="F17">
        <v>1001017</v>
      </c>
      <c r="G17">
        <v>1554134</v>
      </c>
      <c r="H17">
        <v>3780986</v>
      </c>
      <c r="I17">
        <v>10225146</v>
      </c>
      <c r="J17">
        <v>0.42319066404844102</v>
      </c>
      <c r="M17">
        <v>688940</v>
      </c>
      <c r="N17">
        <v>1041452</v>
      </c>
      <c r="O17">
        <v>2532605</v>
      </c>
      <c r="P17">
        <v>6750718</v>
      </c>
      <c r="Q17">
        <v>1001017</v>
      </c>
      <c r="R17">
        <v>1554134</v>
      </c>
      <c r="S17">
        <v>3780986</v>
      </c>
      <c r="T17">
        <v>10225146</v>
      </c>
      <c r="U17">
        <v>0.55702941162888098</v>
      </c>
    </row>
    <row r="18" spans="1:21">
      <c r="A18">
        <v>16</v>
      </c>
      <c r="B18">
        <v>469228</v>
      </c>
      <c r="C18">
        <v>559351</v>
      </c>
      <c r="D18">
        <v>1368228</v>
      </c>
      <c r="E18">
        <v>3753605</v>
      </c>
      <c r="F18">
        <v>975450</v>
      </c>
      <c r="G18">
        <v>1296094</v>
      </c>
      <c r="H18">
        <v>3244552</v>
      </c>
      <c r="I18">
        <v>8838860</v>
      </c>
      <c r="J18">
        <v>0.42063999512056599</v>
      </c>
      <c r="M18">
        <v>604884</v>
      </c>
      <c r="N18">
        <v>756140</v>
      </c>
      <c r="O18">
        <v>1869079</v>
      </c>
      <c r="P18">
        <v>5080722</v>
      </c>
      <c r="Q18">
        <v>975450</v>
      </c>
      <c r="R18">
        <v>1296094</v>
      </c>
      <c r="S18">
        <v>3244552</v>
      </c>
      <c r="T18">
        <v>8838860</v>
      </c>
      <c r="U18">
        <v>0.54938452768865798</v>
      </c>
    </row>
    <row r="19" spans="1:21">
      <c r="A19">
        <v>17</v>
      </c>
      <c r="B19">
        <v>575280</v>
      </c>
      <c r="C19">
        <v>673870</v>
      </c>
      <c r="D19">
        <v>1648820</v>
      </c>
      <c r="E19">
        <v>4430581</v>
      </c>
      <c r="F19">
        <v>1027793</v>
      </c>
      <c r="G19">
        <v>1282407</v>
      </c>
      <c r="H19">
        <v>3180497</v>
      </c>
      <c r="I19">
        <v>8781448</v>
      </c>
      <c r="J19">
        <v>0.53671205195941596</v>
      </c>
      <c r="M19">
        <v>677183</v>
      </c>
      <c r="N19">
        <v>805214</v>
      </c>
      <c r="O19">
        <v>1979951</v>
      </c>
      <c r="P19">
        <v>5315996</v>
      </c>
      <c r="Q19">
        <v>1027793</v>
      </c>
      <c r="R19">
        <v>1282407</v>
      </c>
      <c r="S19">
        <v>3180497</v>
      </c>
      <c r="T19">
        <v>8781448</v>
      </c>
      <c r="U19">
        <v>0.63634349511174604</v>
      </c>
    </row>
    <row r="20" spans="1:21">
      <c r="A20">
        <v>18</v>
      </c>
      <c r="B20">
        <v>344230</v>
      </c>
      <c r="C20">
        <v>579726</v>
      </c>
      <c r="D20">
        <v>1391649</v>
      </c>
      <c r="E20">
        <v>3708937</v>
      </c>
      <c r="F20">
        <v>881811</v>
      </c>
      <c r="G20">
        <v>1611951</v>
      </c>
      <c r="H20">
        <v>3887239</v>
      </c>
      <c r="I20">
        <v>10705381</v>
      </c>
      <c r="J20">
        <v>0.36527572563445698</v>
      </c>
      <c r="M20">
        <v>448140</v>
      </c>
      <c r="N20">
        <v>773819</v>
      </c>
      <c r="O20">
        <v>1881037</v>
      </c>
      <c r="P20">
        <v>4993164</v>
      </c>
      <c r="Q20">
        <v>881811</v>
      </c>
      <c r="R20">
        <v>1611951</v>
      </c>
      <c r="S20">
        <v>3887239</v>
      </c>
      <c r="T20">
        <v>10705381</v>
      </c>
      <c r="U20">
        <v>0.48524995587775199</v>
      </c>
    </row>
    <row r="21" spans="1:21">
      <c r="A21">
        <v>19</v>
      </c>
      <c r="B21">
        <v>448252</v>
      </c>
      <c r="C21">
        <v>402331</v>
      </c>
      <c r="D21">
        <v>1035587</v>
      </c>
      <c r="E21">
        <v>2655259</v>
      </c>
      <c r="F21">
        <v>800191</v>
      </c>
      <c r="G21">
        <v>799347</v>
      </c>
      <c r="H21">
        <v>2056172</v>
      </c>
      <c r="I21">
        <v>5384209</v>
      </c>
      <c r="J21">
        <v>0.556717932711559</v>
      </c>
      <c r="M21">
        <v>514094</v>
      </c>
      <c r="N21">
        <v>488638</v>
      </c>
      <c r="O21">
        <v>1254378</v>
      </c>
      <c r="P21">
        <v>3227036</v>
      </c>
      <c r="Q21">
        <v>800191</v>
      </c>
      <c r="R21">
        <v>799347</v>
      </c>
      <c r="S21">
        <v>2056172</v>
      </c>
      <c r="T21">
        <v>5384209</v>
      </c>
      <c r="U21">
        <v>0.64992090432336902</v>
      </c>
    </row>
    <row r="22" spans="1:21">
      <c r="A22">
        <v>20</v>
      </c>
      <c r="B22">
        <v>317068</v>
      </c>
      <c r="C22">
        <v>447150</v>
      </c>
      <c r="D22">
        <v>1078686</v>
      </c>
      <c r="E22">
        <v>3005602</v>
      </c>
      <c r="F22">
        <v>693071</v>
      </c>
      <c r="G22">
        <v>1065209</v>
      </c>
      <c r="H22">
        <v>2567366</v>
      </c>
      <c r="I22">
        <v>7296980</v>
      </c>
      <c r="J22">
        <v>0.43452320518007498</v>
      </c>
      <c r="M22">
        <v>369422</v>
      </c>
      <c r="N22">
        <v>534631</v>
      </c>
      <c r="O22">
        <v>1296140</v>
      </c>
      <c r="P22">
        <v>3616314</v>
      </c>
      <c r="Q22">
        <v>693071</v>
      </c>
      <c r="R22">
        <v>1065209</v>
      </c>
      <c r="S22">
        <v>2567366</v>
      </c>
      <c r="T22">
        <v>7296980</v>
      </c>
      <c r="U22">
        <v>0.51651330988574995</v>
      </c>
    </row>
    <row r="23" spans="1:21">
      <c r="A23">
        <v>21</v>
      </c>
      <c r="B23">
        <v>154920</v>
      </c>
      <c r="C23">
        <v>243669</v>
      </c>
      <c r="D23">
        <v>586878</v>
      </c>
      <c r="E23">
        <v>1596146</v>
      </c>
      <c r="F23">
        <v>445006</v>
      </c>
      <c r="G23">
        <v>774409</v>
      </c>
      <c r="H23">
        <v>1905783</v>
      </c>
      <c r="I23">
        <v>5119843</v>
      </c>
      <c r="J23">
        <v>0.29496872221083897</v>
      </c>
      <c r="M23">
        <v>229690</v>
      </c>
      <c r="N23">
        <v>378269</v>
      </c>
      <c r="O23">
        <v>928830</v>
      </c>
      <c r="P23">
        <v>2463573</v>
      </c>
      <c r="Q23">
        <v>445006</v>
      </c>
      <c r="R23">
        <v>774409</v>
      </c>
      <c r="S23">
        <v>1905783</v>
      </c>
      <c r="T23">
        <v>5119843</v>
      </c>
      <c r="U23">
        <v>0.434301678080251</v>
      </c>
    </row>
    <row r="24" spans="1:21">
      <c r="A24">
        <v>22</v>
      </c>
      <c r="B24">
        <v>220810</v>
      </c>
      <c r="C24">
        <v>249890</v>
      </c>
      <c r="D24">
        <v>606931</v>
      </c>
      <c r="E24">
        <v>1719442</v>
      </c>
      <c r="F24">
        <v>434145</v>
      </c>
      <c r="G24">
        <v>550624</v>
      </c>
      <c r="H24">
        <v>1335244</v>
      </c>
      <c r="I24">
        <v>3887594</v>
      </c>
      <c r="J24">
        <v>0.37446109158583801</v>
      </c>
      <c r="M24">
        <v>261320</v>
      </c>
      <c r="N24">
        <v>305826</v>
      </c>
      <c r="O24">
        <v>745612</v>
      </c>
      <c r="P24">
        <v>2116558</v>
      </c>
      <c r="Q24">
        <v>434145</v>
      </c>
      <c r="R24">
        <v>550624</v>
      </c>
      <c r="S24">
        <v>1335244</v>
      </c>
      <c r="T24">
        <v>3887594</v>
      </c>
      <c r="U24">
        <v>0.45514496816393601</v>
      </c>
    </row>
    <row r="25" spans="1:21">
      <c r="A25" s="1" t="s">
        <v>0</v>
      </c>
      <c r="B25">
        <v>564142</v>
      </c>
      <c r="C25">
        <v>942739</v>
      </c>
      <c r="D25">
        <v>2326320</v>
      </c>
      <c r="E25">
        <v>6151395</v>
      </c>
      <c r="F25">
        <v>1759384</v>
      </c>
      <c r="G25">
        <v>3112706</v>
      </c>
      <c r="H25">
        <v>7882263</v>
      </c>
      <c r="I25">
        <v>20369761</v>
      </c>
      <c r="J25">
        <v>0.311156315785038</v>
      </c>
      <c r="M25">
        <v>687844</v>
      </c>
      <c r="N25">
        <v>1170946</v>
      </c>
      <c r="O25">
        <v>2898312</v>
      </c>
      <c r="P25">
        <v>7652715</v>
      </c>
      <c r="Q25">
        <v>1759384</v>
      </c>
      <c r="R25">
        <v>3112706</v>
      </c>
      <c r="S25">
        <v>7882263</v>
      </c>
      <c r="T25">
        <v>20369761</v>
      </c>
      <c r="U25">
        <v>0.385001265213199</v>
      </c>
    </row>
    <row r="26" spans="1:21">
      <c r="A26" s="1" t="s">
        <v>1</v>
      </c>
      <c r="B26">
        <v>33638</v>
      </c>
      <c r="C26">
        <v>58903</v>
      </c>
      <c r="D26">
        <v>145872</v>
      </c>
      <c r="E26">
        <v>374038</v>
      </c>
      <c r="F26">
        <v>297707</v>
      </c>
      <c r="G26">
        <v>507857</v>
      </c>
      <c r="H26">
        <v>1311292</v>
      </c>
      <c r="I26">
        <v>3342684</v>
      </c>
      <c r="J26">
        <v>4.7845774616938397E-2</v>
      </c>
      <c r="M26">
        <v>72619</v>
      </c>
      <c r="N26">
        <v>128499</v>
      </c>
      <c r="O26">
        <v>318641</v>
      </c>
      <c r="P26">
        <v>822927</v>
      </c>
      <c r="Q26">
        <v>297707</v>
      </c>
      <c r="R26">
        <v>507857</v>
      </c>
      <c r="S26">
        <v>1311292</v>
      </c>
      <c r="T26">
        <v>3342684</v>
      </c>
      <c r="U26">
        <v>0.109652008569669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8B1C-5D25-0A42-8A7C-043BF5006024}">
  <dimension ref="A1:AQ60"/>
  <sheetViews>
    <sheetView topLeftCell="Y1" zoomScale="82" workbookViewId="0">
      <selection activeCell="Z60" sqref="Z60"/>
    </sheetView>
  </sheetViews>
  <sheetFormatPr baseColWidth="10" defaultRowHeight="16"/>
  <cols>
    <col min="1" max="1" width="15.1640625" customWidth="1"/>
    <col min="22" max="22" width="13.1640625" bestFit="1" customWidth="1"/>
    <col min="23" max="23" width="11" bestFit="1" customWidth="1"/>
    <col min="24" max="24" width="11.5" bestFit="1" customWidth="1"/>
  </cols>
  <sheetData>
    <row r="1" spans="1:43">
      <c r="A1" t="s">
        <v>6</v>
      </c>
      <c r="B1" t="s">
        <v>35</v>
      </c>
      <c r="D1" t="s">
        <v>36</v>
      </c>
      <c r="I1" t="s">
        <v>7</v>
      </c>
      <c r="N1" t="s">
        <v>37</v>
      </c>
      <c r="T1" t="s">
        <v>54</v>
      </c>
      <c r="Y1" t="s">
        <v>55</v>
      </c>
      <c r="AD1" t="s">
        <v>38</v>
      </c>
      <c r="AJ1" t="s">
        <v>11</v>
      </c>
      <c r="AM1" t="s">
        <v>39</v>
      </c>
    </row>
    <row r="2" spans="1:43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T2" t="s">
        <v>2</v>
      </c>
      <c r="U2" t="s">
        <v>3</v>
      </c>
      <c r="V2" t="s">
        <v>4</v>
      </c>
      <c r="W2" t="s">
        <v>5</v>
      </c>
      <c r="X2" t="s">
        <v>30</v>
      </c>
      <c r="Y2" t="s">
        <v>2</v>
      </c>
      <c r="Z2" t="s">
        <v>3</v>
      </c>
      <c r="AA2" t="s">
        <v>4</v>
      </c>
      <c r="AB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8</v>
      </c>
      <c r="AQ2" t="s">
        <v>30</v>
      </c>
    </row>
    <row r="3" spans="1:43">
      <c r="A3">
        <v>1</v>
      </c>
      <c r="B3">
        <v>0.53457736069166395</v>
      </c>
      <c r="D3">
        <v>1562275</v>
      </c>
      <c r="E3">
        <v>2395565</v>
      </c>
      <c r="F3">
        <v>5893437</v>
      </c>
      <c r="G3">
        <v>15795183</v>
      </c>
      <c r="I3">
        <v>2672539</v>
      </c>
      <c r="J3">
        <v>4201065</v>
      </c>
      <c r="K3">
        <v>10488523</v>
      </c>
      <c r="L3">
        <v>27971014</v>
      </c>
      <c r="N3">
        <f>D3/I3</f>
        <v>0.58456583795409534</v>
      </c>
      <c r="O3">
        <f t="shared" ref="O3:Q18" si="0">E3/J3</f>
        <v>0.57022802551257834</v>
      </c>
      <c r="P3">
        <f t="shared" si="0"/>
        <v>0.56189389106550081</v>
      </c>
      <c r="Q3">
        <f t="shared" si="0"/>
        <v>0.56469826227965847</v>
      </c>
      <c r="R3">
        <f>SUM(D3:G3)/SUM(I3:L3)</f>
        <v>0.56573313550014104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X3">
        <f>SUM(T3:W3)</f>
        <v>109749180.55</v>
      </c>
      <c r="Y3">
        <f>T3/SUM($T3:$W3)</f>
        <v>0.2812579127726344</v>
      </c>
      <c r="Z3">
        <f t="shared" ref="Z3:AB18" si="1">U3/SUM($T3:$W3)</f>
        <v>0.2775211723437328</v>
      </c>
      <c r="AA3">
        <f t="shared" si="1"/>
        <v>0.18635783654605154</v>
      </c>
      <c r="AB3">
        <f t="shared" si="1"/>
        <v>0.25486307833758126</v>
      </c>
      <c r="AD3">
        <f>Y3*N3</f>
        <v>0.16441376746115488</v>
      </c>
      <c r="AE3">
        <f t="shared" ref="AE3:AG18" si="2">Z3*O3</f>
        <v>0.15825035014350272</v>
      </c>
      <c r="AF3">
        <f t="shared" si="2"/>
        <v>0.10471332990740949</v>
      </c>
      <c r="AG3">
        <f t="shared" si="2"/>
        <v>0.1439207374564766</v>
      </c>
      <c r="AH3">
        <f>SUM(AD3:AG3)</f>
        <v>0.57129818496854368</v>
      </c>
      <c r="AJ3">
        <f>I3/SUM(I$3:I$26)</f>
        <v>7.811573393944217E-2</v>
      </c>
      <c r="AM3">
        <f>11.55*D3</f>
        <v>18044276.25</v>
      </c>
      <c r="AN3">
        <f>7.25*E3</f>
        <v>17367846.25</v>
      </c>
      <c r="AO3">
        <f>1.95*F3</f>
        <v>11492202.15</v>
      </c>
      <c r="AP3">
        <f>G3</f>
        <v>15795183</v>
      </c>
      <c r="AQ3">
        <f>SUM(AM3:AP3)</f>
        <v>62699507.649999999</v>
      </c>
    </row>
    <row r="4" spans="1:43">
      <c r="A4">
        <v>2</v>
      </c>
      <c r="B4">
        <v>0.55983821516552601</v>
      </c>
      <c r="D4">
        <v>1614582</v>
      </c>
      <c r="E4">
        <v>2687852</v>
      </c>
      <c r="F4">
        <v>6562540</v>
      </c>
      <c r="G4">
        <v>17258593</v>
      </c>
      <c r="I4">
        <v>2787188</v>
      </c>
      <c r="J4">
        <v>4764698</v>
      </c>
      <c r="K4">
        <v>11780898</v>
      </c>
      <c r="L4">
        <v>30898470</v>
      </c>
      <c r="N4">
        <f t="shared" ref="N4:Q26" si="3">D4/I4</f>
        <v>0.57928708074231083</v>
      </c>
      <c r="O4">
        <f t="shared" si="0"/>
        <v>0.56411801965203257</v>
      </c>
      <c r="P4">
        <f t="shared" si="0"/>
        <v>0.55704921645192074</v>
      </c>
      <c r="Q4">
        <f t="shared" si="0"/>
        <v>0.55855817456333601</v>
      </c>
      <c r="R4">
        <f>SUM(D4:G4)/SUM(I4:L4)</f>
        <v>0.55988184169162891</v>
      </c>
      <c r="T4">
        <f t="shared" ref="T4:T26" si="4">I4*11.55</f>
        <v>32192021.400000002</v>
      </c>
      <c r="U4">
        <f t="shared" ref="U4:U26" si="5">J4*7.25</f>
        <v>34544060.5</v>
      </c>
      <c r="V4">
        <f t="shared" ref="V4:V26" si="6">K4*1.95</f>
        <v>22972751.099999998</v>
      </c>
      <c r="W4">
        <f t="shared" ref="W4:W26" si="7">L4</f>
        <v>30898470</v>
      </c>
      <c r="X4">
        <f t="shared" ref="X4:X26" si="8">SUM(T4:W4)</f>
        <v>120607303</v>
      </c>
      <c r="Y4">
        <f t="shared" ref="Y4:Z26" si="9">T4/SUM($T4:$W4)</f>
        <v>0.26691602083167387</v>
      </c>
      <c r="Z4">
        <f t="shared" si="1"/>
        <v>0.28641765167404498</v>
      </c>
      <c r="AA4">
        <f t="shared" si="1"/>
        <v>0.19047562235928614</v>
      </c>
      <c r="AB4">
        <f t="shared" si="1"/>
        <v>0.25619070513499503</v>
      </c>
      <c r="AD4">
        <f t="shared" ref="AD4:AG25" si="10">Y4*N4</f>
        <v>0.15462100251093419</v>
      </c>
      <c r="AE4">
        <f t="shared" si="2"/>
        <v>0.16157335845574791</v>
      </c>
      <c r="AF4">
        <f t="shared" si="2"/>
        <v>0.1061042961884323</v>
      </c>
      <c r="AG4">
        <f t="shared" si="2"/>
        <v>0.14309741260029671</v>
      </c>
      <c r="AH4">
        <f t="shared" ref="AH4:AH26" si="11">SUM(AD4:AG4)</f>
        <v>0.56539606975541112</v>
      </c>
      <c r="AJ4">
        <f t="shared" ref="AJ4:AJ26" si="12">I4/SUM(I$3:I$26)</f>
        <v>8.1466813486054251E-2</v>
      </c>
      <c r="AM4">
        <f t="shared" ref="AM4:AM26" si="13">11.55*D4</f>
        <v>18648422.100000001</v>
      </c>
      <c r="AN4">
        <f t="shared" ref="AN4:AN26" si="14">7.25*E4</f>
        <v>19486927</v>
      </c>
      <c r="AO4">
        <f t="shared" ref="AO4:AO26" si="15">1.95*F4</f>
        <v>12796953</v>
      </c>
      <c r="AP4">
        <f t="shared" ref="AP4:AP26" si="16">G4</f>
        <v>17258593</v>
      </c>
      <c r="AQ4">
        <f t="shared" ref="AQ4:AQ26" si="17">SUM(AM4:AP4)</f>
        <v>68190895.099999994</v>
      </c>
    </row>
    <row r="5" spans="1:43">
      <c r="A5">
        <v>3</v>
      </c>
      <c r="B5">
        <v>0.60224780929158395</v>
      </c>
      <c r="D5">
        <v>1409327</v>
      </c>
      <c r="E5">
        <v>2378988</v>
      </c>
      <c r="F5">
        <v>5822871</v>
      </c>
      <c r="G5">
        <v>15360482</v>
      </c>
      <c r="I5">
        <v>2313360</v>
      </c>
      <c r="J5">
        <v>3998896</v>
      </c>
      <c r="K5">
        <v>9894819</v>
      </c>
      <c r="L5">
        <v>25986494</v>
      </c>
      <c r="N5">
        <f t="shared" si="3"/>
        <v>0.60921214164678217</v>
      </c>
      <c r="O5">
        <f t="shared" si="0"/>
        <v>0.59491119548995519</v>
      </c>
      <c r="P5">
        <f t="shared" si="0"/>
        <v>0.58847675738181771</v>
      </c>
      <c r="Q5">
        <f t="shared" si="0"/>
        <v>0.59109482025547577</v>
      </c>
      <c r="R5">
        <f t="shared" ref="R5:R26" si="18">SUM(D5:G5)/SUM(I5:L5)</f>
        <v>0.59183587906488788</v>
      </c>
      <c r="T5">
        <f t="shared" si="4"/>
        <v>26719308</v>
      </c>
      <c r="U5">
        <f t="shared" si="5"/>
        <v>28991996</v>
      </c>
      <c r="V5">
        <f t="shared" si="6"/>
        <v>19294897.050000001</v>
      </c>
      <c r="W5">
        <f t="shared" si="7"/>
        <v>25986494</v>
      </c>
      <c r="X5">
        <f t="shared" si="8"/>
        <v>100992695.05</v>
      </c>
      <c r="Y5">
        <f t="shared" si="9"/>
        <v>0.26456673907723388</v>
      </c>
      <c r="Z5">
        <f t="shared" si="1"/>
        <v>0.28707022805606375</v>
      </c>
      <c r="AA5">
        <f t="shared" si="1"/>
        <v>0.19105240275494562</v>
      </c>
      <c r="AB5">
        <f t="shared" si="1"/>
        <v>0.25731063011175681</v>
      </c>
      <c r="AD5">
        <f t="shared" si="10"/>
        <v>0.16117726972174706</v>
      </c>
      <c r="AE5">
        <f t="shared" si="2"/>
        <v>0.17078129256240696</v>
      </c>
      <c r="AF5">
        <f t="shared" si="2"/>
        <v>0.11242989846323545</v>
      </c>
      <c r="AG5">
        <f t="shared" si="2"/>
        <v>0.1520949806557321</v>
      </c>
      <c r="AH5">
        <f t="shared" si="11"/>
        <v>0.59648344140312159</v>
      </c>
      <c r="AJ5">
        <f t="shared" si="12"/>
        <v>6.7617278650058218E-2</v>
      </c>
      <c r="AM5">
        <f t="shared" si="13"/>
        <v>16277726.850000001</v>
      </c>
      <c r="AN5">
        <f t="shared" si="14"/>
        <v>17247663</v>
      </c>
      <c r="AO5">
        <f t="shared" si="15"/>
        <v>11354598.449999999</v>
      </c>
      <c r="AP5">
        <f t="shared" si="16"/>
        <v>15360482</v>
      </c>
      <c r="AQ5">
        <f t="shared" si="17"/>
        <v>60240470.299999997</v>
      </c>
    </row>
    <row r="6" spans="1:43">
      <c r="A6">
        <v>4</v>
      </c>
      <c r="B6">
        <v>0.50265410026062396</v>
      </c>
      <c r="D6">
        <v>1148102</v>
      </c>
      <c r="E6">
        <v>2032142</v>
      </c>
      <c r="F6">
        <v>5020465</v>
      </c>
      <c r="G6">
        <v>12883144</v>
      </c>
      <c r="I6">
        <v>2239602</v>
      </c>
      <c r="J6">
        <v>4069581</v>
      </c>
      <c r="K6">
        <v>10206083</v>
      </c>
      <c r="L6">
        <v>26038352</v>
      </c>
      <c r="N6">
        <f t="shared" si="3"/>
        <v>0.51263662025663492</v>
      </c>
      <c r="O6">
        <f t="shared" si="0"/>
        <v>0.49934919590002019</v>
      </c>
      <c r="P6">
        <f t="shared" si="0"/>
        <v>0.49190908990256105</v>
      </c>
      <c r="Q6">
        <f t="shared" si="0"/>
        <v>0.49477570623517186</v>
      </c>
      <c r="R6">
        <f t="shared" si="18"/>
        <v>0.49546557944849717</v>
      </c>
      <c r="T6">
        <f t="shared" si="4"/>
        <v>25867403.100000001</v>
      </c>
      <c r="U6">
        <f t="shared" si="5"/>
        <v>29504462.25</v>
      </c>
      <c r="V6">
        <f t="shared" si="6"/>
        <v>19901861.849999998</v>
      </c>
      <c r="W6">
        <f t="shared" si="7"/>
        <v>26038352</v>
      </c>
      <c r="X6">
        <f t="shared" si="8"/>
        <v>101312079.2</v>
      </c>
      <c r="Y6">
        <f t="shared" si="9"/>
        <v>0.25532397818956221</v>
      </c>
      <c r="Z6">
        <f t="shared" si="1"/>
        <v>0.29122353901902742</v>
      </c>
      <c r="AA6">
        <f t="shared" si="1"/>
        <v>0.19644115496545841</v>
      </c>
      <c r="AB6">
        <f t="shared" si="1"/>
        <v>0.25701132782595187</v>
      </c>
      <c r="AD6">
        <f t="shared" si="10"/>
        <v>0.13088842124957595</v>
      </c>
      <c r="AE6">
        <f t="shared" si="2"/>
        <v>0.14542224003630949</v>
      </c>
      <c r="AF6">
        <f t="shared" si="2"/>
        <v>9.6631189758466615E-2</v>
      </c>
      <c r="AG6">
        <f t="shared" si="2"/>
        <v>0.12716296123552462</v>
      </c>
      <c r="AH6">
        <f t="shared" si="11"/>
        <v>0.50010481227987669</v>
      </c>
      <c r="AJ6">
        <f t="shared" si="12"/>
        <v>6.54614035425648E-2</v>
      </c>
      <c r="AM6">
        <f t="shared" si="13"/>
        <v>13260578.100000001</v>
      </c>
      <c r="AN6">
        <f t="shared" si="14"/>
        <v>14733029.5</v>
      </c>
      <c r="AO6">
        <f t="shared" si="15"/>
        <v>9789906.75</v>
      </c>
      <c r="AP6">
        <f t="shared" si="16"/>
        <v>12883144</v>
      </c>
      <c r="AQ6">
        <f t="shared" si="17"/>
        <v>50666658.350000001</v>
      </c>
    </row>
    <row r="7" spans="1:43">
      <c r="A7">
        <v>5</v>
      </c>
      <c r="B7">
        <v>0.52077934712373797</v>
      </c>
      <c r="D7">
        <v>1116883</v>
      </c>
      <c r="E7">
        <v>1895544</v>
      </c>
      <c r="F7">
        <v>4633746</v>
      </c>
      <c r="G7">
        <v>12197397</v>
      </c>
      <c r="I7">
        <v>2091044</v>
      </c>
      <c r="J7">
        <v>3680652</v>
      </c>
      <c r="K7">
        <v>9108378</v>
      </c>
      <c r="L7">
        <v>23951693</v>
      </c>
      <c r="N7">
        <f t="shared" si="3"/>
        <v>0.53412697198145997</v>
      </c>
      <c r="O7">
        <f t="shared" si="0"/>
        <v>0.51500223329996964</v>
      </c>
      <c r="P7">
        <f t="shared" si="0"/>
        <v>0.50873448598641824</v>
      </c>
      <c r="Q7">
        <f t="shared" si="0"/>
        <v>0.50924988893269463</v>
      </c>
      <c r="R7">
        <f t="shared" si="18"/>
        <v>0.51101383050634808</v>
      </c>
      <c r="T7">
        <f t="shared" si="4"/>
        <v>24151558.200000003</v>
      </c>
      <c r="U7">
        <f t="shared" si="5"/>
        <v>26684727</v>
      </c>
      <c r="V7">
        <f t="shared" si="6"/>
        <v>17761337.099999998</v>
      </c>
      <c r="W7">
        <f t="shared" si="7"/>
        <v>23951693</v>
      </c>
      <c r="X7">
        <f t="shared" si="8"/>
        <v>92549315.299999997</v>
      </c>
      <c r="Y7">
        <f t="shared" si="9"/>
        <v>0.26095879933538529</v>
      </c>
      <c r="Z7">
        <f t="shared" si="1"/>
        <v>0.28832981544489072</v>
      </c>
      <c r="AA7">
        <f t="shared" si="1"/>
        <v>0.19191213940833982</v>
      </c>
      <c r="AB7">
        <f t="shared" si="1"/>
        <v>0.25879924581138419</v>
      </c>
      <c r="AD7">
        <f t="shared" si="10"/>
        <v>0.13938513330092678</v>
      </c>
      <c r="AE7">
        <f t="shared" si="2"/>
        <v>0.14849049888108681</v>
      </c>
      <c r="AF7">
        <f t="shared" si="2"/>
        <v>9.76323235964556E-2</v>
      </c>
      <c r="AG7">
        <f t="shared" si="2"/>
        <v>0.13179348718531253</v>
      </c>
      <c r="AH7">
        <f t="shared" si="11"/>
        <v>0.51730144296378167</v>
      </c>
      <c r="AJ7">
        <f t="shared" si="12"/>
        <v>6.1119196673899583E-2</v>
      </c>
      <c r="AM7">
        <f t="shared" si="13"/>
        <v>12899998.65</v>
      </c>
      <c r="AN7">
        <f t="shared" si="14"/>
        <v>13742694</v>
      </c>
      <c r="AO7">
        <f t="shared" si="15"/>
        <v>9035804.6999999993</v>
      </c>
      <c r="AP7">
        <f t="shared" si="16"/>
        <v>12197397</v>
      </c>
      <c r="AQ7">
        <f t="shared" si="17"/>
        <v>47875894.349999994</v>
      </c>
    </row>
    <row r="8" spans="1:43">
      <c r="A8">
        <v>6</v>
      </c>
      <c r="B8">
        <v>0.49677090636270999</v>
      </c>
      <c r="D8">
        <v>1023463</v>
      </c>
      <c r="E8">
        <v>1711927</v>
      </c>
      <c r="F8">
        <v>4169896</v>
      </c>
      <c r="G8">
        <v>10932524</v>
      </c>
      <c r="I8">
        <v>2002773</v>
      </c>
      <c r="J8">
        <v>3464330</v>
      </c>
      <c r="K8">
        <v>8609574</v>
      </c>
      <c r="L8">
        <v>22339159</v>
      </c>
      <c r="N8">
        <f t="shared" si="3"/>
        <v>0.51102296665673042</v>
      </c>
      <c r="O8">
        <f t="shared" si="0"/>
        <v>0.49415817777174809</v>
      </c>
      <c r="P8">
        <f t="shared" si="0"/>
        <v>0.48433244200003389</v>
      </c>
      <c r="Q8">
        <f t="shared" si="0"/>
        <v>0.48938834268559528</v>
      </c>
      <c r="R8">
        <f t="shared" si="18"/>
        <v>0.48983661943117274</v>
      </c>
      <c r="T8">
        <f t="shared" si="4"/>
        <v>23132028.150000002</v>
      </c>
      <c r="U8">
        <f t="shared" si="5"/>
        <v>25116392.5</v>
      </c>
      <c r="V8">
        <f t="shared" si="6"/>
        <v>16788669.300000001</v>
      </c>
      <c r="W8">
        <f t="shared" si="7"/>
        <v>22339159</v>
      </c>
      <c r="X8">
        <f t="shared" si="8"/>
        <v>87376248.950000003</v>
      </c>
      <c r="Y8">
        <f t="shared" si="9"/>
        <v>0.26474045782437999</v>
      </c>
      <c r="Z8">
        <f t="shared" si="1"/>
        <v>0.28745102704480424</v>
      </c>
      <c r="AA8">
        <f t="shared" si="1"/>
        <v>0.19214225263443288</v>
      </c>
      <c r="AB8">
        <f t="shared" si="1"/>
        <v>0.25566626249638286</v>
      </c>
      <c r="AD8">
        <f t="shared" si="10"/>
        <v>0.1352884541514757</v>
      </c>
      <c r="AE8">
        <f t="shared" si="2"/>
        <v>0.14204627572307793</v>
      </c>
      <c r="AF8">
        <f t="shared" si="2"/>
        <v>9.3060726429822327E-2</v>
      </c>
      <c r="AG8">
        <f t="shared" si="2"/>
        <v>0.12512008848372516</v>
      </c>
      <c r="AH8">
        <f t="shared" si="11"/>
        <v>0.49551554478810111</v>
      </c>
      <c r="AJ8">
        <f t="shared" si="12"/>
        <v>5.8539120592477199E-2</v>
      </c>
      <c r="AM8">
        <f t="shared" si="13"/>
        <v>11820997.65</v>
      </c>
      <c r="AN8">
        <f t="shared" si="14"/>
        <v>12411470.75</v>
      </c>
      <c r="AO8">
        <f t="shared" si="15"/>
        <v>8131297.2000000002</v>
      </c>
      <c r="AP8">
        <f t="shared" si="16"/>
        <v>10932524</v>
      </c>
      <c r="AQ8">
        <f t="shared" si="17"/>
        <v>43296289.599999994</v>
      </c>
    </row>
    <row r="9" spans="1:43">
      <c r="A9">
        <v>7</v>
      </c>
      <c r="B9">
        <v>0.57428180503814796</v>
      </c>
      <c r="D9">
        <v>1109197</v>
      </c>
      <c r="E9">
        <v>1774530</v>
      </c>
      <c r="F9">
        <v>4359125</v>
      </c>
      <c r="G9">
        <v>11355766</v>
      </c>
      <c r="I9">
        <v>1916971</v>
      </c>
      <c r="J9">
        <v>3090050</v>
      </c>
      <c r="K9">
        <v>7720559</v>
      </c>
      <c r="L9">
        <v>20103896</v>
      </c>
      <c r="N9">
        <f t="shared" si="3"/>
        <v>0.57861960353077846</v>
      </c>
      <c r="O9">
        <f t="shared" si="0"/>
        <v>0.57427226096665107</v>
      </c>
      <c r="P9">
        <f t="shared" si="0"/>
        <v>0.56461261419024189</v>
      </c>
      <c r="Q9">
        <f t="shared" si="0"/>
        <v>0.56485399645919376</v>
      </c>
      <c r="R9">
        <f t="shared" si="18"/>
        <v>0.56648741591757856</v>
      </c>
      <c r="T9">
        <f t="shared" si="4"/>
        <v>22141015.050000001</v>
      </c>
      <c r="U9">
        <f t="shared" si="5"/>
        <v>22402862.5</v>
      </c>
      <c r="V9">
        <f t="shared" si="6"/>
        <v>15055090.049999999</v>
      </c>
      <c r="W9">
        <f t="shared" si="7"/>
        <v>20103896</v>
      </c>
      <c r="X9">
        <f t="shared" si="8"/>
        <v>79702863.599999994</v>
      </c>
      <c r="Y9">
        <f t="shared" si="9"/>
        <v>0.27779447374836858</v>
      </c>
      <c r="Z9">
        <f t="shared" si="1"/>
        <v>0.28107976913391608</v>
      </c>
      <c r="AA9">
        <f t="shared" si="1"/>
        <v>0.1888902025597986</v>
      </c>
      <c r="AB9">
        <f t="shared" si="1"/>
        <v>0.2522355545579168</v>
      </c>
      <c r="AD9">
        <f t="shared" si="10"/>
        <v>0.16073732826332227</v>
      </c>
      <c r="AE9">
        <f t="shared" si="2"/>
        <v>0.16141631453251828</v>
      </c>
      <c r="AF9">
        <f t="shared" si="2"/>
        <v>0.10664979106221222</v>
      </c>
      <c r="AG9">
        <f t="shared" si="2"/>
        <v>0.14247626104114031</v>
      </c>
      <c r="AH9">
        <f t="shared" si="11"/>
        <v>0.57127969489919317</v>
      </c>
      <c r="AJ9">
        <f t="shared" si="12"/>
        <v>5.6031210996594027E-2</v>
      </c>
      <c r="AM9">
        <f t="shared" si="13"/>
        <v>12811225.350000001</v>
      </c>
      <c r="AN9">
        <f t="shared" si="14"/>
        <v>12865342.5</v>
      </c>
      <c r="AO9">
        <f t="shared" si="15"/>
        <v>8500293.75</v>
      </c>
      <c r="AP9">
        <f t="shared" si="16"/>
        <v>11355766</v>
      </c>
      <c r="AQ9">
        <f t="shared" si="17"/>
        <v>45532627.600000001</v>
      </c>
    </row>
    <row r="10" spans="1:43">
      <c r="A10">
        <v>8</v>
      </c>
      <c r="B10">
        <v>0.55604309937155505</v>
      </c>
      <c r="D10">
        <v>933453</v>
      </c>
      <c r="E10">
        <v>1594712</v>
      </c>
      <c r="F10">
        <v>3928661</v>
      </c>
      <c r="G10">
        <v>10322292</v>
      </c>
      <c r="I10">
        <v>1644453</v>
      </c>
      <c r="J10">
        <v>2849601</v>
      </c>
      <c r="K10">
        <v>7086236</v>
      </c>
      <c r="L10">
        <v>18661277</v>
      </c>
      <c r="N10">
        <f t="shared" si="3"/>
        <v>0.56763738458928292</v>
      </c>
      <c r="O10">
        <f t="shared" si="0"/>
        <v>0.55962641787394096</v>
      </c>
      <c r="P10">
        <f t="shared" si="0"/>
        <v>0.55440730452669085</v>
      </c>
      <c r="Q10">
        <f t="shared" si="0"/>
        <v>0.5531396377643395</v>
      </c>
      <c r="R10">
        <f t="shared" si="18"/>
        <v>0.55483626228759908</v>
      </c>
      <c r="T10">
        <f t="shared" si="4"/>
        <v>18993432.150000002</v>
      </c>
      <c r="U10">
        <f t="shared" si="5"/>
        <v>20659607.25</v>
      </c>
      <c r="V10">
        <f t="shared" si="6"/>
        <v>13818160.199999999</v>
      </c>
      <c r="W10">
        <f t="shared" si="7"/>
        <v>18661277</v>
      </c>
      <c r="X10">
        <f t="shared" si="8"/>
        <v>72132476.600000009</v>
      </c>
      <c r="Y10">
        <f t="shared" si="9"/>
        <v>0.2633131849239736</v>
      </c>
      <c r="Z10">
        <f t="shared" si="1"/>
        <v>0.28641200501910946</v>
      </c>
      <c r="AA10">
        <f t="shared" si="1"/>
        <v>0.19156641850281345</v>
      </c>
      <c r="AB10">
        <f t="shared" si="1"/>
        <v>0.25870839155410336</v>
      </c>
      <c r="AD10">
        <f t="shared" si="10"/>
        <v>0.14946640761811858</v>
      </c>
      <c r="AE10">
        <f t="shared" si="2"/>
        <v>0.16028372440493743</v>
      </c>
      <c r="AF10">
        <f t="shared" si="2"/>
        <v>0.10620582171997679</v>
      </c>
      <c r="AG10">
        <f t="shared" si="2"/>
        <v>0.14310186599083163</v>
      </c>
      <c r="AH10">
        <f t="shared" si="11"/>
        <v>0.55905781973386448</v>
      </c>
      <c r="AJ10">
        <f t="shared" si="12"/>
        <v>4.8065773043505636E-2</v>
      </c>
      <c r="AM10">
        <f t="shared" si="13"/>
        <v>10781382.15</v>
      </c>
      <c r="AN10">
        <f t="shared" si="14"/>
        <v>11561662</v>
      </c>
      <c r="AO10">
        <f t="shared" si="15"/>
        <v>7660888.9500000002</v>
      </c>
      <c r="AP10">
        <f t="shared" si="16"/>
        <v>10322292</v>
      </c>
      <c r="AQ10">
        <f t="shared" si="17"/>
        <v>40326225.099999994</v>
      </c>
    </row>
    <row r="11" spans="1:43">
      <c r="A11">
        <v>9</v>
      </c>
      <c r="B11">
        <v>0.43756806844006901</v>
      </c>
      <c r="D11">
        <v>707722</v>
      </c>
      <c r="E11">
        <v>1106315</v>
      </c>
      <c r="F11">
        <v>2685080</v>
      </c>
      <c r="G11">
        <v>7208106</v>
      </c>
      <c r="I11">
        <v>1412798</v>
      </c>
      <c r="J11">
        <v>2298236</v>
      </c>
      <c r="K11">
        <v>5677894</v>
      </c>
      <c r="L11">
        <v>15141954</v>
      </c>
      <c r="N11">
        <f t="shared" si="3"/>
        <v>0.50093643960424628</v>
      </c>
      <c r="O11">
        <f t="shared" si="0"/>
        <v>0.48137571598391116</v>
      </c>
      <c r="P11">
        <f t="shared" si="0"/>
        <v>0.47290069170012683</v>
      </c>
      <c r="Q11">
        <f t="shared" si="0"/>
        <v>0.47603539146929119</v>
      </c>
      <c r="R11">
        <f t="shared" si="18"/>
        <v>0.47724427519564933</v>
      </c>
      <c r="T11">
        <f t="shared" si="4"/>
        <v>16317816.9</v>
      </c>
      <c r="U11">
        <f t="shared" si="5"/>
        <v>16662211</v>
      </c>
      <c r="V11">
        <f t="shared" si="6"/>
        <v>11071893.299999999</v>
      </c>
      <c r="W11">
        <f t="shared" si="7"/>
        <v>15141954</v>
      </c>
      <c r="X11">
        <f t="shared" si="8"/>
        <v>59193875.199999996</v>
      </c>
      <c r="Y11">
        <f t="shared" si="9"/>
        <v>0.27566731937834005</v>
      </c>
      <c r="Z11">
        <f t="shared" si="1"/>
        <v>0.28148538921810617</v>
      </c>
      <c r="AA11">
        <f t="shared" si="1"/>
        <v>0.1870445761929099</v>
      </c>
      <c r="AB11">
        <f t="shared" si="1"/>
        <v>0.25580271521064396</v>
      </c>
      <c r="AD11">
        <f t="shared" si="10"/>
        <v>0.13809180548463232</v>
      </c>
      <c r="AE11">
        <f t="shared" si="2"/>
        <v>0.13550023077387577</v>
      </c>
      <c r="AF11">
        <f t="shared" si="2"/>
        <v>8.8453509460384161E-2</v>
      </c>
      <c r="AG11">
        <f t="shared" si="2"/>
        <v>0.12177114567420651</v>
      </c>
      <c r="AH11">
        <f t="shared" si="11"/>
        <v>0.48381669139309874</v>
      </c>
      <c r="AJ11">
        <f t="shared" si="12"/>
        <v>4.1294721116577171E-2</v>
      </c>
      <c r="AM11">
        <f t="shared" si="13"/>
        <v>8174189.1000000006</v>
      </c>
      <c r="AN11">
        <f t="shared" si="14"/>
        <v>8020783.75</v>
      </c>
      <c r="AO11">
        <f t="shared" si="15"/>
        <v>5235906</v>
      </c>
      <c r="AP11">
        <f t="shared" si="16"/>
        <v>7208106</v>
      </c>
      <c r="AQ11">
        <f t="shared" si="17"/>
        <v>28638984.850000001</v>
      </c>
    </row>
    <row r="12" spans="1:43">
      <c r="A12">
        <v>10</v>
      </c>
      <c r="B12">
        <v>0.54164246901558399</v>
      </c>
      <c r="D12">
        <v>854689</v>
      </c>
      <c r="E12">
        <v>1347494</v>
      </c>
      <c r="F12">
        <v>3283218</v>
      </c>
      <c r="G12">
        <v>8752806</v>
      </c>
      <c r="I12">
        <v>1532081</v>
      </c>
      <c r="J12">
        <v>2467762</v>
      </c>
      <c r="K12">
        <v>6120141</v>
      </c>
      <c r="L12">
        <v>16355960</v>
      </c>
      <c r="N12">
        <f t="shared" si="3"/>
        <v>0.55786149687908149</v>
      </c>
      <c r="O12">
        <f t="shared" si="0"/>
        <v>0.54603888057276184</v>
      </c>
      <c r="P12">
        <f t="shared" si="0"/>
        <v>0.53646116976716718</v>
      </c>
      <c r="Q12">
        <f t="shared" si="0"/>
        <v>0.53514474234468656</v>
      </c>
      <c r="R12">
        <f t="shared" si="18"/>
        <v>0.53777901177008081</v>
      </c>
      <c r="T12">
        <f t="shared" si="4"/>
        <v>17695535.550000001</v>
      </c>
      <c r="U12">
        <f t="shared" si="5"/>
        <v>17891274.5</v>
      </c>
      <c r="V12">
        <f t="shared" si="6"/>
        <v>11934274.949999999</v>
      </c>
      <c r="W12">
        <f t="shared" si="7"/>
        <v>16355960</v>
      </c>
      <c r="X12">
        <f t="shared" si="8"/>
        <v>63877045</v>
      </c>
      <c r="Y12">
        <f t="shared" si="9"/>
        <v>0.27702495552197193</v>
      </c>
      <c r="Z12">
        <f t="shared" si="1"/>
        <v>0.28008926367836834</v>
      </c>
      <c r="AA12">
        <f t="shared" si="1"/>
        <v>0.18683198244377144</v>
      </c>
      <c r="AB12">
        <f t="shared" si="1"/>
        <v>0.25605379835588826</v>
      </c>
      <c r="AD12">
        <f t="shared" si="10"/>
        <v>0.15454155636034822</v>
      </c>
      <c r="AE12">
        <f t="shared" si="2"/>
        <v>0.15293962799938537</v>
      </c>
      <c r="AF12">
        <f t="shared" si="2"/>
        <v>0.10022810385170447</v>
      </c>
      <c r="AG12">
        <f t="shared" si="2"/>
        <v>0.13702584394754017</v>
      </c>
      <c r="AH12">
        <f t="shared" si="11"/>
        <v>0.54473513215897817</v>
      </c>
      <c r="AJ12">
        <f t="shared" si="12"/>
        <v>4.4781248007858633E-2</v>
      </c>
      <c r="AM12">
        <f t="shared" si="13"/>
        <v>9871657.9500000011</v>
      </c>
      <c r="AN12">
        <f t="shared" si="14"/>
        <v>9769331.5</v>
      </c>
      <c r="AO12">
        <f t="shared" si="15"/>
        <v>6402275.0999999996</v>
      </c>
      <c r="AP12">
        <f t="shared" si="16"/>
        <v>8752806</v>
      </c>
      <c r="AQ12">
        <f t="shared" si="17"/>
        <v>34796070.550000004</v>
      </c>
    </row>
    <row r="13" spans="1:43">
      <c r="A13">
        <v>11</v>
      </c>
      <c r="B13">
        <v>0.57184057056367898</v>
      </c>
      <c r="D13">
        <v>842537</v>
      </c>
      <c r="E13">
        <v>1362901</v>
      </c>
      <c r="F13">
        <v>3365669</v>
      </c>
      <c r="G13">
        <v>9170329</v>
      </c>
      <c r="I13">
        <v>1460797</v>
      </c>
      <c r="J13">
        <v>2439346</v>
      </c>
      <c r="K13">
        <v>6093762</v>
      </c>
      <c r="L13">
        <v>16584479</v>
      </c>
      <c r="N13">
        <f t="shared" si="3"/>
        <v>0.57676528634711055</v>
      </c>
      <c r="O13">
        <f t="shared" si="0"/>
        <v>0.55871573774282124</v>
      </c>
      <c r="P13">
        <f t="shared" si="0"/>
        <v>0.55231382518713401</v>
      </c>
      <c r="Q13">
        <f t="shared" si="0"/>
        <v>0.55294646277401904</v>
      </c>
      <c r="R13">
        <f t="shared" si="18"/>
        <v>0.55464004132079658</v>
      </c>
      <c r="T13">
        <f t="shared" si="4"/>
        <v>16872205.350000001</v>
      </c>
      <c r="U13">
        <f t="shared" si="5"/>
        <v>17685258.5</v>
      </c>
      <c r="V13">
        <f t="shared" si="6"/>
        <v>11882835.9</v>
      </c>
      <c r="W13">
        <f t="shared" si="7"/>
        <v>16584479</v>
      </c>
      <c r="X13">
        <f t="shared" si="8"/>
        <v>63024778.75</v>
      </c>
      <c r="Y13">
        <f t="shared" si="9"/>
        <v>0.26770749036544617</v>
      </c>
      <c r="Z13">
        <f t="shared" si="1"/>
        <v>0.28060802196786766</v>
      </c>
      <c r="AA13">
        <f t="shared" si="1"/>
        <v>0.18854228663198599</v>
      </c>
      <c r="AB13">
        <f t="shared" si="1"/>
        <v>0.26314220103470021</v>
      </c>
      <c r="AD13">
        <f t="shared" si="10"/>
        <v>0.15440438733789288</v>
      </c>
      <c r="AE13">
        <f t="shared" si="2"/>
        <v>0.15678011801033098</v>
      </c>
      <c r="AF13">
        <f t="shared" si="2"/>
        <v>0.10413451153924122</v>
      </c>
      <c r="AG13">
        <f t="shared" si="2"/>
        <v>0.14550354926870729</v>
      </c>
      <c r="AH13">
        <f t="shared" si="11"/>
        <v>0.56082256615617232</v>
      </c>
      <c r="AJ13">
        <f t="shared" si="12"/>
        <v>4.269768553107562E-2</v>
      </c>
      <c r="AM13">
        <f t="shared" si="13"/>
        <v>9731302.3500000015</v>
      </c>
      <c r="AN13">
        <f t="shared" si="14"/>
        <v>9881032.25</v>
      </c>
      <c r="AO13">
        <f t="shared" si="15"/>
        <v>6563054.5499999998</v>
      </c>
      <c r="AP13">
        <f t="shared" si="16"/>
        <v>9170329</v>
      </c>
      <c r="AQ13">
        <f t="shared" si="17"/>
        <v>35345718.150000006</v>
      </c>
    </row>
    <row r="14" spans="1:43">
      <c r="A14">
        <v>12</v>
      </c>
      <c r="B14">
        <v>0.59839176962628504</v>
      </c>
      <c r="D14">
        <v>986591</v>
      </c>
      <c r="E14">
        <v>1515111</v>
      </c>
      <c r="F14">
        <v>3734079</v>
      </c>
      <c r="G14">
        <v>9793402</v>
      </c>
      <c r="I14">
        <v>1609060</v>
      </c>
      <c r="J14">
        <v>2544506</v>
      </c>
      <c r="K14">
        <v>6373846</v>
      </c>
      <c r="L14">
        <v>16779978</v>
      </c>
      <c r="N14">
        <f t="shared" si="3"/>
        <v>0.61314742769070141</v>
      </c>
      <c r="O14">
        <f t="shared" si="0"/>
        <v>0.59544406654965643</v>
      </c>
      <c r="P14">
        <f t="shared" si="0"/>
        <v>0.58584393159169523</v>
      </c>
      <c r="Q14">
        <f t="shared" si="0"/>
        <v>0.58363616448126454</v>
      </c>
      <c r="R14">
        <f t="shared" si="18"/>
        <v>0.58699066443186254</v>
      </c>
      <c r="T14">
        <f t="shared" si="4"/>
        <v>18584643</v>
      </c>
      <c r="U14">
        <f t="shared" si="5"/>
        <v>18447668.5</v>
      </c>
      <c r="V14">
        <f t="shared" si="6"/>
        <v>12428999.699999999</v>
      </c>
      <c r="W14">
        <f t="shared" si="7"/>
        <v>16779978</v>
      </c>
      <c r="X14">
        <f t="shared" si="8"/>
        <v>66241289.200000003</v>
      </c>
      <c r="Y14">
        <f t="shared" si="9"/>
        <v>0.28055980226906574</v>
      </c>
      <c r="Z14">
        <f t="shared" si="1"/>
        <v>0.27849199076276432</v>
      </c>
      <c r="AA14">
        <f t="shared" si="1"/>
        <v>0.18763221323295137</v>
      </c>
      <c r="AB14">
        <f t="shared" si="1"/>
        <v>0.25331599373521851</v>
      </c>
      <c r="AD14">
        <f t="shared" si="10"/>
        <v>0.17202452107468946</v>
      </c>
      <c r="AE14">
        <f t="shared" si="2"/>
        <v>0.16582640348128974</v>
      </c>
      <c r="AF14">
        <f t="shared" si="2"/>
        <v>0.10992319349364353</v>
      </c>
      <c r="AG14">
        <f t="shared" si="2"/>
        <v>0.14784437498538297</v>
      </c>
      <c r="AH14">
        <f t="shared" si="11"/>
        <v>0.59561849303500569</v>
      </c>
      <c r="AJ14">
        <f t="shared" si="12"/>
        <v>4.7031269834639955E-2</v>
      </c>
      <c r="AM14">
        <f t="shared" si="13"/>
        <v>11395126.050000001</v>
      </c>
      <c r="AN14">
        <f t="shared" si="14"/>
        <v>10984554.75</v>
      </c>
      <c r="AO14">
        <f t="shared" si="15"/>
        <v>7281454.0499999998</v>
      </c>
      <c r="AP14">
        <f t="shared" si="16"/>
        <v>9793402</v>
      </c>
      <c r="AQ14">
        <f t="shared" si="17"/>
        <v>39454536.850000001</v>
      </c>
    </row>
    <row r="15" spans="1:43">
      <c r="A15">
        <v>13</v>
      </c>
      <c r="B15">
        <v>0.36698942523406403</v>
      </c>
      <c r="D15">
        <v>496544</v>
      </c>
      <c r="E15">
        <v>870920</v>
      </c>
      <c r="F15">
        <v>2117515</v>
      </c>
      <c r="G15">
        <v>5530929</v>
      </c>
      <c r="I15">
        <v>1150217</v>
      </c>
      <c r="J15">
        <v>2085834</v>
      </c>
      <c r="K15">
        <v>5177526</v>
      </c>
      <c r="L15">
        <v>13364426</v>
      </c>
      <c r="N15">
        <f t="shared" si="3"/>
        <v>0.4316959321588883</v>
      </c>
      <c r="O15">
        <f t="shared" si="0"/>
        <v>0.41754041788560353</v>
      </c>
      <c r="P15">
        <f t="shared" si="0"/>
        <v>0.40898201187207944</v>
      </c>
      <c r="Q15">
        <f t="shared" si="0"/>
        <v>0.41385458679632031</v>
      </c>
      <c r="R15">
        <f t="shared" si="18"/>
        <v>0.41399149407776276</v>
      </c>
      <c r="T15">
        <f t="shared" si="4"/>
        <v>13285006.350000001</v>
      </c>
      <c r="U15">
        <f t="shared" si="5"/>
        <v>15122296.5</v>
      </c>
      <c r="V15">
        <f t="shared" si="6"/>
        <v>10096175.699999999</v>
      </c>
      <c r="W15">
        <f t="shared" si="7"/>
        <v>13364426</v>
      </c>
      <c r="X15">
        <f t="shared" si="8"/>
        <v>51867904.549999997</v>
      </c>
      <c r="Y15">
        <f t="shared" si="9"/>
        <v>0.25613154156234375</v>
      </c>
      <c r="Z15">
        <f t="shared" si="1"/>
        <v>0.29155402808729819</v>
      </c>
      <c r="AA15">
        <f t="shared" si="1"/>
        <v>0.19465169814730832</v>
      </c>
      <c r="AB15">
        <f t="shared" si="1"/>
        <v>0.25766273220304986</v>
      </c>
      <c r="AD15">
        <f t="shared" si="10"/>
        <v>0.11057094459004903</v>
      </c>
      <c r="AE15">
        <f t="shared" si="2"/>
        <v>0.12173559072380148</v>
      </c>
      <c r="AF15">
        <f t="shared" si="2"/>
        <v>7.9609043122602877E-2</v>
      </c>
      <c r="AG15">
        <f t="shared" si="2"/>
        <v>0.10663490356870413</v>
      </c>
      <c r="AH15">
        <f t="shared" si="11"/>
        <v>0.41855048200515754</v>
      </c>
      <c r="AJ15">
        <f t="shared" si="12"/>
        <v>3.3619732076734285E-2</v>
      </c>
      <c r="AM15">
        <f t="shared" si="13"/>
        <v>5735083.2000000002</v>
      </c>
      <c r="AN15">
        <f t="shared" si="14"/>
        <v>6314170</v>
      </c>
      <c r="AO15">
        <f t="shared" si="15"/>
        <v>4129154.25</v>
      </c>
      <c r="AP15">
        <f t="shared" si="16"/>
        <v>5530929</v>
      </c>
      <c r="AQ15">
        <f t="shared" si="17"/>
        <v>21709336.449999999</v>
      </c>
    </row>
    <row r="16" spans="1:43">
      <c r="A16">
        <v>14</v>
      </c>
      <c r="B16">
        <v>0.49418403049116799</v>
      </c>
      <c r="D16">
        <v>643509</v>
      </c>
      <c r="E16">
        <v>1008198</v>
      </c>
      <c r="F16">
        <v>2463601</v>
      </c>
      <c r="G16">
        <v>6512773</v>
      </c>
      <c r="I16">
        <v>1064099</v>
      </c>
      <c r="J16">
        <v>1743275</v>
      </c>
      <c r="K16">
        <v>4300892</v>
      </c>
      <c r="L16">
        <v>11425316</v>
      </c>
      <c r="N16">
        <f t="shared" si="3"/>
        <v>0.60474542312322443</v>
      </c>
      <c r="O16">
        <f t="shared" si="0"/>
        <v>0.57833560396380379</v>
      </c>
      <c r="P16">
        <f t="shared" si="0"/>
        <v>0.57281164000398055</v>
      </c>
      <c r="Q16">
        <f t="shared" si="0"/>
        <v>0.57003001054850477</v>
      </c>
      <c r="R16">
        <f t="shared" si="18"/>
        <v>0.57344991378353094</v>
      </c>
      <c r="T16">
        <f t="shared" si="4"/>
        <v>12290343.450000001</v>
      </c>
      <c r="U16">
        <f t="shared" si="5"/>
        <v>12638743.75</v>
      </c>
      <c r="V16">
        <f t="shared" si="6"/>
        <v>8386739.3999999994</v>
      </c>
      <c r="W16">
        <f t="shared" si="7"/>
        <v>11425316</v>
      </c>
      <c r="X16">
        <f t="shared" si="8"/>
        <v>44741142.600000001</v>
      </c>
      <c r="Y16">
        <f t="shared" si="9"/>
        <v>0.27469891772500243</v>
      </c>
      <c r="Z16">
        <f t="shared" si="1"/>
        <v>0.28248594058033732</v>
      </c>
      <c r="AA16">
        <f t="shared" si="1"/>
        <v>0.18745027311841606</v>
      </c>
      <c r="AB16">
        <f t="shared" si="1"/>
        <v>0.25536486857624419</v>
      </c>
      <c r="AD16">
        <f t="shared" si="10"/>
        <v>0.1661229132310984</v>
      </c>
      <c r="AE16">
        <f t="shared" si="2"/>
        <v>0.16337167705681258</v>
      </c>
      <c r="AF16">
        <f t="shared" si="2"/>
        <v>0.10737369836415397</v>
      </c>
      <c r="AG16">
        <f t="shared" si="2"/>
        <v>0.145565638728234</v>
      </c>
      <c r="AH16">
        <f t="shared" si="11"/>
        <v>0.58243392738029898</v>
      </c>
      <c r="AJ16">
        <f t="shared" si="12"/>
        <v>3.1102586106031185E-2</v>
      </c>
      <c r="AM16">
        <f t="shared" si="13"/>
        <v>7432528.9500000002</v>
      </c>
      <c r="AN16">
        <f t="shared" si="14"/>
        <v>7309435.5</v>
      </c>
      <c r="AO16">
        <f t="shared" si="15"/>
        <v>4804021.95</v>
      </c>
      <c r="AP16">
        <f t="shared" si="16"/>
        <v>6512773</v>
      </c>
      <c r="AQ16">
        <f t="shared" si="17"/>
        <v>26058759.399999999</v>
      </c>
    </row>
    <row r="17" spans="1:43">
      <c r="A17">
        <v>15</v>
      </c>
      <c r="B17">
        <v>0.55702941162888098</v>
      </c>
      <c r="D17">
        <v>688940</v>
      </c>
      <c r="E17">
        <v>1041452</v>
      </c>
      <c r="F17">
        <v>2532605</v>
      </c>
      <c r="G17">
        <v>6750718</v>
      </c>
      <c r="I17">
        <v>1001017</v>
      </c>
      <c r="J17">
        <v>1554134</v>
      </c>
      <c r="K17">
        <v>3780986</v>
      </c>
      <c r="L17">
        <v>10225146</v>
      </c>
      <c r="N17">
        <f t="shared" si="3"/>
        <v>0.68824005985912329</v>
      </c>
      <c r="O17">
        <f t="shared" si="0"/>
        <v>0.67011724857702104</v>
      </c>
      <c r="P17">
        <f t="shared" si="0"/>
        <v>0.66982660078614409</v>
      </c>
      <c r="Q17">
        <f t="shared" si="0"/>
        <v>0.66020749239179566</v>
      </c>
      <c r="R17">
        <f t="shared" si="18"/>
        <v>0.66502788461497819</v>
      </c>
      <c r="T17">
        <f t="shared" si="4"/>
        <v>11561746.350000001</v>
      </c>
      <c r="U17">
        <f t="shared" si="5"/>
        <v>11267471.5</v>
      </c>
      <c r="V17">
        <f t="shared" si="6"/>
        <v>7372922.7000000002</v>
      </c>
      <c r="W17">
        <f t="shared" si="7"/>
        <v>10225146</v>
      </c>
      <c r="X17">
        <f t="shared" si="8"/>
        <v>40427286.549999997</v>
      </c>
      <c r="Y17">
        <f t="shared" si="9"/>
        <v>0.28598868083071982</v>
      </c>
      <c r="Z17">
        <f t="shared" si="1"/>
        <v>0.27870956627436577</v>
      </c>
      <c r="AA17">
        <f t="shared" si="1"/>
        <v>0.1823749088596697</v>
      </c>
      <c r="AB17">
        <f t="shared" si="1"/>
        <v>0.25292684403524485</v>
      </c>
      <c r="AD17">
        <f t="shared" si="10"/>
        <v>0.1968288668139663</v>
      </c>
      <c r="AE17">
        <f t="shared" si="2"/>
        <v>0.18676808770387288</v>
      </c>
      <c r="AF17">
        <f t="shared" si="2"/>
        <v>0.12215956527015538</v>
      </c>
      <c r="AG17">
        <f t="shared" si="2"/>
        <v>0.1669841974590798</v>
      </c>
      <c r="AH17">
        <f t="shared" si="11"/>
        <v>0.67274071724707429</v>
      </c>
      <c r="AJ17">
        <f t="shared" si="12"/>
        <v>2.9258760168086824E-2</v>
      </c>
      <c r="AM17">
        <f t="shared" si="13"/>
        <v>7957257.0000000009</v>
      </c>
      <c r="AN17">
        <f t="shared" si="14"/>
        <v>7550527</v>
      </c>
      <c r="AO17">
        <f t="shared" si="15"/>
        <v>4938579.75</v>
      </c>
      <c r="AP17">
        <f t="shared" si="16"/>
        <v>6750718</v>
      </c>
      <c r="AQ17">
        <f t="shared" si="17"/>
        <v>27197081.75</v>
      </c>
    </row>
    <row r="18" spans="1:43">
      <c r="A18">
        <v>16</v>
      </c>
      <c r="B18">
        <v>0.54938452768865798</v>
      </c>
      <c r="D18">
        <v>604884</v>
      </c>
      <c r="E18">
        <v>756140</v>
      </c>
      <c r="F18">
        <v>1869079</v>
      </c>
      <c r="G18">
        <v>5080722</v>
      </c>
      <c r="I18">
        <v>975450</v>
      </c>
      <c r="J18">
        <v>1296094</v>
      </c>
      <c r="K18">
        <v>3244552</v>
      </c>
      <c r="L18">
        <v>8838860</v>
      </c>
      <c r="N18">
        <f t="shared" si="3"/>
        <v>0.6201076426264801</v>
      </c>
      <c r="O18">
        <f t="shared" si="0"/>
        <v>0.58339904358788797</v>
      </c>
      <c r="P18">
        <f t="shared" si="0"/>
        <v>0.57606689613851159</v>
      </c>
      <c r="Q18">
        <f t="shared" si="0"/>
        <v>0.57481643560368645</v>
      </c>
      <c r="R18">
        <f t="shared" si="18"/>
        <v>0.57895161782453386</v>
      </c>
      <c r="T18">
        <f t="shared" si="4"/>
        <v>11266447.5</v>
      </c>
      <c r="U18">
        <f t="shared" si="5"/>
        <v>9396681.5</v>
      </c>
      <c r="V18">
        <f t="shared" si="6"/>
        <v>6326876.3999999994</v>
      </c>
      <c r="W18">
        <f t="shared" si="7"/>
        <v>8838860</v>
      </c>
      <c r="X18">
        <f t="shared" si="8"/>
        <v>35828865.399999999</v>
      </c>
      <c r="Y18">
        <f t="shared" si="9"/>
        <v>0.31445169625717484</v>
      </c>
      <c r="Z18">
        <f t="shared" si="1"/>
        <v>0.26226567308491999</v>
      </c>
      <c r="AA18">
        <f t="shared" si="1"/>
        <v>0.17658601045178504</v>
      </c>
      <c r="AB18">
        <f t="shared" si="1"/>
        <v>0.24669662020612018</v>
      </c>
      <c r="AD18">
        <f t="shared" si="10"/>
        <v>0.19499390008593465</v>
      </c>
      <c r="AE18">
        <f t="shared" si="2"/>
        <v>0.15300554284367601</v>
      </c>
      <c r="AF18">
        <f t="shared" si="2"/>
        <v>0.10172535494244257</v>
      </c>
      <c r="AG18">
        <f t="shared" si="2"/>
        <v>0.14180527190235837</v>
      </c>
      <c r="AH18">
        <f t="shared" si="11"/>
        <v>0.59153006977441158</v>
      </c>
      <c r="AJ18">
        <f t="shared" si="12"/>
        <v>2.851146144966598E-2</v>
      </c>
      <c r="AM18">
        <f t="shared" si="13"/>
        <v>6986410.2000000002</v>
      </c>
      <c r="AN18">
        <f t="shared" si="14"/>
        <v>5482015</v>
      </c>
      <c r="AO18">
        <f t="shared" si="15"/>
        <v>3644704.05</v>
      </c>
      <c r="AP18">
        <f t="shared" si="16"/>
        <v>5080722</v>
      </c>
      <c r="AQ18">
        <f t="shared" si="17"/>
        <v>21193851.25</v>
      </c>
    </row>
    <row r="19" spans="1:43">
      <c r="A19">
        <v>17</v>
      </c>
      <c r="B19">
        <v>0.63634349511174604</v>
      </c>
      <c r="D19">
        <v>677183</v>
      </c>
      <c r="E19">
        <v>805214</v>
      </c>
      <c r="F19">
        <v>1979951</v>
      </c>
      <c r="G19">
        <v>5315996</v>
      </c>
      <c r="I19">
        <v>1027793</v>
      </c>
      <c r="J19">
        <v>1282407</v>
      </c>
      <c r="K19">
        <v>3180497</v>
      </c>
      <c r="L19">
        <v>8781448</v>
      </c>
      <c r="N19">
        <f t="shared" si="3"/>
        <v>0.65887099834305152</v>
      </c>
      <c r="O19">
        <f t="shared" si="3"/>
        <v>0.62789270489010118</v>
      </c>
      <c r="P19">
        <f t="shared" si="3"/>
        <v>0.62252880603251626</v>
      </c>
      <c r="Q19">
        <f t="shared" si="3"/>
        <v>0.60536667756843743</v>
      </c>
      <c r="R19">
        <f t="shared" si="18"/>
        <v>0.61506830262725054</v>
      </c>
      <c r="T19">
        <f t="shared" si="4"/>
        <v>11871009.15</v>
      </c>
      <c r="U19">
        <f t="shared" si="5"/>
        <v>9297450.75</v>
      </c>
      <c r="V19">
        <f t="shared" si="6"/>
        <v>6201969.1499999994</v>
      </c>
      <c r="W19">
        <f t="shared" si="7"/>
        <v>8781448</v>
      </c>
      <c r="X19">
        <f t="shared" si="8"/>
        <v>36151877.049999997</v>
      </c>
      <c r="Y19">
        <f t="shared" si="9"/>
        <v>0.3283649458527908</v>
      </c>
      <c r="Z19">
        <f t="shared" si="9"/>
        <v>0.25717753844817309</v>
      </c>
      <c r="AA19">
        <f t="shared" ref="AA19:AB26" si="19">V19/SUM($T19:$W19)</f>
        <v>0.1715531711236554</v>
      </c>
      <c r="AB19">
        <f t="shared" si="19"/>
        <v>0.24290434457538079</v>
      </c>
      <c r="AD19">
        <f t="shared" si="10"/>
        <v>0.21635013969489034</v>
      </c>
      <c r="AE19">
        <f t="shared" si="10"/>
        <v>0.16147990025320139</v>
      </c>
      <c r="AF19">
        <f t="shared" si="10"/>
        <v>0.10679679079070113</v>
      </c>
      <c r="AG19">
        <f t="shared" si="10"/>
        <v>0.14704619604253716</v>
      </c>
      <c r="AH19">
        <f t="shared" si="11"/>
        <v>0.63167302678132997</v>
      </c>
      <c r="AJ19">
        <f t="shared" si="12"/>
        <v>3.0041396788904145E-2</v>
      </c>
      <c r="AM19">
        <f t="shared" si="13"/>
        <v>7821463.6500000004</v>
      </c>
      <c r="AN19">
        <f t="shared" si="14"/>
        <v>5837801.5</v>
      </c>
      <c r="AO19">
        <f t="shared" si="15"/>
        <v>3860904.4499999997</v>
      </c>
      <c r="AP19">
        <f t="shared" si="16"/>
        <v>5315996</v>
      </c>
      <c r="AQ19">
        <f t="shared" si="17"/>
        <v>22836165.600000001</v>
      </c>
    </row>
    <row r="20" spans="1:43">
      <c r="A20">
        <v>18</v>
      </c>
      <c r="B20">
        <v>0.48524995587775199</v>
      </c>
      <c r="D20">
        <v>448140</v>
      </c>
      <c r="E20">
        <v>773819</v>
      </c>
      <c r="F20">
        <v>1881037</v>
      </c>
      <c r="G20">
        <v>4993164</v>
      </c>
      <c r="I20">
        <v>881811</v>
      </c>
      <c r="J20">
        <v>1611951</v>
      </c>
      <c r="K20">
        <v>3887239</v>
      </c>
      <c r="L20">
        <v>10705381</v>
      </c>
      <c r="N20">
        <f t="shared" si="3"/>
        <v>0.50820413898216288</v>
      </c>
      <c r="O20">
        <f t="shared" si="3"/>
        <v>0.48005119262310081</v>
      </c>
      <c r="P20">
        <f t="shared" si="3"/>
        <v>0.48390052682636697</v>
      </c>
      <c r="Q20">
        <f t="shared" si="3"/>
        <v>0.46641628168114707</v>
      </c>
      <c r="R20">
        <f t="shared" si="18"/>
        <v>0.47383700071788165</v>
      </c>
      <c r="T20">
        <f t="shared" si="4"/>
        <v>10184917.050000001</v>
      </c>
      <c r="U20">
        <f t="shared" si="5"/>
        <v>11686644.75</v>
      </c>
      <c r="V20">
        <f t="shared" si="6"/>
        <v>7580116.0499999998</v>
      </c>
      <c r="W20">
        <f t="shared" si="7"/>
        <v>10705381</v>
      </c>
      <c r="X20">
        <f t="shared" si="8"/>
        <v>40157058.850000001</v>
      </c>
      <c r="Y20">
        <f t="shared" si="9"/>
        <v>0.2536270668637377</v>
      </c>
      <c r="Z20">
        <f t="shared" si="9"/>
        <v>0.29102342364398531</v>
      </c>
      <c r="AA20">
        <f t="shared" si="19"/>
        <v>0.1887617337294113</v>
      </c>
      <c r="AB20">
        <f t="shared" si="19"/>
        <v>0.26658777576286563</v>
      </c>
      <c r="AD20">
        <f t="shared" si="10"/>
        <v>0.12889432513805726</v>
      </c>
      <c r="AE20">
        <f t="shared" si="10"/>
        <v>0.13970614160155306</v>
      </c>
      <c r="AF20">
        <f t="shared" si="10"/>
        <v>9.1341902396320535E-2</v>
      </c>
      <c r="AG20">
        <f t="shared" si="10"/>
        <v>0.12434087911296321</v>
      </c>
      <c r="AH20">
        <f t="shared" si="11"/>
        <v>0.48428324824889413</v>
      </c>
      <c r="AJ20">
        <f t="shared" si="12"/>
        <v>2.5774483912441856E-2</v>
      </c>
      <c r="AM20">
        <f t="shared" si="13"/>
        <v>5176017</v>
      </c>
      <c r="AN20">
        <f t="shared" si="14"/>
        <v>5610187.75</v>
      </c>
      <c r="AO20">
        <f t="shared" si="15"/>
        <v>3668022.15</v>
      </c>
      <c r="AP20">
        <f t="shared" si="16"/>
        <v>4993164</v>
      </c>
      <c r="AQ20">
        <f t="shared" si="17"/>
        <v>19447390.899999999</v>
      </c>
    </row>
    <row r="21" spans="1:43">
      <c r="A21">
        <v>19</v>
      </c>
      <c r="B21">
        <v>0.64992090432336902</v>
      </c>
      <c r="D21">
        <v>514094</v>
      </c>
      <c r="E21">
        <v>488638</v>
      </c>
      <c r="F21">
        <v>1254378</v>
      </c>
      <c r="G21">
        <v>3227036</v>
      </c>
      <c r="I21">
        <v>800191</v>
      </c>
      <c r="J21">
        <v>799347</v>
      </c>
      <c r="K21">
        <v>2056172</v>
      </c>
      <c r="L21">
        <v>5384209</v>
      </c>
      <c r="N21">
        <f t="shared" si="3"/>
        <v>0.64246411169333317</v>
      </c>
      <c r="O21">
        <f t="shared" si="3"/>
        <v>0.61129647074424498</v>
      </c>
      <c r="P21">
        <f t="shared" si="3"/>
        <v>0.61005499539921759</v>
      </c>
      <c r="Q21">
        <f t="shared" si="3"/>
        <v>0.59935191965987944</v>
      </c>
      <c r="R21">
        <f t="shared" si="18"/>
        <v>0.60665875435388306</v>
      </c>
      <c r="T21">
        <f t="shared" si="4"/>
        <v>9242206.0500000007</v>
      </c>
      <c r="U21">
        <f t="shared" si="5"/>
        <v>5795265.75</v>
      </c>
      <c r="V21">
        <f t="shared" si="6"/>
        <v>4009535.4</v>
      </c>
      <c r="W21">
        <f t="shared" si="7"/>
        <v>5384209</v>
      </c>
      <c r="X21">
        <f t="shared" si="8"/>
        <v>24431216.199999999</v>
      </c>
      <c r="Y21">
        <f t="shared" si="9"/>
        <v>0.3782949638831325</v>
      </c>
      <c r="Z21">
        <f t="shared" si="9"/>
        <v>0.23720741949801091</v>
      </c>
      <c r="AA21">
        <f t="shared" si="19"/>
        <v>0.16411526004996838</v>
      </c>
      <c r="AB21">
        <f t="shared" si="19"/>
        <v>0.2203823565688883</v>
      </c>
      <c r="AD21">
        <f t="shared" si="10"/>
        <v>0.24304093792923828</v>
      </c>
      <c r="AE21">
        <f t="shared" si="10"/>
        <v>0.14500405837348368</v>
      </c>
      <c r="AF21">
        <f t="shared" si="10"/>
        <v>0.10011933421472485</v>
      </c>
      <c r="AG21">
        <f t="shared" si="10"/>
        <v>0.13208658846873125</v>
      </c>
      <c r="AH21">
        <f t="shared" si="11"/>
        <v>0.62025091898617801</v>
      </c>
      <c r="AJ21">
        <f t="shared" si="12"/>
        <v>2.3388810137751469E-2</v>
      </c>
      <c r="AM21">
        <f t="shared" si="13"/>
        <v>5937785.7000000002</v>
      </c>
      <c r="AN21">
        <f t="shared" si="14"/>
        <v>3542625.5</v>
      </c>
      <c r="AO21">
        <f t="shared" si="15"/>
        <v>2446037.1</v>
      </c>
      <c r="AP21">
        <f t="shared" si="16"/>
        <v>3227036</v>
      </c>
      <c r="AQ21">
        <f t="shared" si="17"/>
        <v>15153484.299999999</v>
      </c>
    </row>
    <row r="22" spans="1:43">
      <c r="A22">
        <v>20</v>
      </c>
      <c r="B22">
        <v>0.51651330988574995</v>
      </c>
      <c r="D22">
        <v>369422</v>
      </c>
      <c r="E22">
        <v>534631</v>
      </c>
      <c r="F22">
        <v>1296140</v>
      </c>
      <c r="G22">
        <v>3616314</v>
      </c>
      <c r="I22">
        <v>693071</v>
      </c>
      <c r="J22">
        <v>1065209</v>
      </c>
      <c r="K22">
        <v>2567366</v>
      </c>
      <c r="L22">
        <v>7296980</v>
      </c>
      <c r="N22">
        <f t="shared" si="3"/>
        <v>0.53302186933229068</v>
      </c>
      <c r="O22">
        <f t="shared" si="3"/>
        <v>0.50190244355802471</v>
      </c>
      <c r="P22">
        <f t="shared" si="3"/>
        <v>0.50485205459603344</v>
      </c>
      <c r="Q22">
        <f t="shared" si="3"/>
        <v>0.49559050456490217</v>
      </c>
      <c r="R22">
        <f t="shared" si="18"/>
        <v>0.50044688695996931</v>
      </c>
      <c r="T22">
        <f t="shared" si="4"/>
        <v>8004970.0500000007</v>
      </c>
      <c r="U22">
        <f t="shared" si="5"/>
        <v>7722765.25</v>
      </c>
      <c r="V22">
        <f t="shared" si="6"/>
        <v>5006363.7</v>
      </c>
      <c r="W22">
        <f t="shared" si="7"/>
        <v>7296980</v>
      </c>
      <c r="X22">
        <f t="shared" si="8"/>
        <v>28031079</v>
      </c>
      <c r="Y22">
        <f t="shared" si="9"/>
        <v>0.28557480966037735</v>
      </c>
      <c r="Z22">
        <f t="shared" si="9"/>
        <v>0.2755072414443982</v>
      </c>
      <c r="AA22">
        <f t="shared" si="19"/>
        <v>0.17860046343560304</v>
      </c>
      <c r="AB22">
        <f t="shared" si="19"/>
        <v>0.26031748545962147</v>
      </c>
      <c r="AD22">
        <f t="shared" si="10"/>
        <v>0.15221761887938742</v>
      </c>
      <c r="AE22">
        <f t="shared" si="10"/>
        <v>0.13827775769887415</v>
      </c>
      <c r="AF22">
        <f t="shared" si="10"/>
        <v>9.0166810917267942E-2</v>
      </c>
      <c r="AG22">
        <f t="shared" si="10"/>
        <v>0.12901087396600039</v>
      </c>
      <c r="AH22">
        <f t="shared" si="11"/>
        <v>0.50967306146152991</v>
      </c>
      <c r="AJ22">
        <f t="shared" si="12"/>
        <v>2.0257795989934338E-2</v>
      </c>
      <c r="AM22">
        <f t="shared" si="13"/>
        <v>4266824.1000000006</v>
      </c>
      <c r="AN22">
        <f t="shared" si="14"/>
        <v>3876074.75</v>
      </c>
      <c r="AO22">
        <f t="shared" si="15"/>
        <v>2527473</v>
      </c>
      <c r="AP22">
        <f t="shared" si="16"/>
        <v>3616314</v>
      </c>
      <c r="AQ22">
        <f t="shared" si="17"/>
        <v>14286685.850000001</v>
      </c>
    </row>
    <row r="23" spans="1:43">
      <c r="A23">
        <v>21</v>
      </c>
      <c r="B23">
        <v>0.434301678080251</v>
      </c>
      <c r="D23">
        <v>229690</v>
      </c>
      <c r="E23">
        <v>378269</v>
      </c>
      <c r="F23">
        <v>928830</v>
      </c>
      <c r="G23">
        <v>2463573</v>
      </c>
      <c r="I23">
        <v>445006</v>
      </c>
      <c r="J23">
        <v>774409</v>
      </c>
      <c r="K23">
        <v>1905783</v>
      </c>
      <c r="L23">
        <v>5119843</v>
      </c>
      <c r="N23">
        <f t="shared" si="3"/>
        <v>0.51615034404030502</v>
      </c>
      <c r="O23">
        <f t="shared" si="3"/>
        <v>0.48846152356183875</v>
      </c>
      <c r="P23">
        <f t="shared" si="3"/>
        <v>0.4873744807252452</v>
      </c>
      <c r="Q23">
        <f t="shared" si="3"/>
        <v>0.48118135653769073</v>
      </c>
      <c r="R23">
        <f t="shared" si="18"/>
        <v>0.48518400333000161</v>
      </c>
      <c r="T23">
        <f t="shared" si="4"/>
        <v>5139819.3000000007</v>
      </c>
      <c r="U23">
        <f t="shared" si="5"/>
        <v>5614465.25</v>
      </c>
      <c r="V23">
        <f t="shared" si="6"/>
        <v>3716276.85</v>
      </c>
      <c r="W23">
        <f t="shared" si="7"/>
        <v>5119843</v>
      </c>
      <c r="X23">
        <f t="shared" si="8"/>
        <v>19590404.399999999</v>
      </c>
      <c r="Y23">
        <f t="shared" si="9"/>
        <v>0.2623641245506908</v>
      </c>
      <c r="Z23">
        <f t="shared" si="9"/>
        <v>0.28659261623001514</v>
      </c>
      <c r="AA23">
        <f t="shared" si="19"/>
        <v>0.18969883286329711</v>
      </c>
      <c r="AB23">
        <f t="shared" si="19"/>
        <v>0.26134442635599703</v>
      </c>
      <c r="AD23">
        <f t="shared" si="10"/>
        <v>0.13541933315067251</v>
      </c>
      <c r="AE23">
        <f t="shared" si="10"/>
        <v>0.13998946596528655</v>
      </c>
      <c r="AF23">
        <f t="shared" si="10"/>
        <v>9.245437016093451E-2</v>
      </c>
      <c r="AG23">
        <f t="shared" si="10"/>
        <v>0.12575406559754326</v>
      </c>
      <c r="AH23">
        <f t="shared" si="11"/>
        <v>0.49361723487443682</v>
      </c>
      <c r="AJ23">
        <f t="shared" si="12"/>
        <v>1.3007095611123133E-2</v>
      </c>
      <c r="AM23">
        <f t="shared" si="13"/>
        <v>2652919.5</v>
      </c>
      <c r="AN23">
        <f t="shared" si="14"/>
        <v>2742450.25</v>
      </c>
      <c r="AO23">
        <f t="shared" si="15"/>
        <v>1811218.5</v>
      </c>
      <c r="AP23">
        <f t="shared" si="16"/>
        <v>2463573</v>
      </c>
      <c r="AQ23">
        <f t="shared" si="17"/>
        <v>9670161.25</v>
      </c>
    </row>
    <row r="24" spans="1:43">
      <c r="A24">
        <v>22</v>
      </c>
      <c r="B24">
        <v>0.45514496816393601</v>
      </c>
      <c r="D24">
        <v>261320</v>
      </c>
      <c r="E24">
        <v>305826</v>
      </c>
      <c r="F24">
        <v>745612</v>
      </c>
      <c r="G24">
        <v>2116558</v>
      </c>
      <c r="I24">
        <v>434145</v>
      </c>
      <c r="J24">
        <v>550624</v>
      </c>
      <c r="K24">
        <v>1335244</v>
      </c>
      <c r="L24">
        <v>3887594</v>
      </c>
      <c r="N24">
        <f t="shared" si="3"/>
        <v>0.60191871379377859</v>
      </c>
      <c r="O24">
        <f t="shared" si="3"/>
        <v>0.55541712675074095</v>
      </c>
      <c r="P24">
        <f t="shared" si="3"/>
        <v>0.5584088001893287</v>
      </c>
      <c r="Q24">
        <f t="shared" si="3"/>
        <v>0.54443905407817794</v>
      </c>
      <c r="R24">
        <f t="shared" si="18"/>
        <v>0.55243767848061254</v>
      </c>
      <c r="T24">
        <f t="shared" si="4"/>
        <v>5014374.75</v>
      </c>
      <c r="U24">
        <f t="shared" si="5"/>
        <v>3992024</v>
      </c>
      <c r="V24">
        <f t="shared" si="6"/>
        <v>2603725.7999999998</v>
      </c>
      <c r="W24">
        <f t="shared" si="7"/>
        <v>3887594</v>
      </c>
      <c r="X24">
        <f t="shared" si="8"/>
        <v>15497718.550000001</v>
      </c>
      <c r="Y24">
        <f t="shared" si="9"/>
        <v>0.32355567265092705</v>
      </c>
      <c r="Z24">
        <f t="shared" si="9"/>
        <v>0.25758784992259393</v>
      </c>
      <c r="AA24">
        <f t="shared" si="19"/>
        <v>0.16800703868763958</v>
      </c>
      <c r="AB24">
        <f t="shared" si="19"/>
        <v>0.25084943873883941</v>
      </c>
      <c r="AD24">
        <f t="shared" si="10"/>
        <v>0.19475421432272688</v>
      </c>
      <c r="AE24">
        <f t="shared" si="10"/>
        <v>0.14306870348990819</v>
      </c>
      <c r="AF24">
        <f t="shared" si="10"/>
        <v>9.3816608896926945E-2</v>
      </c>
      <c r="AG24">
        <f t="shared" si="10"/>
        <v>0.13657223114301559</v>
      </c>
      <c r="AH24">
        <f t="shared" si="11"/>
        <v>0.5682117578525776</v>
      </c>
      <c r="AJ24">
        <f t="shared" si="12"/>
        <v>1.268963907023962E-2</v>
      </c>
      <c r="AM24">
        <f t="shared" si="13"/>
        <v>3018246</v>
      </c>
      <c r="AN24">
        <f t="shared" si="14"/>
        <v>2217238.5</v>
      </c>
      <c r="AO24">
        <f t="shared" si="15"/>
        <v>1453943.4</v>
      </c>
      <c r="AP24">
        <f t="shared" si="16"/>
        <v>2116558</v>
      </c>
      <c r="AQ24">
        <f t="shared" si="17"/>
        <v>8805985.9000000004</v>
      </c>
    </row>
    <row r="25" spans="1:43">
      <c r="A25" s="1" t="s">
        <v>0</v>
      </c>
      <c r="B25">
        <v>0.385001265213199</v>
      </c>
      <c r="D25">
        <v>687844</v>
      </c>
      <c r="E25">
        <v>1170946</v>
      </c>
      <c r="F25">
        <v>2898312</v>
      </c>
      <c r="G25">
        <v>7652715</v>
      </c>
      <c r="I25">
        <v>1759384</v>
      </c>
      <c r="J25">
        <v>3112706</v>
      </c>
      <c r="K25">
        <v>7882263</v>
      </c>
      <c r="L25">
        <v>20369761</v>
      </c>
      <c r="N25">
        <f t="shared" si="3"/>
        <v>0.39095728959681342</v>
      </c>
      <c r="O25">
        <f t="shared" si="3"/>
        <v>0.37618265265013784</v>
      </c>
      <c r="P25">
        <f t="shared" si="3"/>
        <v>0.36770049413474276</v>
      </c>
      <c r="Q25">
        <f t="shared" si="3"/>
        <v>0.37568997495846906</v>
      </c>
      <c r="R25">
        <f t="shared" si="18"/>
        <v>0.37464600562599198</v>
      </c>
      <c r="T25">
        <f t="shared" si="4"/>
        <v>20320885.200000003</v>
      </c>
      <c r="U25">
        <f t="shared" si="5"/>
        <v>22567118.5</v>
      </c>
      <c r="V25">
        <f t="shared" si="6"/>
        <v>15370412.85</v>
      </c>
      <c r="W25">
        <f t="shared" si="7"/>
        <v>20369761</v>
      </c>
      <c r="X25">
        <f t="shared" si="8"/>
        <v>78628177.550000012</v>
      </c>
      <c r="Y25">
        <f t="shared" si="9"/>
        <v>0.25844278518445707</v>
      </c>
      <c r="Z25">
        <f t="shared" si="9"/>
        <v>0.28701057563809701</v>
      </c>
      <c r="AA25">
        <f t="shared" si="19"/>
        <v>0.19548224731809261</v>
      </c>
      <c r="AB25">
        <f t="shared" si="19"/>
        <v>0.2590643918593532</v>
      </c>
      <c r="AD25">
        <f t="shared" si="10"/>
        <v>0.10104009081156683</v>
      </c>
      <c r="AE25">
        <f t="shared" si="10"/>
        <v>0.10796839968218236</v>
      </c>
      <c r="AF25">
        <f t="shared" si="10"/>
        <v>7.1878918933432651E-2</v>
      </c>
      <c r="AG25">
        <f t="shared" si="10"/>
        <v>9.7327894890271424E-2</v>
      </c>
      <c r="AH25">
        <f t="shared" si="11"/>
        <v>0.37821530431745326</v>
      </c>
      <c r="AJ25">
        <f t="shared" si="12"/>
        <v>5.1425095177773474E-2</v>
      </c>
      <c r="AM25">
        <f t="shared" si="13"/>
        <v>7944598.2000000002</v>
      </c>
      <c r="AN25">
        <f t="shared" si="14"/>
        <v>8489358.5</v>
      </c>
      <c r="AO25">
        <f t="shared" si="15"/>
        <v>5651708.3999999994</v>
      </c>
      <c r="AP25">
        <f t="shared" si="16"/>
        <v>7652715</v>
      </c>
      <c r="AQ25">
        <f t="shared" si="17"/>
        <v>29738380.099999998</v>
      </c>
    </row>
    <row r="26" spans="1:43">
      <c r="A26" s="1" t="s">
        <v>1</v>
      </c>
      <c r="B26">
        <v>0.109652008569669</v>
      </c>
      <c r="D26">
        <v>72619</v>
      </c>
      <c r="E26">
        <v>128499</v>
      </c>
      <c r="F26">
        <v>318641</v>
      </c>
      <c r="G26">
        <v>822927</v>
      </c>
      <c r="I26">
        <v>297707</v>
      </c>
      <c r="J26">
        <v>507857</v>
      </c>
      <c r="K26">
        <v>1311292</v>
      </c>
      <c r="L26">
        <v>3342684</v>
      </c>
      <c r="N26">
        <f t="shared" si="3"/>
        <v>0.24392775446999904</v>
      </c>
      <c r="O26">
        <f t="shared" si="3"/>
        <v>0.25302201210183184</v>
      </c>
      <c r="P26">
        <f t="shared" si="3"/>
        <v>0.24299774573474101</v>
      </c>
      <c r="Q26">
        <f t="shared" si="3"/>
        <v>0.2461874948394763</v>
      </c>
      <c r="R26">
        <f t="shared" si="18"/>
        <v>0.2459339065195969</v>
      </c>
      <c r="T26">
        <f t="shared" si="4"/>
        <v>3438515.85</v>
      </c>
      <c r="U26">
        <f t="shared" si="5"/>
        <v>3681963.25</v>
      </c>
      <c r="V26">
        <f t="shared" si="6"/>
        <v>2557019.4</v>
      </c>
      <c r="W26">
        <f t="shared" si="7"/>
        <v>3342684</v>
      </c>
      <c r="X26">
        <f t="shared" si="8"/>
        <v>13020182.5</v>
      </c>
      <c r="Y26">
        <f t="shared" si="9"/>
        <v>0.26409121761542131</v>
      </c>
      <c r="Z26">
        <f t="shared" si="9"/>
        <v>0.28278891252100347</v>
      </c>
      <c r="AA26">
        <f t="shared" si="19"/>
        <v>0.19638890622308866</v>
      </c>
      <c r="AB26">
        <f t="shared" si="19"/>
        <v>0.25673096364048659</v>
      </c>
      <c r="AD26">
        <f>Y26*N26</f>
        <v>6.4419177688177579E-2</v>
      </c>
      <c r="AE26">
        <f t="shared" ref="AE26:AG26" si="20">Z26*O26</f>
        <v>7.1551819646153203E-2</v>
      </c>
      <c r="AF26">
        <f t="shared" si="20"/>
        <v>4.7722061499521996E-2</v>
      </c>
      <c r="AG26">
        <f t="shared" si="20"/>
        <v>6.3203952786376069E-2</v>
      </c>
      <c r="AH26">
        <f t="shared" si="11"/>
        <v>0.24689701162022881</v>
      </c>
      <c r="AJ26">
        <f t="shared" si="12"/>
        <v>8.7016880965664154E-3</v>
      </c>
      <c r="AM26">
        <f t="shared" si="13"/>
        <v>838749.45000000007</v>
      </c>
      <c r="AN26">
        <f t="shared" si="14"/>
        <v>931617.75</v>
      </c>
      <c r="AO26">
        <f t="shared" si="15"/>
        <v>621349.94999999995</v>
      </c>
      <c r="AP26">
        <f t="shared" si="16"/>
        <v>822927</v>
      </c>
      <c r="AQ26">
        <f t="shared" si="17"/>
        <v>3214644.1500000004</v>
      </c>
    </row>
    <row r="27" spans="1:43">
      <c r="S27" t="s">
        <v>30</v>
      </c>
      <c r="X27">
        <f>SUM(X3:X26)</f>
        <v>1445132063.6000001</v>
      </c>
      <c r="AL27" t="s">
        <v>30</v>
      </c>
      <c r="AQ27">
        <f>SUM(AQ3:AQ26)</f>
        <v>776375805.35000014</v>
      </c>
    </row>
    <row r="29" spans="1:43">
      <c r="V29" s="7" t="s">
        <v>27</v>
      </c>
      <c r="W29" s="5" t="s">
        <v>40</v>
      </c>
      <c r="Y29" t="s">
        <v>52</v>
      </c>
      <c r="Z29" t="s">
        <v>32</v>
      </c>
    </row>
    <row r="30" spans="1:43">
      <c r="V30" s="3">
        <v>248956422</v>
      </c>
      <c r="W30">
        <f>V30*B3</f>
        <v>133086467.0000001</v>
      </c>
      <c r="Y30">
        <f>SUM(D3:G3)</f>
        <v>25646460</v>
      </c>
      <c r="Z30">
        <f>SUM(I3:L3)</f>
        <v>45333141</v>
      </c>
      <c r="AN30">
        <f>AQ27/X27</f>
        <v>0.53723519455789626</v>
      </c>
      <c r="AO30" t="s">
        <v>51</v>
      </c>
    </row>
    <row r="31" spans="1:43">
      <c r="V31" s="3">
        <v>242193529</v>
      </c>
      <c r="W31">
        <f t="shared" ref="W31:W53" si="21">V31*B4</f>
        <v>135589193.00000006</v>
      </c>
      <c r="Y31">
        <f t="shared" ref="Y31:Y53" si="22">SUM(D4:G4)</f>
        <v>28123567</v>
      </c>
      <c r="Z31">
        <f t="shared" ref="Z31:Z53" si="23">SUM(I4:L4)</f>
        <v>50231254</v>
      </c>
    </row>
    <row r="32" spans="1:43">
      <c r="V32" s="3">
        <v>198295559</v>
      </c>
      <c r="W32">
        <f t="shared" si="21"/>
        <v>119423066.00000003</v>
      </c>
      <c r="Y32">
        <f t="shared" si="22"/>
        <v>24971668</v>
      </c>
      <c r="Z32">
        <f t="shared" si="23"/>
        <v>42193569</v>
      </c>
    </row>
    <row r="33" spans="22:36">
      <c r="V33" s="3">
        <v>190214555</v>
      </c>
      <c r="W33">
        <f t="shared" si="21"/>
        <v>95612125.99999997</v>
      </c>
      <c r="Y33">
        <f t="shared" si="22"/>
        <v>21083853</v>
      </c>
      <c r="Z33">
        <f t="shared" si="23"/>
        <v>42553618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22:36">
      <c r="V34" s="3">
        <v>181538259</v>
      </c>
      <c r="W34">
        <f t="shared" si="21"/>
        <v>94541376.000000045</v>
      </c>
      <c r="Y34">
        <f t="shared" si="22"/>
        <v>19843570</v>
      </c>
      <c r="Z34">
        <f t="shared" si="23"/>
        <v>38831767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22:36">
      <c r="V35" s="3">
        <v>170805979</v>
      </c>
      <c r="W35">
        <f t="shared" si="21"/>
        <v>84851441.000000015</v>
      </c>
      <c r="Y35">
        <f t="shared" si="22"/>
        <v>17837810</v>
      </c>
      <c r="Z35">
        <f t="shared" si="23"/>
        <v>36415836</v>
      </c>
      <c r="AB35" s="4"/>
      <c r="AC35" s="4"/>
      <c r="AD35" s="4"/>
      <c r="AE35" s="4"/>
      <c r="AF35" s="4"/>
      <c r="AG35" s="4"/>
      <c r="AH35" s="4"/>
      <c r="AI35" s="4"/>
      <c r="AJ35" s="4"/>
    </row>
    <row r="36" spans="22:36">
      <c r="V36" s="3">
        <v>159345973</v>
      </c>
      <c r="W36">
        <f t="shared" si="21"/>
        <v>91509492.999999985</v>
      </c>
      <c r="Y36">
        <f t="shared" si="22"/>
        <v>18598618</v>
      </c>
      <c r="Z36">
        <f t="shared" si="23"/>
        <v>32831476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22:36">
      <c r="V37" s="3">
        <v>145138636</v>
      </c>
      <c r="W37">
        <f t="shared" si="21"/>
        <v>80703336.999999955</v>
      </c>
      <c r="Y37">
        <f t="shared" si="22"/>
        <v>16779118</v>
      </c>
      <c r="Z37">
        <f t="shared" si="23"/>
        <v>30241567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22:36">
      <c r="V38" s="3">
        <v>138394717</v>
      </c>
      <c r="W38">
        <f t="shared" si="21"/>
        <v>60557108.999999985</v>
      </c>
      <c r="Y38">
        <f t="shared" si="22"/>
        <v>11707223</v>
      </c>
      <c r="Z38">
        <f t="shared" si="23"/>
        <v>24530882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22:36">
      <c r="V39" s="3">
        <v>133797422</v>
      </c>
      <c r="W39">
        <f t="shared" si="21"/>
        <v>72470366.000000015</v>
      </c>
      <c r="Y39">
        <f t="shared" si="22"/>
        <v>14238207</v>
      </c>
      <c r="Z39">
        <f t="shared" si="23"/>
        <v>26475944</v>
      </c>
      <c r="AB39" s="4"/>
      <c r="AC39" s="4"/>
      <c r="AD39" s="4"/>
      <c r="AE39" s="4"/>
      <c r="AF39" s="4"/>
      <c r="AG39" s="4"/>
      <c r="AH39" s="4"/>
      <c r="AI39" s="4"/>
      <c r="AJ39" s="4"/>
    </row>
    <row r="40" spans="22:36">
      <c r="V40" s="3">
        <v>135086622</v>
      </c>
      <c r="W40">
        <f t="shared" si="21"/>
        <v>77248011.00000003</v>
      </c>
      <c r="Y40">
        <f t="shared" si="22"/>
        <v>14741436</v>
      </c>
      <c r="Z40">
        <f t="shared" si="23"/>
        <v>26578384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22:36">
      <c r="V41" s="3">
        <v>133275309</v>
      </c>
      <c r="W41">
        <f t="shared" si="21"/>
        <v>79750847.999999955</v>
      </c>
      <c r="Y41">
        <f t="shared" si="22"/>
        <v>16029183</v>
      </c>
      <c r="Z41">
        <f t="shared" si="23"/>
        <v>27307390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22:36">
      <c r="V42" s="3">
        <v>114364328</v>
      </c>
      <c r="W42">
        <f t="shared" si="21"/>
        <v>41970498.999999978</v>
      </c>
      <c r="Y42">
        <f t="shared" si="22"/>
        <v>9015908</v>
      </c>
      <c r="Z42">
        <f t="shared" si="23"/>
        <v>21778003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22:36">
      <c r="V43" s="3">
        <v>107043718</v>
      </c>
      <c r="W43">
        <f>V43*B16</f>
        <v>52899295.999999985</v>
      </c>
      <c r="Y43">
        <f t="shared" si="22"/>
        <v>10628081</v>
      </c>
      <c r="Z43">
        <f t="shared" si="23"/>
        <v>18533582</v>
      </c>
      <c r="AB43" s="4"/>
      <c r="AC43" s="4"/>
      <c r="AD43" s="4"/>
      <c r="AE43" s="4"/>
      <c r="AF43" s="4"/>
      <c r="AG43" s="4"/>
      <c r="AH43" s="4"/>
      <c r="AI43" s="4"/>
      <c r="AJ43" s="4"/>
    </row>
    <row r="44" spans="22:36">
      <c r="V44" s="3">
        <v>101991189</v>
      </c>
      <c r="W44">
        <f t="shared" si="21"/>
        <v>56812092</v>
      </c>
      <c r="Y44">
        <f t="shared" si="22"/>
        <v>11013715</v>
      </c>
      <c r="Z44">
        <f t="shared" si="23"/>
        <v>16561283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22:36">
      <c r="V45" s="3">
        <v>90338345</v>
      </c>
      <c r="W45">
        <f t="shared" si="21"/>
        <v>49630489.000000037</v>
      </c>
      <c r="Y45">
        <f t="shared" si="22"/>
        <v>8310825</v>
      </c>
      <c r="Z45">
        <f t="shared" si="23"/>
        <v>14354956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22:36">
      <c r="V46" s="3">
        <v>83257441</v>
      </c>
      <c r="W46">
        <f t="shared" si="21"/>
        <v>52980330.999999985</v>
      </c>
      <c r="Y46">
        <f t="shared" si="22"/>
        <v>8778344</v>
      </c>
      <c r="Z46">
        <f t="shared" si="23"/>
        <v>14272145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22:36">
      <c r="V47" s="3">
        <v>80373285</v>
      </c>
      <c r="W47">
        <f t="shared" si="21"/>
        <v>39001132.999999985</v>
      </c>
      <c r="Y47">
        <f t="shared" si="22"/>
        <v>8096160</v>
      </c>
      <c r="Z47">
        <f t="shared" si="23"/>
        <v>17086382</v>
      </c>
      <c r="AB47" s="4"/>
      <c r="AC47" s="4"/>
      <c r="AD47" s="4"/>
      <c r="AE47" s="4"/>
      <c r="AF47" s="4"/>
      <c r="AG47" s="4"/>
      <c r="AH47" s="4"/>
      <c r="AI47" s="4"/>
      <c r="AJ47" s="4"/>
    </row>
    <row r="48" spans="22:36">
      <c r="V48" s="3">
        <v>58617616</v>
      </c>
      <c r="W48">
        <f t="shared" si="21"/>
        <v>38096813.999999985</v>
      </c>
      <c r="Y48">
        <f t="shared" si="22"/>
        <v>5484146</v>
      </c>
      <c r="Z48">
        <f t="shared" si="23"/>
        <v>9039919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20:36">
      <c r="V49" s="3">
        <v>64444167</v>
      </c>
      <c r="W49">
        <f t="shared" si="21"/>
        <v>33286270.000000022</v>
      </c>
      <c r="Y49">
        <f t="shared" si="22"/>
        <v>5816507</v>
      </c>
      <c r="Z49">
        <f t="shared" si="23"/>
        <v>11622626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20:36">
      <c r="V50" s="3">
        <v>46709983</v>
      </c>
      <c r="W50">
        <f t="shared" si="21"/>
        <v>20286223.999999996</v>
      </c>
      <c r="Y50">
        <f t="shared" si="22"/>
        <v>4000362</v>
      </c>
      <c r="Z50">
        <f t="shared" si="23"/>
        <v>8245041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20:36">
      <c r="V51" s="3">
        <v>50818468</v>
      </c>
      <c r="W51">
        <f t="shared" si="21"/>
        <v>23129770</v>
      </c>
      <c r="Y51">
        <f t="shared" si="22"/>
        <v>3429316</v>
      </c>
      <c r="Z51">
        <f t="shared" si="23"/>
        <v>6207607</v>
      </c>
      <c r="AB51" s="4"/>
      <c r="AC51" s="4"/>
      <c r="AD51" s="4"/>
      <c r="AE51" s="4"/>
      <c r="AF51" s="4"/>
      <c r="AG51" s="4"/>
      <c r="AH51" s="4"/>
      <c r="AI51" s="4"/>
      <c r="AJ51" s="4"/>
    </row>
    <row r="52" spans="20:36">
      <c r="V52" s="3">
        <v>156040895</v>
      </c>
      <c r="W52">
        <f t="shared" si="21"/>
        <v>60075941.99999994</v>
      </c>
      <c r="Y52">
        <f t="shared" si="22"/>
        <v>12409817</v>
      </c>
      <c r="Z52">
        <f t="shared" si="23"/>
        <v>33124114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20:36">
      <c r="V53" s="3">
        <v>57227415</v>
      </c>
      <c r="W53">
        <f t="shared" si="21"/>
        <v>6275101.0000000047</v>
      </c>
      <c r="Y53">
        <f t="shared" si="22"/>
        <v>1342686</v>
      </c>
      <c r="Z53">
        <f t="shared" si="23"/>
        <v>5459540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20:36">
      <c r="V54" s="3"/>
      <c r="X54" s="5" t="s">
        <v>8</v>
      </c>
      <c r="Y54">
        <f>SUM(Y30:Y53)</f>
        <v>317926580</v>
      </c>
      <c r="Z54">
        <f>SUM(Z30:Z53)</f>
        <v>599810026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20:36">
      <c r="U55" t="s">
        <v>12</v>
      </c>
      <c r="V55" s="2">
        <f>SUM(V30:V53)</f>
        <v>3088269832</v>
      </c>
      <c r="W55">
        <f>SUM(W30:W53)</f>
        <v>1599786794.0000002</v>
      </c>
      <c r="Y55">
        <f>Y54/W55</f>
        <v>0.19873059409690311</v>
      </c>
      <c r="Z55">
        <f>Z54/V55</f>
        <v>0.19422202677528211</v>
      </c>
      <c r="AB55" s="4">
        <f>Y55/Z55</f>
        <v>1.0232134706679663</v>
      </c>
      <c r="AC55" s="4"/>
      <c r="AD55" s="4"/>
      <c r="AE55" s="4"/>
      <c r="AF55" s="4"/>
      <c r="AG55" s="4"/>
      <c r="AH55" s="4"/>
      <c r="AI55" s="4"/>
      <c r="AJ55" s="4"/>
    </row>
    <row r="56" spans="20:36">
      <c r="V56" s="2"/>
      <c r="AB56" s="4"/>
      <c r="AC56" s="4"/>
      <c r="AD56" s="4"/>
      <c r="AE56" s="4"/>
      <c r="AF56" s="4"/>
      <c r="AG56" s="4"/>
      <c r="AH56" s="4"/>
      <c r="AI56" s="4"/>
      <c r="AJ56" s="4"/>
    </row>
    <row r="57" spans="20:36">
      <c r="T57" t="s">
        <v>41</v>
      </c>
      <c r="V57" s="2">
        <f>W55/V55</f>
        <v>0.51802040657955051</v>
      </c>
    </row>
    <row r="58" spans="20:36">
      <c r="V58" s="2"/>
    </row>
    <row r="59" spans="20:36">
      <c r="V59" s="2"/>
    </row>
    <row r="60" spans="20:36">
      <c r="V6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8F44-3895-2542-917C-F26DA3AD38E9}">
  <dimension ref="A1:AQ60"/>
  <sheetViews>
    <sheetView zoomScale="82" workbookViewId="0">
      <selection activeCell="J27" sqref="J27"/>
    </sheetView>
  </sheetViews>
  <sheetFormatPr baseColWidth="10" defaultRowHeight="16"/>
  <cols>
    <col min="1" max="1" width="15.1640625" customWidth="1"/>
    <col min="22" max="22" width="13.1640625" bestFit="1" customWidth="1"/>
    <col min="23" max="23" width="11" bestFit="1" customWidth="1"/>
    <col min="24" max="24" width="11.5" bestFit="1" customWidth="1"/>
  </cols>
  <sheetData>
    <row r="1" spans="1:43">
      <c r="A1" t="s">
        <v>6</v>
      </c>
      <c r="B1" t="s">
        <v>42</v>
      </c>
      <c r="D1" t="s">
        <v>43</v>
      </c>
      <c r="I1" t="s">
        <v>7</v>
      </c>
      <c r="N1" t="s">
        <v>44</v>
      </c>
      <c r="T1" t="s">
        <v>54</v>
      </c>
      <c r="Y1" t="s">
        <v>55</v>
      </c>
      <c r="AD1" t="s">
        <v>45</v>
      </c>
      <c r="AJ1" t="s">
        <v>11</v>
      </c>
      <c r="AM1" t="s">
        <v>39</v>
      </c>
    </row>
    <row r="2" spans="1:43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T2" t="s">
        <v>2</v>
      </c>
      <c r="U2" t="s">
        <v>3</v>
      </c>
      <c r="V2" t="s">
        <v>4</v>
      </c>
      <c r="W2" t="s">
        <v>5</v>
      </c>
      <c r="X2" t="s">
        <v>30</v>
      </c>
      <c r="Y2" t="s">
        <v>2</v>
      </c>
      <c r="Z2" t="s">
        <v>3</v>
      </c>
      <c r="AA2" t="s">
        <v>4</v>
      </c>
      <c r="AB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8</v>
      </c>
      <c r="AQ2" t="s">
        <v>30</v>
      </c>
    </row>
    <row r="3" spans="1:43">
      <c r="A3">
        <v>1</v>
      </c>
      <c r="B3">
        <f>gene_counts2!B3-exon_counts!B3</f>
        <v>0.48520416958755974</v>
      </c>
      <c r="D3">
        <f>gene_counts2!D3-exon_counts!D3</f>
        <v>1485604</v>
      </c>
      <c r="E3">
        <f>gene_counts2!E3-exon_counts!E3</f>
        <v>2232551</v>
      </c>
      <c r="F3">
        <f>gene_counts2!F3-exon_counts!F3</f>
        <v>5535213</v>
      </c>
      <c r="G3">
        <f>gene_counts2!G3-exon_counts!G3</f>
        <v>14556005</v>
      </c>
      <c r="I3">
        <v>2672539</v>
      </c>
      <c r="J3">
        <v>4201065</v>
      </c>
      <c r="K3">
        <v>10488523</v>
      </c>
      <c r="L3">
        <v>27971014</v>
      </c>
      <c r="N3">
        <f>D3/I3</f>
        <v>0.55587738850583657</v>
      </c>
      <c r="O3">
        <f t="shared" ref="O3:Q18" si="0">E3/J3</f>
        <v>0.53142500770637924</v>
      </c>
      <c r="P3">
        <f t="shared" si="0"/>
        <v>0.52773998779427767</v>
      </c>
      <c r="Q3">
        <f t="shared" si="0"/>
        <v>0.52039604284635521</v>
      </c>
      <c r="R3">
        <f>SUM(D3:G3)/SUM(I3:L3)</f>
        <v>0.5252089856292993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X3">
        <f>SUM(T3:W3)</f>
        <v>109749180.55</v>
      </c>
      <c r="Y3">
        <f>T3/SUM($T3:$W3)</f>
        <v>0.2812579127726344</v>
      </c>
      <c r="Z3">
        <f t="shared" ref="Z3:AB18" si="1">U3/SUM($T3:$W3)</f>
        <v>0.2775211723437328</v>
      </c>
      <c r="AA3">
        <f t="shared" si="1"/>
        <v>0.18635783654605154</v>
      </c>
      <c r="AB3">
        <f t="shared" si="1"/>
        <v>0.25486307833758126</v>
      </c>
      <c r="AD3">
        <f>Y3*N3</f>
        <v>0.15634491404865439</v>
      </c>
      <c r="AE3">
        <f t="shared" ref="AE3:AG18" si="2">Z3*O3</f>
        <v>0.1474816911514516</v>
      </c>
      <c r="AF3">
        <f t="shared" si="2"/>
        <v>9.8348482384181229E-2</v>
      </c>
      <c r="AG3">
        <f t="shared" si="2"/>
        <v>0.13262973743451792</v>
      </c>
      <c r="AH3">
        <f>SUM(AD3:AG3)</f>
        <v>0.53480482501880511</v>
      </c>
      <c r="AJ3">
        <f>I3/SUM(I$3:I$26)</f>
        <v>7.811573393944217E-2</v>
      </c>
      <c r="AM3">
        <f>11.55*D3</f>
        <v>17158726.199999999</v>
      </c>
      <c r="AN3">
        <f>7.25*E3</f>
        <v>16185994.75</v>
      </c>
      <c r="AO3">
        <f>1.95*F3</f>
        <v>10793665.35</v>
      </c>
      <c r="AP3">
        <f>G3</f>
        <v>14556005</v>
      </c>
      <c r="AQ3">
        <f>SUM(AM3:AP3)</f>
        <v>58694391.299999997</v>
      </c>
    </row>
    <row r="4" spans="1:43">
      <c r="A4">
        <v>2</v>
      </c>
      <c r="B4">
        <f>gene_counts2!B4-exon_counts!B4</f>
        <v>0.52131773099519962</v>
      </c>
      <c r="D4">
        <f>gene_counts2!D4-exon_counts!D4</f>
        <v>1552227</v>
      </c>
      <c r="E4">
        <f>gene_counts2!E4-exon_counts!E4</f>
        <v>2546007</v>
      </c>
      <c r="F4">
        <f>gene_counts2!F4-exon_counts!F4</f>
        <v>6253102</v>
      </c>
      <c r="G4">
        <f>gene_counts2!G4-exon_counts!G4</f>
        <v>16223771</v>
      </c>
      <c r="I4">
        <v>2787188</v>
      </c>
      <c r="J4">
        <v>4764698</v>
      </c>
      <c r="K4">
        <v>11780898</v>
      </c>
      <c r="L4">
        <v>30898470</v>
      </c>
      <c r="N4">
        <f t="shared" ref="N4:Q26" si="3">D4/I4</f>
        <v>0.55691506995581208</v>
      </c>
      <c r="O4">
        <f t="shared" si="0"/>
        <v>0.53434803213131243</v>
      </c>
      <c r="P4">
        <f t="shared" si="0"/>
        <v>0.53078313724471593</v>
      </c>
      <c r="Q4">
        <f t="shared" si="0"/>
        <v>0.52506713115568504</v>
      </c>
      <c r="R4">
        <f>SUM(D4:G4)/SUM(I4:L4)</f>
        <v>0.52905521729559046</v>
      </c>
      <c r="T4">
        <f t="shared" ref="T4:T26" si="4">I4*11.55</f>
        <v>32192021.400000002</v>
      </c>
      <c r="U4">
        <f t="shared" ref="U4:U26" si="5">J4*7.25</f>
        <v>34544060.5</v>
      </c>
      <c r="V4">
        <f t="shared" ref="V4:V26" si="6">K4*1.95</f>
        <v>22972751.099999998</v>
      </c>
      <c r="W4">
        <f t="shared" ref="W4:W26" si="7">L4</f>
        <v>30898470</v>
      </c>
      <c r="X4">
        <f t="shared" ref="X4:X26" si="8">SUM(T4:W4)</f>
        <v>120607303</v>
      </c>
      <c r="Y4">
        <f t="shared" ref="Y4:Z26" si="9">T4/SUM($T4:$W4)</f>
        <v>0.26691602083167387</v>
      </c>
      <c r="Z4">
        <f t="shared" si="1"/>
        <v>0.28641765167404498</v>
      </c>
      <c r="AA4">
        <f t="shared" si="1"/>
        <v>0.19047562235928614</v>
      </c>
      <c r="AB4">
        <f t="shared" si="1"/>
        <v>0.25619070513499503</v>
      </c>
      <c r="AD4">
        <f t="shared" ref="AD4:AG25" si="10">Y4*N4</f>
        <v>0.14864955441379865</v>
      </c>
      <c r="AE4">
        <f t="shared" si="2"/>
        <v>0.15304670853969765</v>
      </c>
      <c r="AF4">
        <f t="shared" si="2"/>
        <v>0.10110124840450166</v>
      </c>
      <c r="AG4">
        <f t="shared" si="2"/>
        <v>0.13451731857398386</v>
      </c>
      <c r="AH4">
        <f t="shared" ref="AH4:AH26" si="11">SUM(AD4:AG4)</f>
        <v>0.53731482993198176</v>
      </c>
      <c r="AJ4">
        <f t="shared" ref="AJ4:AJ26" si="12">I4/SUM(I$3:I$26)</f>
        <v>8.1466813486054251E-2</v>
      </c>
      <c r="AM4">
        <f t="shared" ref="AM4:AM26" si="13">11.55*D4</f>
        <v>17928221.850000001</v>
      </c>
      <c r="AN4">
        <f t="shared" ref="AN4:AN26" si="14">7.25*E4</f>
        <v>18458550.75</v>
      </c>
      <c r="AO4">
        <f t="shared" ref="AO4:AO26" si="15">1.95*F4</f>
        <v>12193548.9</v>
      </c>
      <c r="AP4">
        <f t="shared" ref="AP4:AP26" si="16">G4</f>
        <v>16223771</v>
      </c>
      <c r="AQ4">
        <f t="shared" ref="AQ4:AQ26" si="17">SUM(AM4:AP4)</f>
        <v>64804092.5</v>
      </c>
    </row>
    <row r="5" spans="1:43">
      <c r="A5">
        <v>3</v>
      </c>
      <c r="B5">
        <f>gene_counts2!B5-exon_counts!B5</f>
        <v>0.56456075246748239</v>
      </c>
      <c r="D5">
        <f>gene_counts2!D5-exon_counts!D5</f>
        <v>1358226</v>
      </c>
      <c r="E5">
        <f>gene_counts2!E5-exon_counts!E5</f>
        <v>2266535</v>
      </c>
      <c r="F5">
        <f>gene_counts2!F5-exon_counts!F5</f>
        <v>5579449</v>
      </c>
      <c r="G5">
        <f>gene_counts2!G5-exon_counts!G5</f>
        <v>14543467</v>
      </c>
      <c r="I5">
        <v>2313360</v>
      </c>
      <c r="J5">
        <v>3998896</v>
      </c>
      <c r="K5">
        <v>9894819</v>
      </c>
      <c r="L5">
        <v>25986494</v>
      </c>
      <c r="N5">
        <f t="shared" si="3"/>
        <v>0.58712262682850913</v>
      </c>
      <c r="O5">
        <f t="shared" si="0"/>
        <v>0.56679018409080906</v>
      </c>
      <c r="P5">
        <f t="shared" si="0"/>
        <v>0.5638758020737924</v>
      </c>
      <c r="Q5">
        <f t="shared" si="0"/>
        <v>0.55965483454597609</v>
      </c>
      <c r="R5">
        <f t="shared" ref="R5:R26" si="18">SUM(D5:G5)/SUM(I5:L5)</f>
        <v>0.56282693222751556</v>
      </c>
      <c r="T5">
        <f t="shared" si="4"/>
        <v>26719308</v>
      </c>
      <c r="U5">
        <f t="shared" si="5"/>
        <v>28991996</v>
      </c>
      <c r="V5">
        <f t="shared" si="6"/>
        <v>19294897.050000001</v>
      </c>
      <c r="W5">
        <f t="shared" si="7"/>
        <v>25986494</v>
      </c>
      <c r="X5">
        <f t="shared" si="8"/>
        <v>100992695.05</v>
      </c>
      <c r="Y5">
        <f t="shared" si="9"/>
        <v>0.26456673907723388</v>
      </c>
      <c r="Z5">
        <f t="shared" si="1"/>
        <v>0.28707022805606375</v>
      </c>
      <c r="AA5">
        <f t="shared" si="1"/>
        <v>0.19105240275494562</v>
      </c>
      <c r="AB5">
        <f t="shared" si="1"/>
        <v>0.25731063011175681</v>
      </c>
      <c r="AD5">
        <f t="shared" si="10"/>
        <v>0.15533311881847833</v>
      </c>
      <c r="AE5">
        <f t="shared" si="2"/>
        <v>0.1627085874068869</v>
      </c>
      <c r="AF5">
        <f t="shared" si="2"/>
        <v>0.10772982684157019</v>
      </c>
      <c r="AG5">
        <f t="shared" si="2"/>
        <v>0.1440051381221161</v>
      </c>
      <c r="AH5">
        <f t="shared" si="11"/>
        <v>0.56977667118905151</v>
      </c>
      <c r="AJ5">
        <f t="shared" si="12"/>
        <v>6.7617278650058218E-2</v>
      </c>
      <c r="AM5">
        <f t="shared" si="13"/>
        <v>15687510.300000001</v>
      </c>
      <c r="AN5">
        <f t="shared" si="14"/>
        <v>16432378.75</v>
      </c>
      <c r="AO5">
        <f t="shared" si="15"/>
        <v>10879925.549999999</v>
      </c>
      <c r="AP5">
        <f t="shared" si="16"/>
        <v>14543467</v>
      </c>
      <c r="AQ5">
        <f t="shared" si="17"/>
        <v>57543281.600000001</v>
      </c>
    </row>
    <row r="6" spans="1:43">
      <c r="A6">
        <v>4</v>
      </c>
      <c r="B6">
        <f>gene_counts2!B6-exon_counts!B6</f>
        <v>0.47403181107775888</v>
      </c>
      <c r="D6">
        <f>gene_counts2!D6-exon_counts!D6</f>
        <v>1108396</v>
      </c>
      <c r="E6">
        <f>gene_counts2!E6-exon_counts!E6</f>
        <v>1939037</v>
      </c>
      <c r="F6">
        <f>gene_counts2!F6-exon_counts!F6</f>
        <v>4814103</v>
      </c>
      <c r="G6">
        <f>gene_counts2!G6-exon_counts!G6</f>
        <v>12230581</v>
      </c>
      <c r="I6">
        <v>2239602</v>
      </c>
      <c r="J6">
        <v>4069581</v>
      </c>
      <c r="K6">
        <v>10206083</v>
      </c>
      <c r="L6">
        <v>26038352</v>
      </c>
      <c r="N6">
        <f t="shared" si="3"/>
        <v>0.49490757732847174</v>
      </c>
      <c r="O6">
        <f t="shared" si="0"/>
        <v>0.47647091924205465</v>
      </c>
      <c r="P6">
        <f t="shared" si="0"/>
        <v>0.47168957963598768</v>
      </c>
      <c r="Q6">
        <f t="shared" si="0"/>
        <v>0.4697140971133657</v>
      </c>
      <c r="R6">
        <f t="shared" si="18"/>
        <v>0.4721600170401492</v>
      </c>
      <c r="T6">
        <f t="shared" si="4"/>
        <v>25867403.100000001</v>
      </c>
      <c r="U6">
        <f t="shared" si="5"/>
        <v>29504462.25</v>
      </c>
      <c r="V6">
        <f t="shared" si="6"/>
        <v>19901861.849999998</v>
      </c>
      <c r="W6">
        <f t="shared" si="7"/>
        <v>26038352</v>
      </c>
      <c r="X6">
        <f t="shared" si="8"/>
        <v>101312079.2</v>
      </c>
      <c r="Y6">
        <f t="shared" si="9"/>
        <v>0.25532397818956221</v>
      </c>
      <c r="Z6">
        <f t="shared" si="1"/>
        <v>0.29122353901902742</v>
      </c>
      <c r="AA6">
        <f t="shared" si="1"/>
        <v>0.19644115496545841</v>
      </c>
      <c r="AB6">
        <f t="shared" si="1"/>
        <v>0.25701132782595187</v>
      </c>
      <c r="AD6">
        <f t="shared" si="10"/>
        <v>0.12636177147966379</v>
      </c>
      <c r="AE6">
        <f t="shared" si="2"/>
        <v>0.13875954734132037</v>
      </c>
      <c r="AF6">
        <f t="shared" si="2"/>
        <v>9.265924580886499E-2</v>
      </c>
      <c r="AG6">
        <f t="shared" si="2"/>
        <v>0.12072184379767423</v>
      </c>
      <c r="AH6">
        <f t="shared" si="11"/>
        <v>0.47850240842752334</v>
      </c>
      <c r="AJ6">
        <f t="shared" si="12"/>
        <v>6.54614035425648E-2</v>
      </c>
      <c r="AM6">
        <f t="shared" si="13"/>
        <v>12801973.800000001</v>
      </c>
      <c r="AN6">
        <f t="shared" si="14"/>
        <v>14058018.25</v>
      </c>
      <c r="AO6">
        <f t="shared" si="15"/>
        <v>9387500.8499999996</v>
      </c>
      <c r="AP6">
        <f t="shared" si="16"/>
        <v>12230581</v>
      </c>
      <c r="AQ6">
        <f t="shared" si="17"/>
        <v>48478073.899999999</v>
      </c>
    </row>
    <row r="7" spans="1:43">
      <c r="A7">
        <v>5</v>
      </c>
      <c r="B7">
        <f>gene_counts2!B7-exon_counts!B7</f>
        <v>0.48611548048392406</v>
      </c>
      <c r="D7">
        <f>gene_counts2!D7-exon_counts!D7</f>
        <v>1073040</v>
      </c>
      <c r="E7">
        <f>gene_counts2!E7-exon_counts!E7</f>
        <v>1796435</v>
      </c>
      <c r="F7">
        <f>gene_counts2!F7-exon_counts!F7</f>
        <v>4417589</v>
      </c>
      <c r="G7">
        <f>gene_counts2!G7-exon_counts!G7</f>
        <v>11488365</v>
      </c>
      <c r="I7">
        <v>2091044</v>
      </c>
      <c r="J7">
        <v>3680652</v>
      </c>
      <c r="K7">
        <v>9108378</v>
      </c>
      <c r="L7">
        <v>23951693</v>
      </c>
      <c r="N7">
        <f t="shared" si="3"/>
        <v>0.51315993350689892</v>
      </c>
      <c r="O7">
        <f t="shared" si="0"/>
        <v>0.48807521058768938</v>
      </c>
      <c r="P7">
        <f t="shared" si="0"/>
        <v>0.48500281828444097</v>
      </c>
      <c r="Q7">
        <f t="shared" si="0"/>
        <v>0.47964730509864167</v>
      </c>
      <c r="R7">
        <f t="shared" si="18"/>
        <v>0.48350694419854756</v>
      </c>
      <c r="T7">
        <f t="shared" si="4"/>
        <v>24151558.200000003</v>
      </c>
      <c r="U7">
        <f t="shared" si="5"/>
        <v>26684727</v>
      </c>
      <c r="V7">
        <f t="shared" si="6"/>
        <v>17761337.099999998</v>
      </c>
      <c r="W7">
        <f t="shared" si="7"/>
        <v>23951693</v>
      </c>
      <c r="X7">
        <f t="shared" si="8"/>
        <v>92549315.299999997</v>
      </c>
      <c r="Y7">
        <f t="shared" si="9"/>
        <v>0.26095879933538529</v>
      </c>
      <c r="Z7">
        <f t="shared" si="1"/>
        <v>0.28832981544489072</v>
      </c>
      <c r="AA7">
        <f t="shared" si="1"/>
        <v>0.19191213940833982</v>
      </c>
      <c r="AB7">
        <f t="shared" si="1"/>
        <v>0.25879924581138419</v>
      </c>
      <c r="AD7">
        <f t="shared" si="10"/>
        <v>0.13391360011498649</v>
      </c>
      <c r="AE7">
        <f t="shared" si="2"/>
        <v>0.14072663539197466</v>
      </c>
      <c r="AF7">
        <f t="shared" si="2"/>
        <v>9.3077928476041336E-2</v>
      </c>
      <c r="AG7">
        <f t="shared" si="2"/>
        <v>0.12413236081499136</v>
      </c>
      <c r="AH7">
        <f t="shared" si="11"/>
        <v>0.49185052479799385</v>
      </c>
      <c r="AJ7">
        <f t="shared" si="12"/>
        <v>6.1119196673899583E-2</v>
      </c>
      <c r="AM7">
        <f t="shared" si="13"/>
        <v>12393612</v>
      </c>
      <c r="AN7">
        <f t="shared" si="14"/>
        <v>13024153.75</v>
      </c>
      <c r="AO7">
        <f t="shared" si="15"/>
        <v>8614298.5499999989</v>
      </c>
      <c r="AP7">
        <f t="shared" si="16"/>
        <v>11488365</v>
      </c>
      <c r="AQ7">
        <f t="shared" si="17"/>
        <v>45520429.299999997</v>
      </c>
    </row>
    <row r="8" spans="1:43">
      <c r="A8">
        <v>6</v>
      </c>
      <c r="B8">
        <f>gene_counts2!B8-exon_counts!B8</f>
        <v>0.46018959324603037</v>
      </c>
      <c r="D8">
        <f>gene_counts2!D8-exon_counts!D8</f>
        <v>981793</v>
      </c>
      <c r="E8">
        <f>gene_counts2!E8-exon_counts!E8</f>
        <v>1616273</v>
      </c>
      <c r="F8">
        <f>gene_counts2!F8-exon_counts!F8</f>
        <v>3960919</v>
      </c>
      <c r="G8">
        <f>gene_counts2!G8-exon_counts!G8</f>
        <v>10239362</v>
      </c>
      <c r="I8">
        <v>2002773</v>
      </c>
      <c r="J8">
        <v>3464330</v>
      </c>
      <c r="K8">
        <v>8609574</v>
      </c>
      <c r="L8">
        <v>22339159</v>
      </c>
      <c r="N8">
        <f t="shared" si="3"/>
        <v>0.49021681438685261</v>
      </c>
      <c r="O8">
        <f t="shared" si="0"/>
        <v>0.46654706682100144</v>
      </c>
      <c r="P8">
        <f t="shared" si="0"/>
        <v>0.46005981248317279</v>
      </c>
      <c r="Q8">
        <f t="shared" si="0"/>
        <v>0.45835933214853791</v>
      </c>
      <c r="R8">
        <f t="shared" si="18"/>
        <v>0.46129236192737688</v>
      </c>
      <c r="T8">
        <f t="shared" si="4"/>
        <v>23132028.150000002</v>
      </c>
      <c r="U8">
        <f t="shared" si="5"/>
        <v>25116392.5</v>
      </c>
      <c r="V8">
        <f t="shared" si="6"/>
        <v>16788669.300000001</v>
      </c>
      <c r="W8">
        <f t="shared" si="7"/>
        <v>22339159</v>
      </c>
      <c r="X8">
        <f t="shared" si="8"/>
        <v>87376248.950000003</v>
      </c>
      <c r="Y8">
        <f t="shared" si="9"/>
        <v>0.26474045782437999</v>
      </c>
      <c r="Z8">
        <f t="shared" si="1"/>
        <v>0.28745102704480424</v>
      </c>
      <c r="AA8">
        <f t="shared" si="1"/>
        <v>0.19214225263443288</v>
      </c>
      <c r="AB8">
        <f t="shared" si="1"/>
        <v>0.25566626249638286</v>
      </c>
      <c r="AD8">
        <f t="shared" si="10"/>
        <v>0.12978022387398447</v>
      </c>
      <c r="AE8">
        <f t="shared" si="2"/>
        <v>0.13410943352243779</v>
      </c>
      <c r="AF8">
        <f t="shared" si="2"/>
        <v>8.8396928717091608E-2</v>
      </c>
      <c r="AG8">
        <f t="shared" si="2"/>
        <v>0.11718701733075483</v>
      </c>
      <c r="AH8">
        <f t="shared" si="11"/>
        <v>0.46947360344426864</v>
      </c>
      <c r="AJ8">
        <f t="shared" si="12"/>
        <v>5.8539120592477199E-2</v>
      </c>
      <c r="AM8">
        <f t="shared" si="13"/>
        <v>11339709.15</v>
      </c>
      <c r="AN8">
        <f t="shared" si="14"/>
        <v>11717979.25</v>
      </c>
      <c r="AO8">
        <f t="shared" si="15"/>
        <v>7723792.0499999998</v>
      </c>
      <c r="AP8">
        <f t="shared" si="16"/>
        <v>10239362</v>
      </c>
      <c r="AQ8">
        <f t="shared" si="17"/>
        <v>41020842.450000003</v>
      </c>
    </row>
    <row r="9" spans="1:43">
      <c r="A9">
        <v>7</v>
      </c>
      <c r="B9">
        <f>gene_counts2!B9-exon_counts!B9</f>
        <v>0.53400791622139077</v>
      </c>
      <c r="D9">
        <f>gene_counts2!D9-exon_counts!D9</f>
        <v>1068289</v>
      </c>
      <c r="E9">
        <f>gene_counts2!E9-exon_counts!E9</f>
        <v>1684785</v>
      </c>
      <c r="F9">
        <f>gene_counts2!F9-exon_counts!F9</f>
        <v>4163236</v>
      </c>
      <c r="G9">
        <f>gene_counts2!G9-exon_counts!G9</f>
        <v>10690574</v>
      </c>
      <c r="I9">
        <v>1916971</v>
      </c>
      <c r="J9">
        <v>3090050</v>
      </c>
      <c r="K9">
        <v>7720559</v>
      </c>
      <c r="L9">
        <v>20103896</v>
      </c>
      <c r="N9">
        <f t="shared" si="3"/>
        <v>0.55727968759047475</v>
      </c>
      <c r="O9">
        <f t="shared" si="0"/>
        <v>0.54522904160126862</v>
      </c>
      <c r="P9">
        <f t="shared" si="0"/>
        <v>0.53924022858966558</v>
      </c>
      <c r="Q9">
        <f t="shared" si="0"/>
        <v>0.5317662805259239</v>
      </c>
      <c r="R9">
        <f t="shared" si="18"/>
        <v>0.53628061071637478</v>
      </c>
      <c r="T9">
        <f t="shared" si="4"/>
        <v>22141015.050000001</v>
      </c>
      <c r="U9">
        <f t="shared" si="5"/>
        <v>22402862.5</v>
      </c>
      <c r="V9">
        <f t="shared" si="6"/>
        <v>15055090.049999999</v>
      </c>
      <c r="W9">
        <f t="shared" si="7"/>
        <v>20103896</v>
      </c>
      <c r="X9">
        <f t="shared" si="8"/>
        <v>79702863.599999994</v>
      </c>
      <c r="Y9">
        <f t="shared" si="9"/>
        <v>0.27779447374836858</v>
      </c>
      <c r="Z9">
        <f t="shared" si="1"/>
        <v>0.28107976913391608</v>
      </c>
      <c r="AA9">
        <f t="shared" si="1"/>
        <v>0.1888902025597986</v>
      </c>
      <c r="AB9">
        <f t="shared" si="1"/>
        <v>0.2522355545579168</v>
      </c>
      <c r="AD9">
        <f t="shared" si="10"/>
        <v>0.15480921754485119</v>
      </c>
      <c r="AE9">
        <f t="shared" si="2"/>
        <v>0.1532528531383909</v>
      </c>
      <c r="AF9">
        <f t="shared" si="2"/>
        <v>0.10185719600669403</v>
      </c>
      <c r="AG9">
        <f t="shared" si="2"/>
        <v>0.13413036266365716</v>
      </c>
      <c r="AH9">
        <f t="shared" si="11"/>
        <v>0.54404962935359324</v>
      </c>
      <c r="AJ9">
        <f t="shared" si="12"/>
        <v>5.6031210996594027E-2</v>
      </c>
      <c r="AM9">
        <f t="shared" si="13"/>
        <v>12338737.950000001</v>
      </c>
      <c r="AN9">
        <f t="shared" si="14"/>
        <v>12214691.25</v>
      </c>
      <c r="AO9">
        <f t="shared" si="15"/>
        <v>8118310.2000000002</v>
      </c>
      <c r="AP9">
        <f t="shared" si="16"/>
        <v>10690574</v>
      </c>
      <c r="AQ9">
        <f t="shared" si="17"/>
        <v>43362313.400000006</v>
      </c>
    </row>
    <row r="10" spans="1:43">
      <c r="A10">
        <v>8</v>
      </c>
      <c r="B10">
        <f>gene_counts2!B10-exon_counts!B10</f>
        <v>0.52238576914833312</v>
      </c>
      <c r="D10">
        <f>gene_counts2!D10-exon_counts!D10</f>
        <v>901204</v>
      </c>
      <c r="E10">
        <f>gene_counts2!E10-exon_counts!E10</f>
        <v>1521055</v>
      </c>
      <c r="F10">
        <f>gene_counts2!F10-exon_counts!F10</f>
        <v>3767254</v>
      </c>
      <c r="G10">
        <f>gene_counts2!G10-exon_counts!G10</f>
        <v>9791083</v>
      </c>
      <c r="I10">
        <v>1644453</v>
      </c>
      <c r="J10">
        <v>2849601</v>
      </c>
      <c r="K10">
        <v>7086236</v>
      </c>
      <c r="L10">
        <v>18661277</v>
      </c>
      <c r="N10">
        <f t="shared" si="3"/>
        <v>0.54802660823994365</v>
      </c>
      <c r="O10">
        <f t="shared" si="0"/>
        <v>0.53377823772521138</v>
      </c>
      <c r="P10">
        <f t="shared" si="0"/>
        <v>0.53162976790499217</v>
      </c>
      <c r="Q10">
        <f t="shared" si="0"/>
        <v>0.52467379376020196</v>
      </c>
      <c r="R10">
        <f t="shared" si="18"/>
        <v>0.52843147975764615</v>
      </c>
      <c r="T10">
        <f t="shared" si="4"/>
        <v>18993432.150000002</v>
      </c>
      <c r="U10">
        <f t="shared" si="5"/>
        <v>20659607.25</v>
      </c>
      <c r="V10">
        <f t="shared" si="6"/>
        <v>13818160.199999999</v>
      </c>
      <c r="W10">
        <f t="shared" si="7"/>
        <v>18661277</v>
      </c>
      <c r="X10">
        <f t="shared" si="8"/>
        <v>72132476.600000009</v>
      </c>
      <c r="Y10">
        <f t="shared" si="9"/>
        <v>0.2633131849239736</v>
      </c>
      <c r="Z10">
        <f t="shared" si="1"/>
        <v>0.28641200501910946</v>
      </c>
      <c r="AA10">
        <f t="shared" si="1"/>
        <v>0.19156641850281345</v>
      </c>
      <c r="AB10">
        <f t="shared" si="1"/>
        <v>0.25870839155410336</v>
      </c>
      <c r="AD10">
        <f t="shared" si="10"/>
        <v>0.14430263163874232</v>
      </c>
      <c r="AE10">
        <f t="shared" si="2"/>
        <v>0.15288049530244466</v>
      </c>
      <c r="AF10">
        <f t="shared" si="2"/>
        <v>0.10184241060704131</v>
      </c>
      <c r="AG10">
        <f t="shared" si="2"/>
        <v>0.1357375132742912</v>
      </c>
      <c r="AH10">
        <f t="shared" si="11"/>
        <v>0.53476305082251951</v>
      </c>
      <c r="AJ10">
        <f t="shared" si="12"/>
        <v>4.8065773043505636E-2</v>
      </c>
      <c r="AM10">
        <f t="shared" si="13"/>
        <v>10408906.200000001</v>
      </c>
      <c r="AN10">
        <f t="shared" si="14"/>
        <v>11027648.75</v>
      </c>
      <c r="AO10">
        <f t="shared" si="15"/>
        <v>7346145.2999999998</v>
      </c>
      <c r="AP10">
        <f t="shared" si="16"/>
        <v>9791083</v>
      </c>
      <c r="AQ10">
        <f t="shared" si="17"/>
        <v>38573783.25</v>
      </c>
    </row>
    <row r="11" spans="1:43">
      <c r="A11">
        <v>9</v>
      </c>
      <c r="B11">
        <f>gene_counts2!B11-exon_counts!B11</f>
        <v>0.40105577151474631</v>
      </c>
      <c r="D11">
        <f>gene_counts2!D11-exon_counts!D11</f>
        <v>678480</v>
      </c>
      <c r="E11">
        <f>gene_counts2!E11-exon_counts!E11</f>
        <v>1041456</v>
      </c>
      <c r="F11">
        <f>gene_counts2!F11-exon_counts!F11</f>
        <v>2543896</v>
      </c>
      <c r="G11">
        <f>gene_counts2!G11-exon_counts!G11</f>
        <v>6712789</v>
      </c>
      <c r="I11">
        <v>1412798</v>
      </c>
      <c r="J11">
        <v>2298236</v>
      </c>
      <c r="K11">
        <v>5677894</v>
      </c>
      <c r="L11">
        <v>15141954</v>
      </c>
      <c r="N11">
        <f t="shared" si="3"/>
        <v>0.48023850543389784</v>
      </c>
      <c r="O11">
        <f t="shared" si="0"/>
        <v>0.45315450632572113</v>
      </c>
      <c r="P11">
        <f t="shared" si="0"/>
        <v>0.44803513415361401</v>
      </c>
      <c r="Q11">
        <f t="shared" si="0"/>
        <v>0.44332382729468073</v>
      </c>
      <c r="R11">
        <f t="shared" si="18"/>
        <v>0.4474613265026508</v>
      </c>
      <c r="T11">
        <f t="shared" si="4"/>
        <v>16317816.9</v>
      </c>
      <c r="U11">
        <f t="shared" si="5"/>
        <v>16662211</v>
      </c>
      <c r="V11">
        <f t="shared" si="6"/>
        <v>11071893.299999999</v>
      </c>
      <c r="W11">
        <f t="shared" si="7"/>
        <v>15141954</v>
      </c>
      <c r="X11">
        <f t="shared" si="8"/>
        <v>59193875.199999996</v>
      </c>
      <c r="Y11">
        <f t="shared" si="9"/>
        <v>0.27566731937834005</v>
      </c>
      <c r="Z11">
        <f t="shared" si="1"/>
        <v>0.28148538921810617</v>
      </c>
      <c r="AA11">
        <f t="shared" si="1"/>
        <v>0.1870445761929099</v>
      </c>
      <c r="AB11">
        <f t="shared" si="1"/>
        <v>0.25580271521064396</v>
      </c>
      <c r="AD11">
        <f t="shared" si="10"/>
        <v>0.132386061455223</v>
      </c>
      <c r="AE11">
        <f t="shared" si="2"/>
        <v>0.12755637258903438</v>
      </c>
      <c r="AF11">
        <f t="shared" si="2"/>
        <v>8.3802541787296264E-2</v>
      </c>
      <c r="AG11">
        <f t="shared" si="2"/>
        <v>0.11340343873955393</v>
      </c>
      <c r="AH11">
        <f t="shared" si="11"/>
        <v>0.45714841457110755</v>
      </c>
      <c r="AJ11">
        <f t="shared" si="12"/>
        <v>4.1294721116577171E-2</v>
      </c>
      <c r="AM11">
        <f t="shared" si="13"/>
        <v>7836444.0000000009</v>
      </c>
      <c r="AN11">
        <f t="shared" si="14"/>
        <v>7550556</v>
      </c>
      <c r="AO11">
        <f t="shared" si="15"/>
        <v>4960597.2</v>
      </c>
      <c r="AP11">
        <f t="shared" si="16"/>
        <v>6712789</v>
      </c>
      <c r="AQ11">
        <f t="shared" si="17"/>
        <v>27060386.199999999</v>
      </c>
    </row>
    <row r="12" spans="1:43">
      <c r="A12">
        <v>10</v>
      </c>
      <c r="B12">
        <f>gene_counts2!B12-exon_counts!B12</f>
        <v>0.50471242263546767</v>
      </c>
      <c r="D12">
        <f>gene_counts2!D12-exon_counts!D12</f>
        <v>823145</v>
      </c>
      <c r="E12">
        <f>gene_counts2!E12-exon_counts!E12</f>
        <v>1274572</v>
      </c>
      <c r="F12">
        <f>gene_counts2!F12-exon_counts!F12</f>
        <v>3126589</v>
      </c>
      <c r="G12">
        <f>gene_counts2!G12-exon_counts!G12</f>
        <v>8221144</v>
      </c>
      <c r="I12">
        <v>1532081</v>
      </c>
      <c r="J12">
        <v>2467762</v>
      </c>
      <c r="K12">
        <v>6120141</v>
      </c>
      <c r="L12">
        <v>16355960</v>
      </c>
      <c r="N12">
        <f t="shared" si="3"/>
        <v>0.53727250713245578</v>
      </c>
      <c r="O12">
        <f t="shared" si="0"/>
        <v>0.51648902933102947</v>
      </c>
      <c r="P12">
        <f t="shared" si="0"/>
        <v>0.51086878553941817</v>
      </c>
      <c r="Q12">
        <f t="shared" si="0"/>
        <v>0.50263903800204945</v>
      </c>
      <c r="R12">
        <f t="shared" si="18"/>
        <v>0.50783647223305806</v>
      </c>
      <c r="T12">
        <f t="shared" si="4"/>
        <v>17695535.550000001</v>
      </c>
      <c r="U12">
        <f t="shared" si="5"/>
        <v>17891274.5</v>
      </c>
      <c r="V12">
        <f t="shared" si="6"/>
        <v>11934274.949999999</v>
      </c>
      <c r="W12">
        <f t="shared" si="7"/>
        <v>16355960</v>
      </c>
      <c r="X12">
        <f t="shared" si="8"/>
        <v>63877045</v>
      </c>
      <c r="Y12">
        <f t="shared" si="9"/>
        <v>0.27702495552197193</v>
      </c>
      <c r="Z12">
        <f t="shared" si="1"/>
        <v>0.28008926367836834</v>
      </c>
      <c r="AA12">
        <f t="shared" si="1"/>
        <v>0.18683198244377144</v>
      </c>
      <c r="AB12">
        <f t="shared" si="1"/>
        <v>0.25605379835588826</v>
      </c>
      <c r="AD12">
        <f t="shared" si="10"/>
        <v>0.14883789239154691</v>
      </c>
      <c r="AE12">
        <f t="shared" si="2"/>
        <v>0.14466303192328323</v>
      </c>
      <c r="AF12">
        <f t="shared" si="2"/>
        <v>9.544662797097142E-2</v>
      </c>
      <c r="AG12">
        <f t="shared" si="2"/>
        <v>0.12870263488237443</v>
      </c>
      <c r="AH12">
        <f t="shared" si="11"/>
        <v>0.51765018716817601</v>
      </c>
      <c r="AJ12">
        <f t="shared" si="12"/>
        <v>4.4781248007858633E-2</v>
      </c>
      <c r="AM12">
        <f t="shared" si="13"/>
        <v>9507324.75</v>
      </c>
      <c r="AN12">
        <f t="shared" si="14"/>
        <v>9240647</v>
      </c>
      <c r="AO12">
        <f t="shared" si="15"/>
        <v>6096848.5499999998</v>
      </c>
      <c r="AP12">
        <f t="shared" si="16"/>
        <v>8221144</v>
      </c>
      <c r="AQ12">
        <f t="shared" si="17"/>
        <v>33065964.300000001</v>
      </c>
    </row>
    <row r="13" spans="1:43">
      <c r="A13">
        <v>11</v>
      </c>
      <c r="B13">
        <f>gene_counts2!B13-exon_counts!B13</f>
        <v>0.5189389960465518</v>
      </c>
      <c r="D13">
        <f>gene_counts2!D13-exon_counts!D13</f>
        <v>802818</v>
      </c>
      <c r="E13">
        <f>gene_counts2!E13-exon_counts!E13</f>
        <v>1276586</v>
      </c>
      <c r="F13">
        <f>gene_counts2!F13-exon_counts!F13</f>
        <v>3175246</v>
      </c>
      <c r="G13">
        <f>gene_counts2!G13-exon_counts!G13</f>
        <v>8489571</v>
      </c>
      <c r="I13">
        <v>1460797</v>
      </c>
      <c r="J13">
        <v>2439346</v>
      </c>
      <c r="K13">
        <v>6093762</v>
      </c>
      <c r="L13">
        <v>16584479</v>
      </c>
      <c r="N13">
        <f t="shared" si="3"/>
        <v>0.54957533456051733</v>
      </c>
      <c r="O13">
        <f t="shared" si="0"/>
        <v>0.52333125354090815</v>
      </c>
      <c r="P13">
        <f t="shared" si="0"/>
        <v>0.52106498415921065</v>
      </c>
      <c r="Q13">
        <f t="shared" si="0"/>
        <v>0.51189856491723373</v>
      </c>
      <c r="R13">
        <f t="shared" si="18"/>
        <v>0.51712026585213011</v>
      </c>
      <c r="T13">
        <f t="shared" si="4"/>
        <v>16872205.350000001</v>
      </c>
      <c r="U13">
        <f t="shared" si="5"/>
        <v>17685258.5</v>
      </c>
      <c r="V13">
        <f t="shared" si="6"/>
        <v>11882835.9</v>
      </c>
      <c r="W13">
        <f t="shared" si="7"/>
        <v>16584479</v>
      </c>
      <c r="X13">
        <f t="shared" si="8"/>
        <v>63024778.75</v>
      </c>
      <c r="Y13">
        <f t="shared" si="9"/>
        <v>0.26770749036544617</v>
      </c>
      <c r="Z13">
        <f t="shared" si="1"/>
        <v>0.28060802196786766</v>
      </c>
      <c r="AA13">
        <f t="shared" si="1"/>
        <v>0.18854228663198599</v>
      </c>
      <c r="AB13">
        <f t="shared" si="1"/>
        <v>0.26314220103470021</v>
      </c>
      <c r="AD13">
        <f t="shared" si="10"/>
        <v>0.14712543358194655</v>
      </c>
      <c r="AE13">
        <f t="shared" si="2"/>
        <v>0.14685094789007888</v>
      </c>
      <c r="AF13">
        <f t="shared" si="2"/>
        <v>9.8242783597237135E-2</v>
      </c>
      <c r="AG13">
        <f t="shared" si="2"/>
        <v>0.13470211507882526</v>
      </c>
      <c r="AH13">
        <f t="shared" si="11"/>
        <v>0.52692128014808781</v>
      </c>
      <c r="AJ13">
        <f t="shared" si="12"/>
        <v>4.269768553107562E-2</v>
      </c>
      <c r="AM13">
        <f t="shared" si="13"/>
        <v>9272547.9000000004</v>
      </c>
      <c r="AN13">
        <f t="shared" si="14"/>
        <v>9255248.5</v>
      </c>
      <c r="AO13">
        <f t="shared" si="15"/>
        <v>6191729.7000000002</v>
      </c>
      <c r="AP13">
        <f t="shared" si="16"/>
        <v>8489571</v>
      </c>
      <c r="AQ13">
        <f t="shared" si="17"/>
        <v>33209097.099999998</v>
      </c>
    </row>
    <row r="14" spans="1:43">
      <c r="A14">
        <v>12</v>
      </c>
      <c r="B14">
        <f>gene_counts2!B14-exon_counts!B14</f>
        <v>0.54267289674788866</v>
      </c>
      <c r="D14">
        <f>gene_counts2!D14-exon_counts!D14</f>
        <v>932593</v>
      </c>
      <c r="E14">
        <f>gene_counts2!E14-exon_counts!E14</f>
        <v>1406085</v>
      </c>
      <c r="F14">
        <f>gene_counts2!F14-exon_counts!F14</f>
        <v>3489371</v>
      </c>
      <c r="G14">
        <f>gene_counts2!G14-exon_counts!G14</f>
        <v>8993722</v>
      </c>
      <c r="I14">
        <v>1609060</v>
      </c>
      <c r="J14">
        <v>2544506</v>
      </c>
      <c r="K14">
        <v>6373846</v>
      </c>
      <c r="L14">
        <v>16779978</v>
      </c>
      <c r="N14">
        <f t="shared" si="3"/>
        <v>0.57958870396380491</v>
      </c>
      <c r="O14">
        <f t="shared" si="0"/>
        <v>0.55259645683680836</v>
      </c>
      <c r="P14">
        <f t="shared" si="0"/>
        <v>0.54745141316561463</v>
      </c>
      <c r="Q14">
        <f t="shared" si="0"/>
        <v>0.53597936779178135</v>
      </c>
      <c r="R14">
        <f t="shared" si="18"/>
        <v>0.54277508762280102</v>
      </c>
      <c r="T14">
        <f t="shared" si="4"/>
        <v>18584643</v>
      </c>
      <c r="U14">
        <f t="shared" si="5"/>
        <v>18447668.5</v>
      </c>
      <c r="V14">
        <f t="shared" si="6"/>
        <v>12428999.699999999</v>
      </c>
      <c r="W14">
        <f t="shared" si="7"/>
        <v>16779978</v>
      </c>
      <c r="X14">
        <f t="shared" si="8"/>
        <v>66241289.200000003</v>
      </c>
      <c r="Y14">
        <f t="shared" si="9"/>
        <v>0.28055980226906574</v>
      </c>
      <c r="Z14">
        <f t="shared" si="1"/>
        <v>0.27849199076276432</v>
      </c>
      <c r="AA14">
        <f t="shared" si="1"/>
        <v>0.18763221323295137</v>
      </c>
      <c r="AB14">
        <f t="shared" si="1"/>
        <v>0.25331599373521851</v>
      </c>
      <c r="AD14">
        <f t="shared" si="10"/>
        <v>0.16260929218146919</v>
      </c>
      <c r="AE14">
        <f t="shared" si="2"/>
        <v>0.15389368735293271</v>
      </c>
      <c r="AF14">
        <f t="shared" si="2"/>
        <v>0.10271952028977116</v>
      </c>
      <c r="AG14">
        <f t="shared" si="2"/>
        <v>0.13577214617374928</v>
      </c>
      <c r="AH14">
        <f t="shared" si="11"/>
        <v>0.55499464599792225</v>
      </c>
      <c r="AJ14">
        <f t="shared" si="12"/>
        <v>4.7031269834639955E-2</v>
      </c>
      <c r="AM14">
        <f t="shared" si="13"/>
        <v>10771449.15</v>
      </c>
      <c r="AN14">
        <f t="shared" si="14"/>
        <v>10194116.25</v>
      </c>
      <c r="AO14">
        <f t="shared" si="15"/>
        <v>6804273.4500000002</v>
      </c>
      <c r="AP14">
        <f t="shared" si="16"/>
        <v>8993722</v>
      </c>
      <c r="AQ14">
        <f t="shared" si="17"/>
        <v>36763560.849999994</v>
      </c>
    </row>
    <row r="15" spans="1:43">
      <c r="A15">
        <v>13</v>
      </c>
      <c r="B15">
        <f>gene_counts2!B15-exon_counts!B15</f>
        <v>0.34281080198363933</v>
      </c>
      <c r="D15">
        <f>gene_counts2!D15-exon_counts!D15</f>
        <v>476733</v>
      </c>
      <c r="E15">
        <f>gene_counts2!E15-exon_counts!E15</f>
        <v>822820</v>
      </c>
      <c r="F15">
        <f>gene_counts2!F15-exon_counts!F15</f>
        <v>2013723</v>
      </c>
      <c r="G15">
        <f>gene_counts2!G15-exon_counts!G15</f>
        <v>5198812</v>
      </c>
      <c r="I15">
        <v>1150217</v>
      </c>
      <c r="J15">
        <v>2085834</v>
      </c>
      <c r="K15">
        <v>5177526</v>
      </c>
      <c r="L15">
        <v>13364426</v>
      </c>
      <c r="N15">
        <f t="shared" si="3"/>
        <v>0.41447222567567688</v>
      </c>
      <c r="O15">
        <f t="shared" si="0"/>
        <v>0.39448009764918973</v>
      </c>
      <c r="P15">
        <f t="shared" si="0"/>
        <v>0.38893537183589227</v>
      </c>
      <c r="Q15">
        <f t="shared" si="0"/>
        <v>0.38900376267562858</v>
      </c>
      <c r="R15">
        <f t="shared" si="18"/>
        <v>0.39085714149272549</v>
      </c>
      <c r="T15">
        <f t="shared" si="4"/>
        <v>13285006.350000001</v>
      </c>
      <c r="U15">
        <f t="shared" si="5"/>
        <v>15122296.5</v>
      </c>
      <c r="V15">
        <f t="shared" si="6"/>
        <v>10096175.699999999</v>
      </c>
      <c r="W15">
        <f t="shared" si="7"/>
        <v>13364426</v>
      </c>
      <c r="X15">
        <f t="shared" si="8"/>
        <v>51867904.549999997</v>
      </c>
      <c r="Y15">
        <f t="shared" si="9"/>
        <v>0.25613154156234375</v>
      </c>
      <c r="Z15">
        <f t="shared" si="1"/>
        <v>0.29155402808729819</v>
      </c>
      <c r="AA15">
        <f t="shared" si="1"/>
        <v>0.19465169814730832</v>
      </c>
      <c r="AB15">
        <f t="shared" si="1"/>
        <v>0.25766273220304986</v>
      </c>
      <c r="AD15">
        <f t="shared" si="10"/>
        <v>0.10615941009708675</v>
      </c>
      <c r="AE15">
        <f t="shared" si="2"/>
        <v>0.11501226146989199</v>
      </c>
      <c r="AF15">
        <f t="shared" si="2"/>
        <v>7.5706930597411223E-2</v>
      </c>
      <c r="AG15">
        <f t="shared" si="2"/>
        <v>0.10023177232826926</v>
      </c>
      <c r="AH15">
        <f t="shared" si="11"/>
        <v>0.39711037449265923</v>
      </c>
      <c r="AJ15">
        <f t="shared" si="12"/>
        <v>3.3619732076734285E-2</v>
      </c>
      <c r="AM15">
        <f t="shared" si="13"/>
        <v>5506266.1500000004</v>
      </c>
      <c r="AN15">
        <f t="shared" si="14"/>
        <v>5965445</v>
      </c>
      <c r="AO15">
        <f t="shared" si="15"/>
        <v>3926759.85</v>
      </c>
      <c r="AP15">
        <f t="shared" si="16"/>
        <v>5198812</v>
      </c>
      <c r="AQ15">
        <f t="shared" si="17"/>
        <v>20597283</v>
      </c>
    </row>
    <row r="16" spans="1:43">
      <c r="A16">
        <v>14</v>
      </c>
      <c r="B16">
        <f>gene_counts2!B16-exon_counts!B16</f>
        <v>0.45201840803025911</v>
      </c>
      <c r="D16">
        <f>gene_counts2!D16-exon_counts!D16</f>
        <v>612062</v>
      </c>
      <c r="E16">
        <f>gene_counts2!E16-exon_counts!E16</f>
        <v>943812</v>
      </c>
      <c r="F16">
        <f>gene_counts2!F16-exon_counts!F16</f>
        <v>2320955</v>
      </c>
      <c r="G16">
        <f>gene_counts2!G16-exon_counts!G16</f>
        <v>6042511</v>
      </c>
      <c r="I16">
        <v>1064099</v>
      </c>
      <c r="J16">
        <v>1743275</v>
      </c>
      <c r="K16">
        <v>4300892</v>
      </c>
      <c r="L16">
        <v>11425316</v>
      </c>
      <c r="N16">
        <f t="shared" si="3"/>
        <v>0.57519272172983904</v>
      </c>
      <c r="O16">
        <f t="shared" si="0"/>
        <v>0.54140167214008117</v>
      </c>
      <c r="P16">
        <f t="shared" si="0"/>
        <v>0.53964503177480394</v>
      </c>
      <c r="Q16">
        <f t="shared" si="0"/>
        <v>0.52887036122239417</v>
      </c>
      <c r="R16">
        <f t="shared" si="18"/>
        <v>0.53520900600866039</v>
      </c>
      <c r="T16">
        <f t="shared" si="4"/>
        <v>12290343.450000001</v>
      </c>
      <c r="U16">
        <f t="shared" si="5"/>
        <v>12638743.75</v>
      </c>
      <c r="V16">
        <f t="shared" si="6"/>
        <v>8386739.3999999994</v>
      </c>
      <c r="W16">
        <f t="shared" si="7"/>
        <v>11425316</v>
      </c>
      <c r="X16">
        <f t="shared" si="8"/>
        <v>44741142.600000001</v>
      </c>
      <c r="Y16">
        <f t="shared" si="9"/>
        <v>0.27469891772500243</v>
      </c>
      <c r="Z16">
        <f t="shared" si="1"/>
        <v>0.28248594058033732</v>
      </c>
      <c r="AA16">
        <f t="shared" si="1"/>
        <v>0.18745027311841606</v>
      </c>
      <c r="AB16">
        <f t="shared" si="1"/>
        <v>0.25536486857624419</v>
      </c>
      <c r="AD16">
        <f t="shared" si="10"/>
        <v>0.15800481814248526</v>
      </c>
      <c r="AE16">
        <f t="shared" si="2"/>
        <v>0.15293836058625823</v>
      </c>
      <c r="AF16">
        <f t="shared" si="2"/>
        <v>0.1011566085931833</v>
      </c>
      <c r="AG16">
        <f t="shared" si="2"/>
        <v>0.13505491028742747</v>
      </c>
      <c r="AH16">
        <f t="shared" si="11"/>
        <v>0.54715469760935431</v>
      </c>
      <c r="AJ16">
        <f t="shared" si="12"/>
        <v>3.1102586106031185E-2</v>
      </c>
      <c r="AM16">
        <f t="shared" si="13"/>
        <v>7069316.1000000006</v>
      </c>
      <c r="AN16">
        <f t="shared" si="14"/>
        <v>6842637</v>
      </c>
      <c r="AO16">
        <f t="shared" si="15"/>
        <v>4525862.25</v>
      </c>
      <c r="AP16">
        <f t="shared" si="16"/>
        <v>6042511</v>
      </c>
      <c r="AQ16">
        <f t="shared" si="17"/>
        <v>24480326.350000001</v>
      </c>
    </row>
    <row r="17" spans="1:43">
      <c r="A17">
        <v>15</v>
      </c>
      <c r="B17">
        <f>gene_counts2!B17-exon_counts!B17</f>
        <v>0.50498172935311103</v>
      </c>
      <c r="D17">
        <f>gene_counts2!D17-exon_counts!D17</f>
        <v>652599</v>
      </c>
      <c r="E17">
        <f>gene_counts2!E17-exon_counts!E17</f>
        <v>968080</v>
      </c>
      <c r="F17">
        <f>gene_counts2!F17-exon_counts!F17</f>
        <v>2369017</v>
      </c>
      <c r="G17">
        <f>gene_counts2!G17-exon_counts!G17</f>
        <v>6202406</v>
      </c>
      <c r="I17">
        <v>1001017</v>
      </c>
      <c r="J17">
        <v>1554134</v>
      </c>
      <c r="K17">
        <v>3780986</v>
      </c>
      <c r="L17">
        <v>10225146</v>
      </c>
      <c r="N17">
        <f t="shared" si="3"/>
        <v>0.65193598110721396</v>
      </c>
      <c r="O17">
        <f t="shared" si="0"/>
        <v>0.62290639031126016</v>
      </c>
      <c r="P17">
        <f t="shared" si="0"/>
        <v>0.6265606378865195</v>
      </c>
      <c r="Q17">
        <f t="shared" si="0"/>
        <v>0.60658361259584948</v>
      </c>
      <c r="R17">
        <f t="shared" si="18"/>
        <v>0.6154174166337234</v>
      </c>
      <c r="T17">
        <f t="shared" si="4"/>
        <v>11561746.350000001</v>
      </c>
      <c r="U17">
        <f t="shared" si="5"/>
        <v>11267471.5</v>
      </c>
      <c r="V17">
        <f t="shared" si="6"/>
        <v>7372922.7000000002</v>
      </c>
      <c r="W17">
        <f t="shared" si="7"/>
        <v>10225146</v>
      </c>
      <c r="X17">
        <f t="shared" si="8"/>
        <v>40427286.549999997</v>
      </c>
      <c r="Y17">
        <f t="shared" si="9"/>
        <v>0.28598868083071982</v>
      </c>
      <c r="Z17">
        <f t="shared" si="1"/>
        <v>0.27870956627436577</v>
      </c>
      <c r="AA17">
        <f t="shared" si="1"/>
        <v>0.1823749088596697</v>
      </c>
      <c r="AB17">
        <f t="shared" si="1"/>
        <v>0.25292684403524485</v>
      </c>
      <c r="AD17">
        <f t="shared" si="10"/>
        <v>0.1864463112229332</v>
      </c>
      <c r="AE17">
        <f t="shared" si="2"/>
        <v>0.17360996987318211</v>
      </c>
      <c r="AF17">
        <f t="shared" si="2"/>
        <v>0.1142689392296105</v>
      </c>
      <c r="AG17">
        <f t="shared" si="2"/>
        <v>0.1534212787773658</v>
      </c>
      <c r="AH17">
        <f t="shared" si="11"/>
        <v>0.62774649910309166</v>
      </c>
      <c r="AJ17">
        <f t="shared" si="12"/>
        <v>2.9258760168086824E-2</v>
      </c>
      <c r="AM17">
        <f t="shared" si="13"/>
        <v>7537518.4500000002</v>
      </c>
      <c r="AN17">
        <f t="shared" si="14"/>
        <v>7018580</v>
      </c>
      <c r="AO17">
        <f t="shared" si="15"/>
        <v>4619583.1499999994</v>
      </c>
      <c r="AP17">
        <f t="shared" si="16"/>
        <v>6202406</v>
      </c>
      <c r="AQ17">
        <f t="shared" si="17"/>
        <v>25378087.599999998</v>
      </c>
    </row>
    <row r="18" spans="1:43">
      <c r="A18">
        <v>16</v>
      </c>
      <c r="B18">
        <f>gene_counts2!B18-exon_counts!B18</f>
        <v>0.48504539240784228</v>
      </c>
      <c r="D18">
        <f>gene_counts2!D18-exon_counts!D18</f>
        <v>571087</v>
      </c>
      <c r="E18">
        <f>gene_counts2!E18-exon_counts!E18</f>
        <v>695113</v>
      </c>
      <c r="F18">
        <f>gene_counts2!F18-exon_counts!F18</f>
        <v>1734721</v>
      </c>
      <c r="G18">
        <f>gene_counts2!G18-exon_counts!G18</f>
        <v>4594504</v>
      </c>
      <c r="I18">
        <v>975450</v>
      </c>
      <c r="J18">
        <v>1296094</v>
      </c>
      <c r="K18">
        <v>3244552</v>
      </c>
      <c r="L18">
        <v>8838860</v>
      </c>
      <c r="N18">
        <f t="shared" si="3"/>
        <v>0.58546004408221841</v>
      </c>
      <c r="O18">
        <f t="shared" si="0"/>
        <v>0.53631372415889589</v>
      </c>
      <c r="P18">
        <f t="shared" si="0"/>
        <v>0.53465655659086375</v>
      </c>
      <c r="Q18">
        <f t="shared" si="0"/>
        <v>0.51980730546699461</v>
      </c>
      <c r="R18">
        <f t="shared" si="18"/>
        <v>0.52911517109491668</v>
      </c>
      <c r="T18">
        <f t="shared" si="4"/>
        <v>11266447.5</v>
      </c>
      <c r="U18">
        <f t="shared" si="5"/>
        <v>9396681.5</v>
      </c>
      <c r="V18">
        <f t="shared" si="6"/>
        <v>6326876.3999999994</v>
      </c>
      <c r="W18">
        <f t="shared" si="7"/>
        <v>8838860</v>
      </c>
      <c r="X18">
        <f t="shared" si="8"/>
        <v>35828865.399999999</v>
      </c>
      <c r="Y18">
        <f t="shared" si="9"/>
        <v>0.31445169625717484</v>
      </c>
      <c r="Z18">
        <f t="shared" si="1"/>
        <v>0.26226567308491999</v>
      </c>
      <c r="AA18">
        <f t="shared" si="1"/>
        <v>0.17658601045178504</v>
      </c>
      <c r="AB18">
        <f t="shared" si="1"/>
        <v>0.24669662020612018</v>
      </c>
      <c r="AD18">
        <f t="shared" si="10"/>
        <v>0.18409890395245393</v>
      </c>
      <c r="AE18">
        <f t="shared" si="2"/>
        <v>0.14065667985121294</v>
      </c>
      <c r="AF18">
        <f t="shared" si="2"/>
        <v>9.4412868290269666E-2</v>
      </c>
      <c r="AG18">
        <f t="shared" si="2"/>
        <v>0.12823470541715787</v>
      </c>
      <c r="AH18">
        <f t="shared" si="11"/>
        <v>0.54740315751109447</v>
      </c>
      <c r="AJ18">
        <f t="shared" si="12"/>
        <v>2.851146144966598E-2</v>
      </c>
      <c r="AM18">
        <f t="shared" si="13"/>
        <v>6596054.8500000006</v>
      </c>
      <c r="AN18">
        <f t="shared" si="14"/>
        <v>5039569.25</v>
      </c>
      <c r="AO18">
        <f t="shared" si="15"/>
        <v>3382705.9499999997</v>
      </c>
      <c r="AP18">
        <f t="shared" si="16"/>
        <v>4594504</v>
      </c>
      <c r="AQ18">
        <f t="shared" si="17"/>
        <v>19612834.050000001</v>
      </c>
    </row>
    <row r="19" spans="1:43">
      <c r="A19">
        <v>17</v>
      </c>
      <c r="B19">
        <f>gene_counts2!B19-exon_counts!B19</f>
        <v>0.55172247006726982</v>
      </c>
      <c r="D19">
        <f>gene_counts2!D19-exon_counts!D19</f>
        <v>638500</v>
      </c>
      <c r="E19">
        <f>gene_counts2!E19-exon_counts!E19</f>
        <v>732452</v>
      </c>
      <c r="F19">
        <f>gene_counts2!F19-exon_counts!F19</f>
        <v>1820844</v>
      </c>
      <c r="G19">
        <f>gene_counts2!G19-exon_counts!G19</f>
        <v>4722421</v>
      </c>
      <c r="I19">
        <v>1027793</v>
      </c>
      <c r="J19">
        <v>1282407</v>
      </c>
      <c r="K19">
        <v>3180497</v>
      </c>
      <c r="L19">
        <v>8781448</v>
      </c>
      <c r="N19">
        <f t="shared" si="3"/>
        <v>0.62123404226337409</v>
      </c>
      <c r="O19">
        <f t="shared" si="3"/>
        <v>0.57115408758685815</v>
      </c>
      <c r="P19">
        <f t="shared" si="3"/>
        <v>0.57250297673602579</v>
      </c>
      <c r="Q19">
        <f t="shared" si="3"/>
        <v>0.53777247214810131</v>
      </c>
      <c r="R19">
        <f t="shared" si="18"/>
        <v>0.5545219026292123</v>
      </c>
      <c r="T19">
        <f t="shared" si="4"/>
        <v>11871009.15</v>
      </c>
      <c r="U19">
        <f t="shared" si="5"/>
        <v>9297450.75</v>
      </c>
      <c r="V19">
        <f t="shared" si="6"/>
        <v>6201969.1499999994</v>
      </c>
      <c r="W19">
        <f t="shared" si="7"/>
        <v>8781448</v>
      </c>
      <c r="X19">
        <f t="shared" si="8"/>
        <v>36151877.049999997</v>
      </c>
      <c r="Y19">
        <f t="shared" si="9"/>
        <v>0.3283649458527908</v>
      </c>
      <c r="Z19">
        <f t="shared" si="9"/>
        <v>0.25717753844817309</v>
      </c>
      <c r="AA19">
        <f t="shared" ref="AA19:AB26" si="19">V19/SUM($T19:$W19)</f>
        <v>0.1715531711236554</v>
      </c>
      <c r="AB19">
        <f t="shared" si="19"/>
        <v>0.24290434457538079</v>
      </c>
      <c r="AD19">
        <f t="shared" si="10"/>
        <v>0.20399148264972319</v>
      </c>
      <c r="AE19">
        <f t="shared" si="10"/>
        <v>0.14688800232020044</v>
      </c>
      <c r="AF19">
        <f t="shared" si="10"/>
        <v>9.8214701136797533E-2</v>
      </c>
      <c r="AG19">
        <f t="shared" si="10"/>
        <v>0.13062726987781678</v>
      </c>
      <c r="AH19">
        <f t="shared" si="11"/>
        <v>0.57972145598453795</v>
      </c>
      <c r="AJ19">
        <f t="shared" si="12"/>
        <v>3.0041396788904145E-2</v>
      </c>
      <c r="AM19">
        <f t="shared" si="13"/>
        <v>7374675</v>
      </c>
      <c r="AN19">
        <f t="shared" si="14"/>
        <v>5310277</v>
      </c>
      <c r="AO19">
        <f t="shared" si="15"/>
        <v>3550645.8</v>
      </c>
      <c r="AP19">
        <f t="shared" si="16"/>
        <v>4722421</v>
      </c>
      <c r="AQ19">
        <f t="shared" si="17"/>
        <v>20958018.800000001</v>
      </c>
    </row>
    <row r="20" spans="1:43">
      <c r="A20">
        <v>18</v>
      </c>
      <c r="B20">
        <f>gene_counts2!B20-exon_counts!B20</f>
        <v>0.45230771642592421</v>
      </c>
      <c r="D20">
        <f>gene_counts2!D20-exon_counts!D20</f>
        <v>427993</v>
      </c>
      <c r="E20">
        <f>gene_counts2!E20-exon_counts!E20</f>
        <v>729858</v>
      </c>
      <c r="F20">
        <f>gene_counts2!F20-exon_counts!F20</f>
        <v>1784843</v>
      </c>
      <c r="G20">
        <f>gene_counts2!G20-exon_counts!G20</f>
        <v>4685401</v>
      </c>
      <c r="I20">
        <v>881811</v>
      </c>
      <c r="J20">
        <v>1611951</v>
      </c>
      <c r="K20">
        <v>3887239</v>
      </c>
      <c r="L20">
        <v>10705381</v>
      </c>
      <c r="N20">
        <f t="shared" si="3"/>
        <v>0.48535683950415681</v>
      </c>
      <c r="O20">
        <f t="shared" si="3"/>
        <v>0.45277927182650091</v>
      </c>
      <c r="P20">
        <f t="shared" si="3"/>
        <v>0.45915442811723178</v>
      </c>
      <c r="Q20">
        <f t="shared" si="3"/>
        <v>0.43766784199460068</v>
      </c>
      <c r="R20">
        <f t="shared" si="18"/>
        <v>0.44644296258856908</v>
      </c>
      <c r="T20">
        <f t="shared" si="4"/>
        <v>10184917.050000001</v>
      </c>
      <c r="U20">
        <f t="shared" si="5"/>
        <v>11686644.75</v>
      </c>
      <c r="V20">
        <f t="shared" si="6"/>
        <v>7580116.0499999998</v>
      </c>
      <c r="W20">
        <f t="shared" si="7"/>
        <v>10705381</v>
      </c>
      <c r="X20">
        <f t="shared" si="8"/>
        <v>40157058.850000001</v>
      </c>
      <c r="Y20">
        <f t="shared" si="9"/>
        <v>0.2536270668637377</v>
      </c>
      <c r="Z20">
        <f t="shared" si="9"/>
        <v>0.29102342364398531</v>
      </c>
      <c r="AA20">
        <f t="shared" si="19"/>
        <v>0.1887617337294113</v>
      </c>
      <c r="AB20">
        <f t="shared" si="19"/>
        <v>0.26658777576286563</v>
      </c>
      <c r="AD20">
        <f t="shared" si="10"/>
        <v>0.12309963158569319</v>
      </c>
      <c r="AE20">
        <f t="shared" si="10"/>
        <v>0.13176937384197895</v>
      </c>
      <c r="AF20">
        <f t="shared" si="10"/>
        <v>8.6670785900945027E-2</v>
      </c>
      <c r="AG20">
        <f t="shared" si="10"/>
        <v>0.11667689652027391</v>
      </c>
      <c r="AH20">
        <f t="shared" si="11"/>
        <v>0.45821668784889108</v>
      </c>
      <c r="AJ20">
        <f t="shared" si="12"/>
        <v>2.5774483912441856E-2</v>
      </c>
      <c r="AM20">
        <f t="shared" si="13"/>
        <v>4943319.1500000004</v>
      </c>
      <c r="AN20">
        <f t="shared" si="14"/>
        <v>5291470.5</v>
      </c>
      <c r="AO20">
        <f t="shared" si="15"/>
        <v>3480443.85</v>
      </c>
      <c r="AP20">
        <f t="shared" si="16"/>
        <v>4685401</v>
      </c>
      <c r="AQ20">
        <f t="shared" si="17"/>
        <v>18400634.5</v>
      </c>
    </row>
    <row r="21" spans="1:43">
      <c r="A21">
        <v>19</v>
      </c>
      <c r="B21">
        <f>gene_counts2!B21-exon_counts!B21</f>
        <v>0.532060276896965</v>
      </c>
      <c r="D21">
        <f>gene_counts2!D21-exon_counts!D21</f>
        <v>476397</v>
      </c>
      <c r="E21">
        <f>gene_counts2!E21-exon_counts!E21</f>
        <v>425614</v>
      </c>
      <c r="F21">
        <f>gene_counts2!F21-exon_counts!F21</f>
        <v>1118448</v>
      </c>
      <c r="G21">
        <f>gene_counts2!G21-exon_counts!G21</f>
        <v>2698091</v>
      </c>
      <c r="I21">
        <v>800191</v>
      </c>
      <c r="J21">
        <v>799347</v>
      </c>
      <c r="K21">
        <v>2056172</v>
      </c>
      <c r="L21">
        <v>5384209</v>
      </c>
      <c r="N21">
        <f t="shared" si="3"/>
        <v>0.59535410920642695</v>
      </c>
      <c r="O21">
        <f t="shared" si="3"/>
        <v>0.53245211403808357</v>
      </c>
      <c r="P21">
        <f t="shared" si="3"/>
        <v>0.54394671262909911</v>
      </c>
      <c r="Q21">
        <f t="shared" si="3"/>
        <v>0.50111186248527873</v>
      </c>
      <c r="R21">
        <f t="shared" si="18"/>
        <v>0.52196817250243066</v>
      </c>
      <c r="T21">
        <f t="shared" si="4"/>
        <v>9242206.0500000007</v>
      </c>
      <c r="U21">
        <f t="shared" si="5"/>
        <v>5795265.75</v>
      </c>
      <c r="V21">
        <f t="shared" si="6"/>
        <v>4009535.4</v>
      </c>
      <c r="W21">
        <f t="shared" si="7"/>
        <v>5384209</v>
      </c>
      <c r="X21">
        <f t="shared" si="8"/>
        <v>24431216.199999999</v>
      </c>
      <c r="Y21">
        <f t="shared" si="9"/>
        <v>0.3782949638831325</v>
      </c>
      <c r="Z21">
        <f t="shared" si="9"/>
        <v>0.23720741949801091</v>
      </c>
      <c r="AA21">
        <f t="shared" si="19"/>
        <v>0.16411526004996838</v>
      </c>
      <c r="AB21">
        <f t="shared" si="19"/>
        <v>0.2203823565688883</v>
      </c>
      <c r="AD21">
        <f t="shared" si="10"/>
        <v>0.22521946123991982</v>
      </c>
      <c r="AE21">
        <f t="shared" si="10"/>
        <v>0.12630159197723442</v>
      </c>
      <c r="AF21">
        <f t="shared" si="10"/>
        <v>8.926995619645002E-2</v>
      </c>
      <c r="AG21">
        <f t="shared" si="10"/>
        <v>0.11043621315913042</v>
      </c>
      <c r="AH21">
        <f t="shared" si="11"/>
        <v>0.5512272225727346</v>
      </c>
      <c r="AJ21">
        <f t="shared" si="12"/>
        <v>2.3388810137751469E-2</v>
      </c>
      <c r="AM21">
        <f t="shared" si="13"/>
        <v>5502385.3500000006</v>
      </c>
      <c r="AN21">
        <f t="shared" si="14"/>
        <v>3085701.5</v>
      </c>
      <c r="AO21">
        <f t="shared" si="15"/>
        <v>2180973.6</v>
      </c>
      <c r="AP21">
        <f t="shared" si="16"/>
        <v>2698091</v>
      </c>
      <c r="AQ21">
        <f t="shared" si="17"/>
        <v>13467151.450000001</v>
      </c>
    </row>
    <row r="22" spans="1:43">
      <c r="A22">
        <v>20</v>
      </c>
      <c r="B22">
        <f>gene_counts2!B22-exon_counts!B22</f>
        <v>0.47068737811445405</v>
      </c>
      <c r="D22">
        <f>gene_counts2!D22-exon_counts!D22</f>
        <v>354115</v>
      </c>
      <c r="E22">
        <f>gene_counts2!E22-exon_counts!E22</f>
        <v>501517</v>
      </c>
      <c r="F22">
        <f>gene_counts2!F22-exon_counts!F22</f>
        <v>1225672</v>
      </c>
      <c r="G22">
        <f>gene_counts2!G22-exon_counts!G22</f>
        <v>3352925</v>
      </c>
      <c r="I22">
        <v>693071</v>
      </c>
      <c r="J22">
        <v>1065209</v>
      </c>
      <c r="K22">
        <v>2567366</v>
      </c>
      <c r="L22">
        <v>7296980</v>
      </c>
      <c r="N22">
        <f t="shared" si="3"/>
        <v>0.51093610899893371</v>
      </c>
      <c r="O22">
        <f t="shared" si="3"/>
        <v>0.47081558642482368</v>
      </c>
      <c r="P22">
        <f t="shared" si="3"/>
        <v>0.47740446823709592</v>
      </c>
      <c r="Q22">
        <f t="shared" si="3"/>
        <v>0.45949488692582413</v>
      </c>
      <c r="R22">
        <f t="shared" si="18"/>
        <v>0.46755604112186006</v>
      </c>
      <c r="T22">
        <f t="shared" si="4"/>
        <v>8004970.0500000007</v>
      </c>
      <c r="U22">
        <f t="shared" si="5"/>
        <v>7722765.25</v>
      </c>
      <c r="V22">
        <f t="shared" si="6"/>
        <v>5006363.7</v>
      </c>
      <c r="W22">
        <f t="shared" si="7"/>
        <v>7296980</v>
      </c>
      <c r="X22">
        <f t="shared" si="8"/>
        <v>28031079</v>
      </c>
      <c r="Y22">
        <f t="shared" si="9"/>
        <v>0.28557480966037735</v>
      </c>
      <c r="Z22">
        <f t="shared" si="9"/>
        <v>0.2755072414443982</v>
      </c>
      <c r="AA22">
        <f t="shared" si="19"/>
        <v>0.17860046343560304</v>
      </c>
      <c r="AB22">
        <f t="shared" si="19"/>
        <v>0.26031748545962147</v>
      </c>
      <c r="AD22">
        <f t="shared" si="10"/>
        <v>0.14591048207598431</v>
      </c>
      <c r="AE22">
        <f t="shared" si="10"/>
        <v>0.12971310344492984</v>
      </c>
      <c r="AF22">
        <f t="shared" si="10"/>
        <v>8.526465927337297E-2</v>
      </c>
      <c r="AG22">
        <f t="shared" si="10"/>
        <v>0.11961455354608364</v>
      </c>
      <c r="AH22">
        <f t="shared" si="11"/>
        <v>0.48050279834037074</v>
      </c>
      <c r="AJ22">
        <f t="shared" si="12"/>
        <v>2.0257795989934338E-2</v>
      </c>
      <c r="AM22">
        <f t="shared" si="13"/>
        <v>4090028.2500000005</v>
      </c>
      <c r="AN22">
        <f t="shared" si="14"/>
        <v>3635998.25</v>
      </c>
      <c r="AO22">
        <f t="shared" si="15"/>
        <v>2390060.4</v>
      </c>
      <c r="AP22">
        <f t="shared" si="16"/>
        <v>3352925</v>
      </c>
      <c r="AQ22">
        <f t="shared" si="17"/>
        <v>13469011.9</v>
      </c>
    </row>
    <row r="23" spans="1:43">
      <c r="A23">
        <v>21</v>
      </c>
      <c r="B23">
        <f>gene_counts2!B23-exon_counts!B23</f>
        <v>0.39850254280760489</v>
      </c>
      <c r="D23">
        <f>gene_counts2!D23-exon_counts!D23</f>
        <v>219447</v>
      </c>
      <c r="E23">
        <f>gene_counts2!E23-exon_counts!E23</f>
        <v>355663</v>
      </c>
      <c r="F23">
        <f>gene_counts2!F23-exon_counts!F23</f>
        <v>879141</v>
      </c>
      <c r="G23">
        <f>gene_counts2!G23-exon_counts!G23</f>
        <v>2295207</v>
      </c>
      <c r="I23">
        <v>445006</v>
      </c>
      <c r="J23">
        <v>774409</v>
      </c>
      <c r="K23">
        <v>1905783</v>
      </c>
      <c r="L23">
        <v>5119843</v>
      </c>
      <c r="N23">
        <f t="shared" si="3"/>
        <v>0.49313267686278389</v>
      </c>
      <c r="O23">
        <f t="shared" si="3"/>
        <v>0.45927023058874572</v>
      </c>
      <c r="P23">
        <f t="shared" si="3"/>
        <v>0.46130173267365698</v>
      </c>
      <c r="Q23">
        <f t="shared" si="3"/>
        <v>0.44829636377521731</v>
      </c>
      <c r="R23">
        <f t="shared" si="18"/>
        <v>0.45475310553337456</v>
      </c>
      <c r="T23">
        <f t="shared" si="4"/>
        <v>5139819.3000000007</v>
      </c>
      <c r="U23">
        <f t="shared" si="5"/>
        <v>5614465.25</v>
      </c>
      <c r="V23">
        <f t="shared" si="6"/>
        <v>3716276.85</v>
      </c>
      <c r="W23">
        <f t="shared" si="7"/>
        <v>5119843</v>
      </c>
      <c r="X23">
        <f t="shared" si="8"/>
        <v>19590404.399999999</v>
      </c>
      <c r="Y23">
        <f t="shared" si="9"/>
        <v>0.2623641245506908</v>
      </c>
      <c r="Z23">
        <f t="shared" si="9"/>
        <v>0.28659261623001514</v>
      </c>
      <c r="AA23">
        <f t="shared" si="19"/>
        <v>0.18969883286329711</v>
      </c>
      <c r="AB23">
        <f t="shared" si="19"/>
        <v>0.26134442635599703</v>
      </c>
      <c r="AD23">
        <f t="shared" si="10"/>
        <v>0.12938032305244299</v>
      </c>
      <c r="AE23">
        <f t="shared" si="10"/>
        <v>0.13162345694099095</v>
      </c>
      <c r="AF23">
        <f t="shared" si="10"/>
        <v>8.7508400286009425E-2</v>
      </c>
      <c r="AG23">
        <f t="shared" si="10"/>
        <v>0.11715975602831354</v>
      </c>
      <c r="AH23">
        <f t="shared" si="11"/>
        <v>0.46567193630775688</v>
      </c>
      <c r="AJ23">
        <f t="shared" si="12"/>
        <v>1.3007095611123133E-2</v>
      </c>
      <c r="AM23">
        <f t="shared" si="13"/>
        <v>2534612.85</v>
      </c>
      <c r="AN23">
        <f t="shared" si="14"/>
        <v>2578556.75</v>
      </c>
      <c r="AO23">
        <f t="shared" si="15"/>
        <v>1714324.95</v>
      </c>
      <c r="AP23">
        <f t="shared" si="16"/>
        <v>2295207</v>
      </c>
      <c r="AQ23">
        <f t="shared" si="17"/>
        <v>9122701.5500000007</v>
      </c>
    </row>
    <row r="24" spans="1:43">
      <c r="A24">
        <v>22</v>
      </c>
      <c r="B24">
        <f>gene_counts2!B24-exon_counts!B24</f>
        <v>0.38960562526206022</v>
      </c>
      <c r="D24">
        <f>gene_counts2!D24-exon_counts!D24</f>
        <v>242948</v>
      </c>
      <c r="E24">
        <f>gene_counts2!E24-exon_counts!E24</f>
        <v>274829</v>
      </c>
      <c r="F24">
        <f>gene_counts2!F24-exon_counts!F24</f>
        <v>676836</v>
      </c>
      <c r="G24">
        <f>gene_counts2!G24-exon_counts!G24</f>
        <v>1857161</v>
      </c>
      <c r="I24">
        <v>434145</v>
      </c>
      <c r="J24">
        <v>550624</v>
      </c>
      <c r="K24">
        <v>1335244</v>
      </c>
      <c r="L24">
        <v>3887594</v>
      </c>
      <c r="N24">
        <f t="shared" si="3"/>
        <v>0.5596010549470799</v>
      </c>
      <c r="O24">
        <f t="shared" si="3"/>
        <v>0.49912281338989944</v>
      </c>
      <c r="P24">
        <f t="shared" si="3"/>
        <v>0.50690061142382969</v>
      </c>
      <c r="Q24">
        <f t="shared" si="3"/>
        <v>0.47771475107740158</v>
      </c>
      <c r="R24">
        <f t="shared" si="18"/>
        <v>0.4916184288083959</v>
      </c>
      <c r="T24">
        <f t="shared" si="4"/>
        <v>5014374.75</v>
      </c>
      <c r="U24">
        <f t="shared" si="5"/>
        <v>3992024</v>
      </c>
      <c r="V24">
        <f t="shared" si="6"/>
        <v>2603725.7999999998</v>
      </c>
      <c r="W24">
        <f t="shared" si="7"/>
        <v>3887594</v>
      </c>
      <c r="X24">
        <f t="shared" si="8"/>
        <v>15497718.550000001</v>
      </c>
      <c r="Y24">
        <f t="shared" si="9"/>
        <v>0.32355567265092705</v>
      </c>
      <c r="Z24">
        <f t="shared" si="9"/>
        <v>0.25758784992259393</v>
      </c>
      <c r="AA24">
        <f t="shared" si="19"/>
        <v>0.16800703868763958</v>
      </c>
      <c r="AB24">
        <f t="shared" si="19"/>
        <v>0.25084943873883941</v>
      </c>
      <c r="AD24">
        <f t="shared" si="10"/>
        <v>0.18106209574957083</v>
      </c>
      <c r="AE24">
        <f t="shared" si="10"/>
        <v>0.12856797234842027</v>
      </c>
      <c r="AF24">
        <f t="shared" si="10"/>
        <v>8.5162870634271512E-2</v>
      </c>
      <c r="AG24">
        <f t="shared" si="10"/>
        <v>0.11983447718503057</v>
      </c>
      <c r="AH24">
        <f t="shared" si="11"/>
        <v>0.51462741591729322</v>
      </c>
      <c r="AJ24">
        <f t="shared" si="12"/>
        <v>1.268963907023962E-2</v>
      </c>
      <c r="AM24">
        <f t="shared" si="13"/>
        <v>2806049.4000000004</v>
      </c>
      <c r="AN24">
        <f t="shared" si="14"/>
        <v>1992510.25</v>
      </c>
      <c r="AO24">
        <f t="shared" si="15"/>
        <v>1319830.2</v>
      </c>
      <c r="AP24">
        <f t="shared" si="16"/>
        <v>1857161</v>
      </c>
      <c r="AQ24">
        <f t="shared" si="17"/>
        <v>7975550.8500000006</v>
      </c>
    </row>
    <row r="25" spans="1:43">
      <c r="A25" s="1" t="s">
        <v>0</v>
      </c>
      <c r="B25">
        <f>gene_counts2!B25-exon_counts!B25</f>
        <v>0.35636292011783149</v>
      </c>
      <c r="D25">
        <f>gene_counts2!D25-exon_counts!D25</f>
        <v>662348</v>
      </c>
      <c r="E25">
        <f>gene_counts2!E25-exon_counts!E25</f>
        <v>1108449</v>
      </c>
      <c r="F25">
        <f>gene_counts2!F25-exon_counts!F25</f>
        <v>2762916</v>
      </c>
      <c r="G25">
        <f>gene_counts2!G25-exon_counts!G25</f>
        <v>7173342</v>
      </c>
      <c r="I25">
        <v>1759384</v>
      </c>
      <c r="J25">
        <v>3112706</v>
      </c>
      <c r="K25">
        <v>7882263</v>
      </c>
      <c r="L25">
        <v>20369761</v>
      </c>
      <c r="N25">
        <f t="shared" si="3"/>
        <v>0.37646585395797622</v>
      </c>
      <c r="O25">
        <f t="shared" si="3"/>
        <v>0.35610462407949867</v>
      </c>
      <c r="P25">
        <f t="shared" si="3"/>
        <v>0.35052319365644102</v>
      </c>
      <c r="Q25">
        <f t="shared" si="3"/>
        <v>0.35215641459907165</v>
      </c>
      <c r="R25">
        <f t="shared" si="18"/>
        <v>0.35342998155361982</v>
      </c>
      <c r="T25">
        <f t="shared" si="4"/>
        <v>20320885.200000003</v>
      </c>
      <c r="U25">
        <f t="shared" si="5"/>
        <v>22567118.5</v>
      </c>
      <c r="V25">
        <f t="shared" si="6"/>
        <v>15370412.85</v>
      </c>
      <c r="W25">
        <f t="shared" si="7"/>
        <v>20369761</v>
      </c>
      <c r="X25">
        <f t="shared" si="8"/>
        <v>78628177.550000012</v>
      </c>
      <c r="Y25">
        <f t="shared" si="9"/>
        <v>0.25844278518445707</v>
      </c>
      <c r="Z25">
        <f t="shared" si="9"/>
        <v>0.28701057563809701</v>
      </c>
      <c r="AA25">
        <f t="shared" si="19"/>
        <v>0.19548224731809261</v>
      </c>
      <c r="AB25">
        <f t="shared" si="19"/>
        <v>0.2590643918593532</v>
      </c>
      <c r="AD25">
        <f t="shared" si="10"/>
        <v>9.7294883823744432E-2</v>
      </c>
      <c r="AE25">
        <f t="shared" si="10"/>
        <v>0.10220579314444506</v>
      </c>
      <c r="AF25">
        <f t="shared" si="10"/>
        <v>6.8521061633076072E-2</v>
      </c>
      <c r="AG25">
        <f t="shared" si="10"/>
        <v>9.1231187387478749E-2</v>
      </c>
      <c r="AH25">
        <f t="shared" si="11"/>
        <v>0.35925292598874431</v>
      </c>
      <c r="AJ25">
        <f t="shared" si="12"/>
        <v>5.1425095177773474E-2</v>
      </c>
      <c r="AM25">
        <f t="shared" si="13"/>
        <v>7650119.4000000004</v>
      </c>
      <c r="AN25">
        <f t="shared" si="14"/>
        <v>8036255.25</v>
      </c>
      <c r="AO25">
        <f t="shared" si="15"/>
        <v>5387686.2000000002</v>
      </c>
      <c r="AP25">
        <f t="shared" si="16"/>
        <v>7173342</v>
      </c>
      <c r="AQ25">
        <f t="shared" si="17"/>
        <v>28247402.850000001</v>
      </c>
    </row>
    <row r="26" spans="1:43">
      <c r="A26" s="1" t="s">
        <v>1</v>
      </c>
      <c r="B26">
        <f>gene_counts2!B26-exon_counts!B26</f>
        <v>9.9804263393689974E-2</v>
      </c>
      <c r="D26">
        <f>gene_counts2!D26-exon_counts!D26</f>
        <v>69882</v>
      </c>
      <c r="E26">
        <f>gene_counts2!E26-exon_counts!E26</f>
        <v>119868</v>
      </c>
      <c r="F26">
        <f>gene_counts2!F26-exon_counts!F26</f>
        <v>300929</v>
      </c>
      <c r="G26">
        <f>gene_counts2!G26-exon_counts!G26</f>
        <v>757802</v>
      </c>
      <c r="I26">
        <v>297707</v>
      </c>
      <c r="J26">
        <v>507857</v>
      </c>
      <c r="K26">
        <v>1311292</v>
      </c>
      <c r="L26">
        <v>3342684</v>
      </c>
      <c r="N26">
        <f t="shared" si="3"/>
        <v>0.23473415136358902</v>
      </c>
      <c r="O26">
        <f t="shared" si="3"/>
        <v>0.23602707061239681</v>
      </c>
      <c r="P26">
        <f t="shared" si="3"/>
        <v>0.22949045674037513</v>
      </c>
      <c r="Q26">
        <f t="shared" si="3"/>
        <v>0.22670464812109073</v>
      </c>
      <c r="R26">
        <f t="shared" si="18"/>
        <v>0.22867878978815065</v>
      </c>
      <c r="T26">
        <f t="shared" si="4"/>
        <v>3438515.85</v>
      </c>
      <c r="U26">
        <f t="shared" si="5"/>
        <v>3681963.25</v>
      </c>
      <c r="V26">
        <f t="shared" si="6"/>
        <v>2557019.4</v>
      </c>
      <c r="W26">
        <f t="shared" si="7"/>
        <v>3342684</v>
      </c>
      <c r="X26">
        <f t="shared" si="8"/>
        <v>13020182.5</v>
      </c>
      <c r="Y26">
        <f t="shared" si="9"/>
        <v>0.26409121761542131</v>
      </c>
      <c r="Z26">
        <f t="shared" si="9"/>
        <v>0.28278891252100347</v>
      </c>
      <c r="AA26">
        <f t="shared" si="19"/>
        <v>0.19638890622308866</v>
      </c>
      <c r="AB26">
        <f t="shared" si="19"/>
        <v>0.25673096364048659</v>
      </c>
      <c r="AD26">
        <f>Y26*N26</f>
        <v>6.1991227849532836E-2</v>
      </c>
      <c r="AE26">
        <f t="shared" ref="AE26:AG26" si="20">Z26*O26</f>
        <v>6.6745838623997786E-2</v>
      </c>
      <c r="AF26">
        <f t="shared" si="20"/>
        <v>4.5069379787879317E-2</v>
      </c>
      <c r="AG26">
        <f t="shared" si="20"/>
        <v>5.820210277390505E-2</v>
      </c>
      <c r="AH26">
        <f t="shared" si="11"/>
        <v>0.23200854903531498</v>
      </c>
      <c r="AJ26">
        <f t="shared" si="12"/>
        <v>8.7016880965664154E-3</v>
      </c>
      <c r="AM26">
        <f t="shared" si="13"/>
        <v>807137.10000000009</v>
      </c>
      <c r="AN26">
        <f t="shared" si="14"/>
        <v>869043</v>
      </c>
      <c r="AO26">
        <f t="shared" si="15"/>
        <v>586811.54999999993</v>
      </c>
      <c r="AP26">
        <f t="shared" si="16"/>
        <v>757802</v>
      </c>
      <c r="AQ26">
        <f t="shared" si="17"/>
        <v>3020793.65</v>
      </c>
    </row>
    <row r="27" spans="1:43">
      <c r="S27" t="s">
        <v>30</v>
      </c>
      <c r="X27">
        <f>SUM(X3:X26)</f>
        <v>1445132063.6000001</v>
      </c>
      <c r="AL27" t="s">
        <v>30</v>
      </c>
      <c r="AQ27">
        <f>SUM(AQ3:AQ26)</f>
        <v>732826012.70000005</v>
      </c>
    </row>
    <row r="29" spans="1:43">
      <c r="V29" s="7" t="s">
        <v>27</v>
      </c>
      <c r="W29" s="5" t="s">
        <v>46</v>
      </c>
      <c r="Y29" t="s">
        <v>47</v>
      </c>
      <c r="Z29" t="s">
        <v>32</v>
      </c>
    </row>
    <row r="30" spans="1:43">
      <c r="V30" s="3">
        <v>248956422</v>
      </c>
      <c r="W30">
        <f>V30*B3</f>
        <v>120794694.00000009</v>
      </c>
      <c r="Y30">
        <f>SUM(D3:G3)</f>
        <v>23809373</v>
      </c>
      <c r="Z30">
        <f>SUM(I3:L3)</f>
        <v>45333141</v>
      </c>
      <c r="AN30">
        <f>AQ27/X27</f>
        <v>0.50709968393784099</v>
      </c>
      <c r="AO30" t="s">
        <v>49</v>
      </c>
    </row>
    <row r="31" spans="1:43">
      <c r="V31" s="3">
        <v>242193529</v>
      </c>
      <c r="W31">
        <f t="shared" ref="W31:W53" si="21">V31*B4</f>
        <v>126259781.00000007</v>
      </c>
      <c r="Y31">
        <f t="shared" ref="Y31:Y53" si="22">SUM(D4:G4)</f>
        <v>26575107</v>
      </c>
      <c r="Z31">
        <f t="shared" ref="Z31:Z53" si="23">SUM(I4:L4)</f>
        <v>50231254</v>
      </c>
    </row>
    <row r="32" spans="1:43">
      <c r="V32" s="3">
        <v>198295559</v>
      </c>
      <c r="W32">
        <f t="shared" si="21"/>
        <v>111949890.00000004</v>
      </c>
      <c r="Y32">
        <f t="shared" si="22"/>
        <v>23747677</v>
      </c>
      <c r="Z32">
        <f t="shared" si="23"/>
        <v>42193569</v>
      </c>
    </row>
    <row r="33" spans="22:36">
      <c r="V33" s="3">
        <v>190214555</v>
      </c>
      <c r="W33">
        <f t="shared" si="21"/>
        <v>90167749.99999997</v>
      </c>
      <c r="Y33">
        <f t="shared" si="22"/>
        <v>20092117</v>
      </c>
      <c r="Z33">
        <f t="shared" si="23"/>
        <v>42553618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22:36">
      <c r="V34" s="3">
        <v>181538259</v>
      </c>
      <c r="W34">
        <f t="shared" si="21"/>
        <v>88248558.000000045</v>
      </c>
      <c r="Y34">
        <f t="shared" si="22"/>
        <v>18775429</v>
      </c>
      <c r="Z34">
        <f t="shared" si="23"/>
        <v>38831767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22:36">
      <c r="V35" s="3">
        <v>170805979</v>
      </c>
      <c r="W35">
        <f t="shared" si="21"/>
        <v>78603134</v>
      </c>
      <c r="Y35">
        <f t="shared" si="22"/>
        <v>16798347</v>
      </c>
      <c r="Z35">
        <f t="shared" si="23"/>
        <v>36415836</v>
      </c>
      <c r="AB35" s="4"/>
      <c r="AC35" s="4"/>
      <c r="AD35" s="4"/>
      <c r="AE35" s="4"/>
      <c r="AF35" s="4"/>
      <c r="AG35" s="4"/>
      <c r="AH35" s="4"/>
      <c r="AI35" s="4"/>
      <c r="AJ35" s="4"/>
    </row>
    <row r="36" spans="22:36">
      <c r="V36" s="3">
        <v>159345973</v>
      </c>
      <c r="W36">
        <f t="shared" si="21"/>
        <v>85092011</v>
      </c>
      <c r="Y36">
        <f t="shared" si="22"/>
        <v>17606884</v>
      </c>
      <c r="Z36">
        <f t="shared" si="23"/>
        <v>32831476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22:36">
      <c r="V37" s="3">
        <v>145138636</v>
      </c>
      <c r="W37">
        <f t="shared" si="21"/>
        <v>75818357.999999955</v>
      </c>
      <c r="Y37">
        <f t="shared" si="22"/>
        <v>15980596</v>
      </c>
      <c r="Z37">
        <f t="shared" si="23"/>
        <v>30241567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22:36">
      <c r="V38" s="3">
        <v>138394717</v>
      </c>
      <c r="W38">
        <f t="shared" si="21"/>
        <v>55503999.999999978</v>
      </c>
      <c r="Y38">
        <f t="shared" si="22"/>
        <v>10976621</v>
      </c>
      <c r="Z38">
        <f t="shared" si="23"/>
        <v>24530882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22:36">
      <c r="V39" s="3">
        <v>133797422</v>
      </c>
      <c r="W39">
        <f t="shared" si="21"/>
        <v>67529221.000000015</v>
      </c>
      <c r="Y39">
        <f t="shared" si="22"/>
        <v>13445450</v>
      </c>
      <c r="Z39">
        <f t="shared" si="23"/>
        <v>26475944</v>
      </c>
      <c r="AB39" s="4"/>
      <c r="AC39" s="4"/>
      <c r="AD39" s="4"/>
      <c r="AE39" s="4"/>
      <c r="AF39" s="4"/>
      <c r="AG39" s="4"/>
      <c r="AH39" s="4"/>
      <c r="AI39" s="4"/>
      <c r="AJ39" s="4"/>
    </row>
    <row r="40" spans="22:36">
      <c r="V40" s="3">
        <v>135086622</v>
      </c>
      <c r="W40">
        <f t="shared" si="21"/>
        <v>70101716.000000045</v>
      </c>
      <c r="Y40">
        <f t="shared" si="22"/>
        <v>13744221</v>
      </c>
      <c r="Z40">
        <f t="shared" si="23"/>
        <v>26578384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22:36">
      <c r="V41" s="3">
        <v>133275309</v>
      </c>
      <c r="W41">
        <f t="shared" si="21"/>
        <v>72324897.999999955</v>
      </c>
      <c r="Y41">
        <f t="shared" si="22"/>
        <v>14821771</v>
      </c>
      <c r="Z41">
        <f t="shared" si="23"/>
        <v>27307390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22:36">
      <c r="V42" s="3">
        <v>114364328</v>
      </c>
      <c r="W42">
        <f t="shared" si="21"/>
        <v>39205326.999999978</v>
      </c>
      <c r="Y42">
        <f t="shared" si="22"/>
        <v>8512088</v>
      </c>
      <c r="Z42">
        <f t="shared" si="23"/>
        <v>21778003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22:36">
      <c r="V43" s="3">
        <v>107043718</v>
      </c>
      <c r="W43">
        <f>V43*B16</f>
        <v>48385730.999999993</v>
      </c>
      <c r="Y43">
        <f t="shared" si="22"/>
        <v>9919340</v>
      </c>
      <c r="Z43">
        <f t="shared" si="23"/>
        <v>18533582</v>
      </c>
      <c r="AB43" s="4"/>
      <c r="AC43" s="4"/>
      <c r="AD43" s="4"/>
      <c r="AE43" s="4"/>
      <c r="AF43" s="4"/>
      <c r="AG43" s="4"/>
      <c r="AH43" s="4"/>
      <c r="AI43" s="4"/>
      <c r="AJ43" s="4"/>
    </row>
    <row r="44" spans="22:36">
      <c r="V44" s="3">
        <v>101991189</v>
      </c>
      <c r="W44">
        <f t="shared" si="21"/>
        <v>51503686.999999993</v>
      </c>
      <c r="Y44">
        <f t="shared" si="22"/>
        <v>10192102</v>
      </c>
      <c r="Z44">
        <f t="shared" si="23"/>
        <v>16561283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22:36">
      <c r="V45" s="3">
        <v>90338345</v>
      </c>
      <c r="W45">
        <f t="shared" si="21"/>
        <v>43818198.000000037</v>
      </c>
      <c r="Y45">
        <f t="shared" si="22"/>
        <v>7595425</v>
      </c>
      <c r="Z45">
        <f t="shared" si="23"/>
        <v>14354956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22:36">
      <c r="V46" s="3">
        <v>83257441</v>
      </c>
      <c r="W46">
        <f t="shared" si="21"/>
        <v>45935000.999999985</v>
      </c>
      <c r="Y46">
        <f t="shared" si="22"/>
        <v>7914217</v>
      </c>
      <c r="Z46">
        <f t="shared" si="23"/>
        <v>14272145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22:36">
      <c r="V47" s="3">
        <v>80373285</v>
      </c>
      <c r="W47">
        <f t="shared" si="21"/>
        <v>36353456.999999985</v>
      </c>
      <c r="Y47">
        <f t="shared" si="22"/>
        <v>7628095</v>
      </c>
      <c r="Z47">
        <f t="shared" si="23"/>
        <v>17086382</v>
      </c>
      <c r="AB47" s="4"/>
      <c r="AC47" s="4"/>
      <c r="AD47" s="4"/>
      <c r="AE47" s="4"/>
      <c r="AF47" s="4"/>
      <c r="AG47" s="4"/>
      <c r="AH47" s="4"/>
      <c r="AI47" s="4"/>
      <c r="AJ47" s="4"/>
    </row>
    <row r="48" spans="22:36">
      <c r="V48" s="3">
        <v>58617616</v>
      </c>
      <c r="W48">
        <f t="shared" si="21"/>
        <v>31188104.999999966</v>
      </c>
      <c r="Y48">
        <f t="shared" si="22"/>
        <v>4718550</v>
      </c>
      <c r="Z48">
        <f t="shared" si="23"/>
        <v>9039919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20:36">
      <c r="V49" s="3">
        <v>64444167</v>
      </c>
      <c r="W49">
        <f t="shared" si="21"/>
        <v>30333056.000000022</v>
      </c>
      <c r="Y49">
        <f t="shared" si="22"/>
        <v>5434229</v>
      </c>
      <c r="Z49">
        <f t="shared" si="23"/>
        <v>11622626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20:36">
      <c r="V50" s="3">
        <v>46709983</v>
      </c>
      <c r="W50">
        <f t="shared" si="21"/>
        <v>18614046.999999996</v>
      </c>
      <c r="Y50">
        <f t="shared" si="22"/>
        <v>3749458</v>
      </c>
      <c r="Z50">
        <f t="shared" si="23"/>
        <v>8245041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20:36">
      <c r="V51" s="3">
        <v>50818468</v>
      </c>
      <c r="W51">
        <f t="shared" si="21"/>
        <v>19799161</v>
      </c>
      <c r="Y51">
        <f t="shared" si="22"/>
        <v>3051774</v>
      </c>
      <c r="Z51">
        <f t="shared" si="23"/>
        <v>6207607</v>
      </c>
      <c r="AB51" s="4"/>
      <c r="AC51" s="4"/>
      <c r="AD51" s="4"/>
      <c r="AE51" s="4"/>
      <c r="AF51" s="4"/>
      <c r="AG51" s="4"/>
      <c r="AH51" s="4"/>
      <c r="AI51" s="4"/>
      <c r="AJ51" s="4"/>
    </row>
    <row r="52" spans="20:36">
      <c r="V52" s="3">
        <v>156040895</v>
      </c>
      <c r="W52">
        <f t="shared" si="21"/>
        <v>55607188.999999933</v>
      </c>
      <c r="Y52">
        <f t="shared" si="22"/>
        <v>11707055</v>
      </c>
      <c r="Z52">
        <f t="shared" si="23"/>
        <v>33124114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20:36">
      <c r="V53" s="3">
        <v>57227415</v>
      </c>
      <c r="W53">
        <f t="shared" si="21"/>
        <v>5711540.0000000047</v>
      </c>
      <c r="Y53">
        <f t="shared" si="22"/>
        <v>1248481</v>
      </c>
      <c r="Z53">
        <f t="shared" si="23"/>
        <v>5459540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20:36">
      <c r="V54" s="3"/>
      <c r="X54" s="5" t="s">
        <v>8</v>
      </c>
      <c r="Y54">
        <f>SUM(Y30:Y53)</f>
        <v>298044407</v>
      </c>
      <c r="Z54">
        <f>SUM(Z30:Z53)</f>
        <v>599810026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20:36">
      <c r="U55" t="s">
        <v>12</v>
      </c>
      <c r="V55" s="2">
        <f>SUM(V30:V53)</f>
        <v>3088269832</v>
      </c>
      <c r="W55">
        <f>SUM(W30:W53)</f>
        <v>1468848510.0000002</v>
      </c>
      <c r="Y55">
        <f>Y54/W55</f>
        <v>0.20291024225500284</v>
      </c>
      <c r="AB55" s="4">
        <f>(Y54/Z54)/(W55/V55)</f>
        <v>1.0447334199110851</v>
      </c>
      <c r="AC55" s="4"/>
      <c r="AD55" s="4"/>
      <c r="AE55" s="4"/>
      <c r="AF55" s="4"/>
      <c r="AG55" s="4"/>
      <c r="AH55" s="4"/>
      <c r="AI55" s="4"/>
      <c r="AJ55" s="4"/>
    </row>
    <row r="56" spans="20:36">
      <c r="V56" s="2"/>
      <c r="AB56" s="4"/>
      <c r="AC56" s="4"/>
      <c r="AD56" s="4"/>
      <c r="AE56" s="4"/>
      <c r="AF56" s="4"/>
      <c r="AG56" s="4"/>
      <c r="AH56" s="4"/>
      <c r="AI56" s="4"/>
      <c r="AJ56" s="4"/>
    </row>
    <row r="57" spans="20:36">
      <c r="T57" t="s">
        <v>48</v>
      </c>
      <c r="V57" s="2">
        <f>W55/V55</f>
        <v>0.47562181736197467</v>
      </c>
    </row>
    <row r="58" spans="20:36">
      <c r="V58" s="2"/>
    </row>
    <row r="59" spans="20:36">
      <c r="V59" s="2"/>
    </row>
    <row r="60" spans="20:36">
      <c r="V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exon_counts</vt:lpstr>
      <vt:lpstr>cds_counts</vt:lpstr>
      <vt:lpstr>Statistics</vt:lpstr>
      <vt:lpstr>gene_counts</vt:lpstr>
      <vt:lpstr>gene_counts2</vt:lpstr>
      <vt:lpstr>intron_counts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2017-08-26T05:13:01Z</dcterms:created>
  <dcterms:modified xsi:type="dcterms:W3CDTF">2018-10-22T17:06:12Z</dcterms:modified>
</cp:coreProperties>
</file>