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nlebien/Google Drive/atallah-lab/Insertion Stats/"/>
    </mc:Choice>
  </mc:AlternateContent>
  <xr:revisionPtr revIDLastSave="0" documentId="8_{04A01178-5A2A-CD40-B650-CAC9DF81C547}" xr6:coauthVersionLast="34" xr6:coauthVersionMax="34" xr10:uidLastSave="{00000000-0000-0000-0000-000000000000}"/>
  <bookViews>
    <workbookView xWindow="1160" yWindow="680" windowWidth="26460" windowHeight="18140" tabRatio="500" activeTab="1" xr2:uid="{00000000-000D-0000-FFFF-FFFF00000000}"/>
  </bookViews>
  <sheets>
    <sheet name="exon_counts" sheetId="3" r:id="rId1"/>
    <sheet name="cds_counts" sheetId="1" r:id="rId2"/>
    <sheet name="Statistics" sheetId="4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" i="3" l="1"/>
  <c r="AN4" i="3"/>
  <c r="AO4" i="3"/>
  <c r="AP4" i="3"/>
  <c r="AM5" i="3"/>
  <c r="AQ5" i="3" s="1"/>
  <c r="AN5" i="3"/>
  <c r="AO5" i="3"/>
  <c r="AP5" i="3"/>
  <c r="AM6" i="3"/>
  <c r="AN6" i="3"/>
  <c r="AO6" i="3"/>
  <c r="AP6" i="3"/>
  <c r="AM7" i="3"/>
  <c r="AQ7" i="3" s="1"/>
  <c r="AN7" i="3"/>
  <c r="AO7" i="3"/>
  <c r="AP7" i="3"/>
  <c r="AM8" i="3"/>
  <c r="AN8" i="3"/>
  <c r="AO8" i="3"/>
  <c r="AP8" i="3"/>
  <c r="AM9" i="3"/>
  <c r="AQ9" i="3" s="1"/>
  <c r="AN9" i="3"/>
  <c r="AO9" i="3"/>
  <c r="AP9" i="3"/>
  <c r="AM10" i="3"/>
  <c r="AN10" i="3"/>
  <c r="AO10" i="3"/>
  <c r="AP10" i="3"/>
  <c r="AM11" i="3"/>
  <c r="AQ11" i="3" s="1"/>
  <c r="AN11" i="3"/>
  <c r="AO11" i="3"/>
  <c r="AP11" i="3"/>
  <c r="AM12" i="3"/>
  <c r="AN12" i="3"/>
  <c r="AO12" i="3"/>
  <c r="AP12" i="3"/>
  <c r="AM13" i="3"/>
  <c r="AQ13" i="3" s="1"/>
  <c r="AN13" i="3"/>
  <c r="AO13" i="3"/>
  <c r="AP13" i="3"/>
  <c r="AM14" i="3"/>
  <c r="AN14" i="3"/>
  <c r="AO14" i="3"/>
  <c r="AP14" i="3"/>
  <c r="AM15" i="3"/>
  <c r="AQ15" i="3" s="1"/>
  <c r="AN15" i="3"/>
  <c r="AO15" i="3"/>
  <c r="AP15" i="3"/>
  <c r="AM16" i="3"/>
  <c r="AN16" i="3"/>
  <c r="AO16" i="3"/>
  <c r="AP16" i="3"/>
  <c r="AM17" i="3"/>
  <c r="AQ17" i="3" s="1"/>
  <c r="AN17" i="3"/>
  <c r="AO17" i="3"/>
  <c r="AP17" i="3"/>
  <c r="AM18" i="3"/>
  <c r="AN18" i="3"/>
  <c r="AO18" i="3"/>
  <c r="AP18" i="3"/>
  <c r="AM19" i="3"/>
  <c r="AQ19" i="3" s="1"/>
  <c r="AN19" i="3"/>
  <c r="AO19" i="3"/>
  <c r="AP19" i="3"/>
  <c r="AM20" i="3"/>
  <c r="AN20" i="3"/>
  <c r="AO20" i="3"/>
  <c r="AP20" i="3"/>
  <c r="AM21" i="3"/>
  <c r="AQ21" i="3" s="1"/>
  <c r="AN21" i="3"/>
  <c r="AO21" i="3"/>
  <c r="AP21" i="3"/>
  <c r="AM22" i="3"/>
  <c r="AN22" i="3"/>
  <c r="AO22" i="3"/>
  <c r="AP22" i="3"/>
  <c r="AM23" i="3"/>
  <c r="AQ23" i="3" s="1"/>
  <c r="AN23" i="3"/>
  <c r="AO23" i="3"/>
  <c r="AP23" i="3"/>
  <c r="AM24" i="3"/>
  <c r="AN24" i="3"/>
  <c r="AO24" i="3"/>
  <c r="AP24" i="3"/>
  <c r="AM25" i="3"/>
  <c r="AQ25" i="3" s="1"/>
  <c r="AN25" i="3"/>
  <c r="AO25" i="3"/>
  <c r="AP25" i="3"/>
  <c r="AM26" i="3"/>
  <c r="AN26" i="3"/>
  <c r="AO26" i="3"/>
  <c r="AP26" i="3"/>
  <c r="AP3" i="3"/>
  <c r="AO3" i="3"/>
  <c r="AN3" i="3"/>
  <c r="AM3" i="3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P3" i="1"/>
  <c r="AO3" i="1"/>
  <c r="AN3" i="1"/>
  <c r="AM3" i="1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30" i="3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30" i="1"/>
  <c r="Z54" i="1" s="1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30" i="3"/>
  <c r="Y53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0" i="1"/>
  <c r="Y54" i="1" s="1"/>
  <c r="W30" i="1"/>
  <c r="R3" i="3"/>
  <c r="R4" i="3"/>
  <c r="C4" i="4" s="1"/>
  <c r="C3" i="4"/>
  <c r="T3" i="3"/>
  <c r="X3" i="3" s="1"/>
  <c r="N3" i="3"/>
  <c r="AJ3" i="1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0" i="4"/>
  <c r="B50" i="4"/>
  <c r="B51" i="4"/>
  <c r="B52" i="4"/>
  <c r="B53" i="4"/>
  <c r="B38" i="4"/>
  <c r="B39" i="4"/>
  <c r="B40" i="4"/>
  <c r="B41" i="4"/>
  <c r="B42" i="4"/>
  <c r="B43" i="4"/>
  <c r="B44" i="4"/>
  <c r="B45" i="4"/>
  <c r="B46" i="4"/>
  <c r="B47" i="4"/>
  <c r="B48" i="4"/>
  <c r="B49" i="4"/>
  <c r="B31" i="4"/>
  <c r="B32" i="4"/>
  <c r="B33" i="4"/>
  <c r="B34" i="4"/>
  <c r="B35" i="4"/>
  <c r="B36" i="4"/>
  <c r="B37" i="4"/>
  <c r="B30" i="4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55" i="3"/>
  <c r="AJ26" i="3"/>
  <c r="T26" i="3"/>
  <c r="X26" i="3" s="1"/>
  <c r="U26" i="3"/>
  <c r="V26" i="3"/>
  <c r="W26" i="3"/>
  <c r="N26" i="3"/>
  <c r="O26" i="3"/>
  <c r="P26" i="3"/>
  <c r="Q26" i="3"/>
  <c r="R26" i="3"/>
  <c r="C26" i="4" s="1"/>
  <c r="AJ25" i="3"/>
  <c r="T25" i="3"/>
  <c r="X25" i="3" s="1"/>
  <c r="U25" i="3"/>
  <c r="V25" i="3"/>
  <c r="W25" i="3"/>
  <c r="N25" i="3"/>
  <c r="O25" i="3"/>
  <c r="P25" i="3"/>
  <c r="Q25" i="3"/>
  <c r="R25" i="3"/>
  <c r="C25" i="4" s="1"/>
  <c r="AJ24" i="3"/>
  <c r="T24" i="3"/>
  <c r="X24" i="3" s="1"/>
  <c r="U24" i="3"/>
  <c r="V24" i="3"/>
  <c r="W24" i="3"/>
  <c r="N24" i="3"/>
  <c r="O24" i="3"/>
  <c r="P24" i="3"/>
  <c r="Q24" i="3"/>
  <c r="R24" i="3"/>
  <c r="C24" i="4" s="1"/>
  <c r="AJ23" i="3"/>
  <c r="T23" i="3"/>
  <c r="X23" i="3" s="1"/>
  <c r="U23" i="3"/>
  <c r="V23" i="3"/>
  <c r="W23" i="3"/>
  <c r="N23" i="3"/>
  <c r="O23" i="3"/>
  <c r="P23" i="3"/>
  <c r="Q23" i="3"/>
  <c r="R23" i="3"/>
  <c r="C23" i="4" s="1"/>
  <c r="AJ22" i="3"/>
  <c r="T22" i="3"/>
  <c r="X22" i="3" s="1"/>
  <c r="U22" i="3"/>
  <c r="V22" i="3"/>
  <c r="W22" i="3"/>
  <c r="N22" i="3"/>
  <c r="O22" i="3"/>
  <c r="P22" i="3"/>
  <c r="Q22" i="3"/>
  <c r="R22" i="3"/>
  <c r="C22" i="4" s="1"/>
  <c r="AJ21" i="3"/>
  <c r="T21" i="3"/>
  <c r="Y21" i="3" s="1"/>
  <c r="AD21" i="3" s="1"/>
  <c r="U21" i="3"/>
  <c r="V21" i="3"/>
  <c r="W21" i="3"/>
  <c r="N21" i="3"/>
  <c r="O21" i="3"/>
  <c r="P21" i="3"/>
  <c r="Q21" i="3"/>
  <c r="R21" i="3"/>
  <c r="C21" i="4" s="1"/>
  <c r="AJ20" i="3"/>
  <c r="T20" i="3"/>
  <c r="X20" i="3" s="1"/>
  <c r="U20" i="3"/>
  <c r="V20" i="3"/>
  <c r="W20" i="3"/>
  <c r="N20" i="3"/>
  <c r="O20" i="3"/>
  <c r="P20" i="3"/>
  <c r="Q20" i="3"/>
  <c r="R20" i="3"/>
  <c r="C20" i="4" s="1"/>
  <c r="AJ19" i="3"/>
  <c r="T19" i="3"/>
  <c r="X19" i="3" s="1"/>
  <c r="U19" i="3"/>
  <c r="V19" i="3"/>
  <c r="W19" i="3"/>
  <c r="N19" i="3"/>
  <c r="O19" i="3"/>
  <c r="P19" i="3"/>
  <c r="Q19" i="3"/>
  <c r="R19" i="3"/>
  <c r="C19" i="4" s="1"/>
  <c r="AJ18" i="3"/>
  <c r="T18" i="3"/>
  <c r="X18" i="3" s="1"/>
  <c r="U18" i="3"/>
  <c r="V18" i="3"/>
  <c r="Y18" i="3" s="1"/>
  <c r="AD18" i="3" s="1"/>
  <c r="W18" i="3"/>
  <c r="N18" i="3"/>
  <c r="O18" i="3"/>
  <c r="P18" i="3"/>
  <c r="Q18" i="3"/>
  <c r="R18" i="3"/>
  <c r="C18" i="4" s="1"/>
  <c r="AJ17" i="3"/>
  <c r="T17" i="3"/>
  <c r="X17" i="3" s="1"/>
  <c r="U17" i="3"/>
  <c r="V17" i="3"/>
  <c r="W17" i="3"/>
  <c r="N17" i="3"/>
  <c r="O17" i="3"/>
  <c r="P17" i="3"/>
  <c r="Q17" i="3"/>
  <c r="R17" i="3"/>
  <c r="C17" i="4" s="1"/>
  <c r="AJ16" i="3"/>
  <c r="T16" i="3"/>
  <c r="X16" i="3" s="1"/>
  <c r="U16" i="3"/>
  <c r="V16" i="3"/>
  <c r="W16" i="3"/>
  <c r="AB16" i="3" s="1"/>
  <c r="N16" i="3"/>
  <c r="O16" i="3"/>
  <c r="P16" i="3"/>
  <c r="Q16" i="3"/>
  <c r="R16" i="3"/>
  <c r="C16" i="4" s="1"/>
  <c r="AJ15" i="3"/>
  <c r="T15" i="3"/>
  <c r="X15" i="3" s="1"/>
  <c r="U15" i="3"/>
  <c r="V15" i="3"/>
  <c r="W15" i="3"/>
  <c r="N15" i="3"/>
  <c r="O15" i="3"/>
  <c r="P15" i="3"/>
  <c r="Q15" i="3"/>
  <c r="R15" i="3"/>
  <c r="C15" i="4" s="1"/>
  <c r="AJ14" i="3"/>
  <c r="T14" i="3"/>
  <c r="X14" i="3" s="1"/>
  <c r="U14" i="3"/>
  <c r="V14" i="3"/>
  <c r="W14" i="3"/>
  <c r="N14" i="3"/>
  <c r="O14" i="3"/>
  <c r="P14" i="3"/>
  <c r="Q14" i="3"/>
  <c r="R14" i="3"/>
  <c r="C14" i="4" s="1"/>
  <c r="AJ13" i="3"/>
  <c r="T13" i="3"/>
  <c r="X13" i="3" s="1"/>
  <c r="U13" i="3"/>
  <c r="V13" i="3"/>
  <c r="W13" i="3"/>
  <c r="N13" i="3"/>
  <c r="O13" i="3"/>
  <c r="P13" i="3"/>
  <c r="Q13" i="3"/>
  <c r="R13" i="3"/>
  <c r="C13" i="4" s="1"/>
  <c r="AJ12" i="3"/>
  <c r="T12" i="3"/>
  <c r="X12" i="3" s="1"/>
  <c r="U12" i="3"/>
  <c r="V12" i="3"/>
  <c r="W12" i="3"/>
  <c r="N12" i="3"/>
  <c r="O12" i="3"/>
  <c r="P12" i="3"/>
  <c r="Q12" i="3"/>
  <c r="R12" i="3"/>
  <c r="C12" i="4" s="1"/>
  <c r="AJ11" i="3"/>
  <c r="T11" i="3"/>
  <c r="X11" i="3" s="1"/>
  <c r="U11" i="3"/>
  <c r="V11" i="3"/>
  <c r="W11" i="3"/>
  <c r="N11" i="3"/>
  <c r="O11" i="3"/>
  <c r="P11" i="3"/>
  <c r="Q11" i="3"/>
  <c r="R11" i="3"/>
  <c r="C11" i="4" s="1"/>
  <c r="AJ10" i="3"/>
  <c r="T10" i="3"/>
  <c r="U10" i="3"/>
  <c r="V10" i="3"/>
  <c r="W10" i="3"/>
  <c r="N10" i="3"/>
  <c r="O10" i="3"/>
  <c r="P10" i="3"/>
  <c r="Q10" i="3"/>
  <c r="R10" i="3"/>
  <c r="C10" i="4" s="1"/>
  <c r="AJ9" i="3"/>
  <c r="T9" i="3"/>
  <c r="X9" i="3" s="1"/>
  <c r="U9" i="3"/>
  <c r="V9" i="3"/>
  <c r="W9" i="3"/>
  <c r="N9" i="3"/>
  <c r="O9" i="3"/>
  <c r="P9" i="3"/>
  <c r="Q9" i="3"/>
  <c r="R9" i="3"/>
  <c r="C9" i="4" s="1"/>
  <c r="AJ8" i="3"/>
  <c r="T8" i="3"/>
  <c r="X8" i="3" s="1"/>
  <c r="U8" i="3"/>
  <c r="V8" i="3"/>
  <c r="W8" i="3"/>
  <c r="AB8" i="3" s="1"/>
  <c r="N8" i="3"/>
  <c r="O8" i="3"/>
  <c r="P8" i="3"/>
  <c r="Q8" i="3"/>
  <c r="R8" i="3"/>
  <c r="C8" i="4" s="1"/>
  <c r="AJ7" i="3"/>
  <c r="T7" i="3"/>
  <c r="X7" i="3" s="1"/>
  <c r="U7" i="3"/>
  <c r="V7" i="3"/>
  <c r="W7" i="3"/>
  <c r="N7" i="3"/>
  <c r="O7" i="3"/>
  <c r="P7" i="3"/>
  <c r="Q7" i="3"/>
  <c r="R7" i="3"/>
  <c r="C7" i="4" s="1"/>
  <c r="AJ6" i="3"/>
  <c r="T6" i="3"/>
  <c r="X6" i="3" s="1"/>
  <c r="U6" i="3"/>
  <c r="V6" i="3"/>
  <c r="W6" i="3"/>
  <c r="N6" i="3"/>
  <c r="O6" i="3"/>
  <c r="P6" i="3"/>
  <c r="Q6" i="3"/>
  <c r="R6" i="3"/>
  <c r="C6" i="4" s="1"/>
  <c r="AJ5" i="3"/>
  <c r="T5" i="3"/>
  <c r="X5" i="3" s="1"/>
  <c r="U5" i="3"/>
  <c r="V5" i="3"/>
  <c r="W5" i="3"/>
  <c r="N5" i="3"/>
  <c r="O5" i="3"/>
  <c r="P5" i="3"/>
  <c r="Q5" i="3"/>
  <c r="R5" i="3"/>
  <c r="C5" i="4" s="1"/>
  <c r="AJ4" i="3"/>
  <c r="T4" i="3"/>
  <c r="X4" i="3" s="1"/>
  <c r="U4" i="3"/>
  <c r="V4" i="3"/>
  <c r="W4" i="3"/>
  <c r="N4" i="3"/>
  <c r="O4" i="3"/>
  <c r="P4" i="3"/>
  <c r="Q4" i="3"/>
  <c r="AJ3" i="3"/>
  <c r="U3" i="3"/>
  <c r="V3" i="3"/>
  <c r="W3" i="3"/>
  <c r="AB3" i="3" s="1"/>
  <c r="O3" i="3"/>
  <c r="P3" i="3"/>
  <c r="Q3" i="3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V55" i="1"/>
  <c r="R4" i="1"/>
  <c r="B4" i="4" s="1"/>
  <c r="R5" i="1"/>
  <c r="B5" i="4" s="1"/>
  <c r="R6" i="1"/>
  <c r="B6" i="4" s="1"/>
  <c r="R7" i="1"/>
  <c r="B7" i="4" s="1"/>
  <c r="R8" i="1"/>
  <c r="B8" i="4" s="1"/>
  <c r="R9" i="1"/>
  <c r="B9" i="4" s="1"/>
  <c r="R10" i="1"/>
  <c r="B10" i="4" s="1"/>
  <c r="R11" i="1"/>
  <c r="B11" i="4" s="1"/>
  <c r="R12" i="1"/>
  <c r="B12" i="4" s="1"/>
  <c r="R13" i="1"/>
  <c r="B13" i="4" s="1"/>
  <c r="R14" i="1"/>
  <c r="B14" i="4" s="1"/>
  <c r="R15" i="1"/>
  <c r="B15" i="4" s="1"/>
  <c r="R16" i="1"/>
  <c r="B16" i="4" s="1"/>
  <c r="R17" i="1"/>
  <c r="B17" i="4" s="1"/>
  <c r="R18" i="1"/>
  <c r="B18" i="4" s="1"/>
  <c r="R19" i="1"/>
  <c r="B19" i="4" s="1"/>
  <c r="R20" i="1"/>
  <c r="B20" i="4" s="1"/>
  <c r="R21" i="1"/>
  <c r="B21" i="4" s="1"/>
  <c r="R22" i="1"/>
  <c r="B22" i="4" s="1"/>
  <c r="R23" i="1"/>
  <c r="B23" i="4" s="1"/>
  <c r="R24" i="1"/>
  <c r="B24" i="4" s="1"/>
  <c r="R25" i="1"/>
  <c r="B25" i="4" s="1"/>
  <c r="R26" i="1"/>
  <c r="B26" i="4" s="1"/>
  <c r="R3" i="1"/>
  <c r="B3" i="4" s="1"/>
  <c r="T3" i="1"/>
  <c r="X3" i="1" s="1"/>
  <c r="U3" i="1"/>
  <c r="V3" i="1"/>
  <c r="W3" i="1"/>
  <c r="N3" i="1"/>
  <c r="O3" i="1"/>
  <c r="P3" i="1"/>
  <c r="Q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N4" i="1"/>
  <c r="T4" i="1"/>
  <c r="X4" i="1" s="1"/>
  <c r="U4" i="1"/>
  <c r="V4" i="1"/>
  <c r="W4" i="1"/>
  <c r="O4" i="1"/>
  <c r="P4" i="1"/>
  <c r="Q4" i="1"/>
  <c r="N5" i="1"/>
  <c r="T5" i="1"/>
  <c r="X5" i="1" s="1"/>
  <c r="U5" i="1"/>
  <c r="V5" i="1"/>
  <c r="W5" i="1"/>
  <c r="O5" i="1"/>
  <c r="P5" i="1"/>
  <c r="Q5" i="1"/>
  <c r="N6" i="1"/>
  <c r="T6" i="1"/>
  <c r="X6" i="1" s="1"/>
  <c r="U6" i="1"/>
  <c r="V6" i="1"/>
  <c r="W6" i="1"/>
  <c r="O6" i="1"/>
  <c r="P6" i="1"/>
  <c r="Q6" i="1"/>
  <c r="N7" i="1"/>
  <c r="T7" i="1"/>
  <c r="X7" i="1" s="1"/>
  <c r="U7" i="1"/>
  <c r="AA7" i="1" s="1"/>
  <c r="V7" i="1"/>
  <c r="W7" i="1"/>
  <c r="AB7" i="1" s="1"/>
  <c r="AG7" i="1" s="1"/>
  <c r="O7" i="1"/>
  <c r="P7" i="1"/>
  <c r="Q7" i="1"/>
  <c r="N8" i="1"/>
  <c r="T8" i="1"/>
  <c r="U8" i="1"/>
  <c r="Z8" i="1" s="1"/>
  <c r="V8" i="1"/>
  <c r="W8" i="1"/>
  <c r="Y8" i="1"/>
  <c r="O8" i="1"/>
  <c r="P8" i="1"/>
  <c r="Q8" i="1"/>
  <c r="AB8" i="1"/>
  <c r="N9" i="1"/>
  <c r="T9" i="1"/>
  <c r="X9" i="1" s="1"/>
  <c r="U9" i="1"/>
  <c r="V9" i="1"/>
  <c r="W9" i="1"/>
  <c r="O9" i="1"/>
  <c r="P9" i="1"/>
  <c r="Q9" i="1"/>
  <c r="N10" i="1"/>
  <c r="T10" i="1"/>
  <c r="X10" i="1" s="1"/>
  <c r="U10" i="1"/>
  <c r="V10" i="1"/>
  <c r="W10" i="1"/>
  <c r="O10" i="1"/>
  <c r="P10" i="1"/>
  <c r="Q10" i="1"/>
  <c r="N11" i="1"/>
  <c r="T11" i="1"/>
  <c r="U11" i="1"/>
  <c r="V11" i="1"/>
  <c r="AA11" i="1" s="1"/>
  <c r="W11" i="1"/>
  <c r="O11" i="1"/>
  <c r="P11" i="1"/>
  <c r="Q11" i="1"/>
  <c r="N12" i="1"/>
  <c r="T12" i="1"/>
  <c r="Y12" i="1" s="1"/>
  <c r="U12" i="1"/>
  <c r="V12" i="1"/>
  <c r="AA12" i="1" s="1"/>
  <c r="W12" i="1"/>
  <c r="O12" i="1"/>
  <c r="P12" i="1"/>
  <c r="Q12" i="1"/>
  <c r="N13" i="1"/>
  <c r="T13" i="1"/>
  <c r="X13" i="1" s="1"/>
  <c r="U13" i="1"/>
  <c r="V13" i="1"/>
  <c r="W13" i="1"/>
  <c r="O13" i="1"/>
  <c r="P13" i="1"/>
  <c r="Q13" i="1"/>
  <c r="N14" i="1"/>
  <c r="T14" i="1"/>
  <c r="X14" i="1" s="1"/>
  <c r="U14" i="1"/>
  <c r="Z14" i="1" s="1"/>
  <c r="AE14" i="1" s="1"/>
  <c r="V14" i="1"/>
  <c r="AA14" i="1" s="1"/>
  <c r="W14" i="1"/>
  <c r="O14" i="1"/>
  <c r="P14" i="1"/>
  <c r="Q14" i="1"/>
  <c r="N15" i="1"/>
  <c r="T15" i="1"/>
  <c r="X15" i="1" s="1"/>
  <c r="U15" i="1"/>
  <c r="AA15" i="1" s="1"/>
  <c r="AF15" i="1" s="1"/>
  <c r="V15" i="1"/>
  <c r="W15" i="1"/>
  <c r="O15" i="1"/>
  <c r="P15" i="1"/>
  <c r="Q15" i="1"/>
  <c r="N16" i="1"/>
  <c r="T16" i="1"/>
  <c r="Y16" i="1" s="1"/>
  <c r="U16" i="1"/>
  <c r="V16" i="1"/>
  <c r="W16" i="1"/>
  <c r="AB16" i="1" s="1"/>
  <c r="O16" i="1"/>
  <c r="P16" i="1"/>
  <c r="Q16" i="1"/>
  <c r="N17" i="1"/>
  <c r="T17" i="1"/>
  <c r="X17" i="1" s="1"/>
  <c r="U17" i="1"/>
  <c r="V17" i="1"/>
  <c r="W17" i="1"/>
  <c r="Z17" i="1" s="1"/>
  <c r="O17" i="1"/>
  <c r="P17" i="1"/>
  <c r="Q17" i="1"/>
  <c r="N18" i="1"/>
  <c r="T18" i="1"/>
  <c r="X18" i="1" s="1"/>
  <c r="U18" i="1"/>
  <c r="Z18" i="1" s="1"/>
  <c r="AE18" i="1" s="1"/>
  <c r="V18" i="1"/>
  <c r="W18" i="1"/>
  <c r="O18" i="1"/>
  <c r="P18" i="1"/>
  <c r="Q18" i="1"/>
  <c r="N19" i="1"/>
  <c r="T19" i="1"/>
  <c r="X19" i="1" s="1"/>
  <c r="U19" i="1"/>
  <c r="V19" i="1"/>
  <c r="AA19" i="1" s="1"/>
  <c r="W19" i="1"/>
  <c r="AB19" i="1" s="1"/>
  <c r="O19" i="1"/>
  <c r="P19" i="1"/>
  <c r="Q19" i="1"/>
  <c r="N20" i="1"/>
  <c r="T20" i="1"/>
  <c r="X20" i="1" s="1"/>
  <c r="U20" i="1"/>
  <c r="V20" i="1"/>
  <c r="AA20" i="1" s="1"/>
  <c r="W20" i="1"/>
  <c r="AB20" i="1" s="1"/>
  <c r="O20" i="1"/>
  <c r="P20" i="1"/>
  <c r="Q20" i="1"/>
  <c r="N21" i="1"/>
  <c r="T21" i="1"/>
  <c r="X21" i="1" s="1"/>
  <c r="U21" i="1"/>
  <c r="V21" i="1"/>
  <c r="W21" i="1"/>
  <c r="O21" i="1"/>
  <c r="P21" i="1"/>
  <c r="Q21" i="1"/>
  <c r="N22" i="1"/>
  <c r="T22" i="1"/>
  <c r="X22" i="1" s="1"/>
  <c r="U22" i="1"/>
  <c r="V22" i="1"/>
  <c r="W22" i="1"/>
  <c r="O22" i="1"/>
  <c r="P22" i="1"/>
  <c r="Q22" i="1"/>
  <c r="N23" i="1"/>
  <c r="T23" i="1"/>
  <c r="U23" i="1"/>
  <c r="Z23" i="1" s="1"/>
  <c r="AE23" i="1" s="1"/>
  <c r="V23" i="1"/>
  <c r="W23" i="1"/>
  <c r="AB23" i="1" s="1"/>
  <c r="O23" i="1"/>
  <c r="P23" i="1"/>
  <c r="Q23" i="1"/>
  <c r="N24" i="1"/>
  <c r="T24" i="1"/>
  <c r="U24" i="1"/>
  <c r="V24" i="1"/>
  <c r="W24" i="1"/>
  <c r="Y24" i="1"/>
  <c r="O24" i="1"/>
  <c r="P24" i="1"/>
  <c r="Q24" i="1"/>
  <c r="AB24" i="1"/>
  <c r="N25" i="1"/>
  <c r="T25" i="1"/>
  <c r="X25" i="1" s="1"/>
  <c r="U25" i="1"/>
  <c r="V25" i="1"/>
  <c r="W25" i="1"/>
  <c r="O25" i="1"/>
  <c r="P25" i="1"/>
  <c r="Q25" i="1"/>
  <c r="N26" i="1"/>
  <c r="T26" i="1"/>
  <c r="X26" i="1" s="1"/>
  <c r="U26" i="1"/>
  <c r="V26" i="1"/>
  <c r="W26" i="1"/>
  <c r="O26" i="1"/>
  <c r="P26" i="1"/>
  <c r="Q26" i="1"/>
  <c r="AQ3" i="1" l="1"/>
  <c r="AQ15" i="1"/>
  <c r="AQ11" i="1"/>
  <c r="AQ23" i="1"/>
  <c r="AQ19" i="1"/>
  <c r="AQ7" i="1"/>
  <c r="AG24" i="1"/>
  <c r="AD16" i="1"/>
  <c r="AD12" i="1"/>
  <c r="AD24" i="1"/>
  <c r="AQ26" i="1"/>
  <c r="AQ24" i="1"/>
  <c r="AQ22" i="1"/>
  <c r="AQ20" i="1"/>
  <c r="AQ18" i="1"/>
  <c r="AQ16" i="1"/>
  <c r="AQ14" i="1"/>
  <c r="AQ12" i="1"/>
  <c r="AQ10" i="1"/>
  <c r="AQ8" i="1"/>
  <c r="AE17" i="1"/>
  <c r="AF20" i="1"/>
  <c r="AF19" i="1"/>
  <c r="AF14" i="1"/>
  <c r="AF12" i="1"/>
  <c r="AF11" i="1"/>
  <c r="AD8" i="1"/>
  <c r="AQ6" i="1"/>
  <c r="AE8" i="1"/>
  <c r="AG8" i="1"/>
  <c r="AQ25" i="1"/>
  <c r="AQ21" i="1"/>
  <c r="AQ17" i="1"/>
  <c r="AQ13" i="1"/>
  <c r="AQ9" i="1"/>
  <c r="AQ5" i="1"/>
  <c r="AG23" i="1"/>
  <c r="AG20" i="1"/>
  <c r="AG16" i="1"/>
  <c r="AQ4" i="1"/>
  <c r="W55" i="3"/>
  <c r="V57" i="3" s="1"/>
  <c r="AG8" i="3"/>
  <c r="AQ26" i="3"/>
  <c r="AQ24" i="3"/>
  <c r="AQ22" i="3"/>
  <c r="AQ20" i="3"/>
  <c r="AQ18" i="3"/>
  <c r="AQ16" i="3"/>
  <c r="AQ14" i="3"/>
  <c r="AQ12" i="3"/>
  <c r="AQ10" i="3"/>
  <c r="AQ8" i="3"/>
  <c r="AQ6" i="3"/>
  <c r="AQ4" i="3"/>
  <c r="Y54" i="3"/>
  <c r="Y55" i="3" s="1"/>
  <c r="AQ3" i="3"/>
  <c r="AQ27" i="3"/>
  <c r="AB15" i="1"/>
  <c r="AG15" i="1" s="1"/>
  <c r="AB26" i="1"/>
  <c r="AG26" i="1" s="1"/>
  <c r="Z12" i="1"/>
  <c r="AE12" i="1" s="1"/>
  <c r="Z7" i="1"/>
  <c r="AE7" i="1" s="1"/>
  <c r="Y10" i="3"/>
  <c r="AD10" i="3" s="1"/>
  <c r="AB17" i="1"/>
  <c r="AG17" i="1" s="1"/>
  <c r="Z24" i="1"/>
  <c r="AE24" i="1" s="1"/>
  <c r="AG19" i="1"/>
  <c r="Z15" i="1"/>
  <c r="Z11" i="1"/>
  <c r="AE11" i="1" s="1"/>
  <c r="Y9" i="1"/>
  <c r="AD9" i="1" s="1"/>
  <c r="AA8" i="1"/>
  <c r="AF8" i="1" s="1"/>
  <c r="AA12" i="3"/>
  <c r="AF12" i="3" s="1"/>
  <c r="X12" i="1"/>
  <c r="Y25" i="1"/>
  <c r="AD25" i="1" s="1"/>
  <c r="Z25" i="1"/>
  <c r="AE25" i="1" s="1"/>
  <c r="Y18" i="1"/>
  <c r="AD18" i="1" s="1"/>
  <c r="Z16" i="1"/>
  <c r="Y11" i="1"/>
  <c r="AD11" i="1" s="1"/>
  <c r="Z9" i="1"/>
  <c r="AE9" i="1" s="1"/>
  <c r="AA4" i="1"/>
  <c r="AF4" i="1" s="1"/>
  <c r="AA3" i="1"/>
  <c r="AF3" i="1" s="1"/>
  <c r="Y5" i="3"/>
  <c r="AD5" i="3" s="1"/>
  <c r="AB9" i="3"/>
  <c r="X11" i="1"/>
  <c r="X21" i="3"/>
  <c r="Y23" i="1"/>
  <c r="AF7" i="1"/>
  <c r="Z5" i="1"/>
  <c r="AE5" i="1" s="1"/>
  <c r="B54" i="4"/>
  <c r="C54" i="4"/>
  <c r="Z21" i="1"/>
  <c r="AE21" i="1" s="1"/>
  <c r="AB18" i="1"/>
  <c r="AA16" i="1"/>
  <c r="AF16" i="1" s="1"/>
  <c r="AB25" i="1"/>
  <c r="AG25" i="1" s="1"/>
  <c r="AA23" i="1"/>
  <c r="AF23" i="1" s="1"/>
  <c r="AA18" i="1"/>
  <c r="AF18" i="1" s="1"/>
  <c r="Y17" i="1"/>
  <c r="AD17" i="1" s="1"/>
  <c r="AB13" i="1"/>
  <c r="AG13" i="1" s="1"/>
  <c r="AB9" i="1"/>
  <c r="AG9" i="1" s="1"/>
  <c r="X24" i="1"/>
  <c r="X16" i="1"/>
  <c r="X8" i="1"/>
  <c r="X27" i="1" s="1"/>
  <c r="X10" i="3"/>
  <c r="X27" i="3" s="1"/>
  <c r="AA17" i="1"/>
  <c r="AF17" i="1" s="1"/>
  <c r="AB11" i="3"/>
  <c r="AG11" i="3" s="1"/>
  <c r="Z14" i="3"/>
  <c r="AE14" i="3" s="1"/>
  <c r="X23" i="1"/>
  <c r="Y26" i="3"/>
  <c r="AD26" i="3" s="1"/>
  <c r="Z13" i="3"/>
  <c r="AE13" i="3" s="1"/>
  <c r="AA20" i="3"/>
  <c r="AF20" i="3" s="1"/>
  <c r="Z11" i="3"/>
  <c r="AE11" i="3" s="1"/>
  <c r="AB10" i="3"/>
  <c r="AG10" i="3" s="1"/>
  <c r="AB25" i="3"/>
  <c r="AG25" i="3" s="1"/>
  <c r="Z54" i="3"/>
  <c r="AB55" i="3" s="1"/>
  <c r="AA15" i="3"/>
  <c r="AF15" i="3" s="1"/>
  <c r="Y4" i="3"/>
  <c r="AD4" i="3" s="1"/>
  <c r="Y8" i="3"/>
  <c r="AD8" i="3" s="1"/>
  <c r="AA19" i="3"/>
  <c r="AF19" i="3" s="1"/>
  <c r="AB5" i="3"/>
  <c r="AG5" i="3" s="1"/>
  <c r="AA16" i="3"/>
  <c r="AF16" i="3" s="1"/>
  <c r="AB24" i="3"/>
  <c r="AG24" i="3" s="1"/>
  <c r="AB21" i="3"/>
  <c r="AG21" i="3" s="1"/>
  <c r="AA4" i="3"/>
  <c r="AF4" i="3" s="1"/>
  <c r="Z5" i="3"/>
  <c r="AE5" i="3" s="1"/>
  <c r="AA10" i="3"/>
  <c r="AF10" i="3" s="1"/>
  <c r="AB15" i="3"/>
  <c r="AG15" i="3" s="1"/>
  <c r="AB19" i="3"/>
  <c r="AG19" i="3" s="1"/>
  <c r="Z10" i="3"/>
  <c r="AE10" i="3" s="1"/>
  <c r="Y13" i="3"/>
  <c r="AD13" i="3" s="1"/>
  <c r="Z24" i="3"/>
  <c r="AE24" i="3" s="1"/>
  <c r="E6" i="4"/>
  <c r="Z8" i="3"/>
  <c r="AE8" i="3" s="1"/>
  <c r="AG9" i="3"/>
  <c r="Y15" i="3"/>
  <c r="AD15" i="3" s="1"/>
  <c r="Y16" i="3"/>
  <c r="AD16" i="3" s="1"/>
  <c r="Z19" i="3"/>
  <c r="AE19" i="3" s="1"/>
  <c r="Z20" i="3"/>
  <c r="AE20" i="3" s="1"/>
  <c r="Z23" i="3"/>
  <c r="AE23" i="3" s="1"/>
  <c r="Z25" i="3"/>
  <c r="AE25" i="3" s="1"/>
  <c r="AG3" i="3"/>
  <c r="AB7" i="3"/>
  <c r="AG7" i="3" s="1"/>
  <c r="AA8" i="3"/>
  <c r="AF8" i="3" s="1"/>
  <c r="AH8" i="3" s="1"/>
  <c r="Y23" i="3"/>
  <c r="AD23" i="3" s="1"/>
  <c r="AA25" i="3"/>
  <c r="AF25" i="3" s="1"/>
  <c r="AB26" i="3"/>
  <c r="AG26" i="3" s="1"/>
  <c r="Z6" i="3"/>
  <c r="AE6" i="3" s="1"/>
  <c r="AA7" i="3"/>
  <c r="AF7" i="3" s="1"/>
  <c r="Z9" i="3"/>
  <c r="AE9" i="3" s="1"/>
  <c r="AB13" i="3"/>
  <c r="AG13" i="3" s="1"/>
  <c r="Z21" i="3"/>
  <c r="AE21" i="3" s="1"/>
  <c r="Y24" i="3"/>
  <c r="AD24" i="3" s="1"/>
  <c r="AA26" i="3"/>
  <c r="AF26" i="3" s="1"/>
  <c r="Z4" i="3"/>
  <c r="AE4" i="3" s="1"/>
  <c r="AA11" i="3"/>
  <c r="AF11" i="3" s="1"/>
  <c r="Z16" i="3"/>
  <c r="AE16" i="3" s="1"/>
  <c r="Z26" i="3"/>
  <c r="AE26" i="3" s="1"/>
  <c r="E3" i="4"/>
  <c r="AA6" i="1"/>
  <c r="AF6" i="1" s="1"/>
  <c r="Y6" i="1"/>
  <c r="AD6" i="1" s="1"/>
  <c r="AB6" i="1"/>
  <c r="AG6" i="1" s="1"/>
  <c r="Z12" i="3"/>
  <c r="AE12" i="3" s="1"/>
  <c r="AB18" i="3"/>
  <c r="AG18" i="3" s="1"/>
  <c r="AA18" i="3"/>
  <c r="AF18" i="3" s="1"/>
  <c r="Z7" i="3"/>
  <c r="AE7" i="3" s="1"/>
  <c r="Y12" i="3"/>
  <c r="AD12" i="3" s="1"/>
  <c r="AB10" i="1"/>
  <c r="AG10" i="1" s="1"/>
  <c r="AA10" i="1"/>
  <c r="AF10" i="1" s="1"/>
  <c r="AA22" i="1"/>
  <c r="AF22" i="1" s="1"/>
  <c r="AB22" i="1"/>
  <c r="AG22" i="1" s="1"/>
  <c r="Y22" i="1"/>
  <c r="AD22" i="1" s="1"/>
  <c r="Z3" i="1"/>
  <c r="AE3" i="1" s="1"/>
  <c r="Z3" i="3"/>
  <c r="AE3" i="3" s="1"/>
  <c r="AA3" i="3"/>
  <c r="AF3" i="3" s="1"/>
  <c r="Y7" i="3"/>
  <c r="AD7" i="3" s="1"/>
  <c r="AG16" i="3"/>
  <c r="Z18" i="3"/>
  <c r="AE18" i="3" s="1"/>
  <c r="AA21" i="1"/>
  <c r="AF21" i="1" s="1"/>
  <c r="Y21" i="1"/>
  <c r="AD21" i="1" s="1"/>
  <c r="AA5" i="1"/>
  <c r="AF5" i="1" s="1"/>
  <c r="Y5" i="1"/>
  <c r="AD5" i="1" s="1"/>
  <c r="Y4" i="1"/>
  <c r="AD4" i="1" s="1"/>
  <c r="Z22" i="1"/>
  <c r="AE22" i="1" s="1"/>
  <c r="Z19" i="1"/>
  <c r="AE19" i="1" s="1"/>
  <c r="AG18" i="1"/>
  <c r="Z6" i="1"/>
  <c r="AE6" i="1" s="1"/>
  <c r="Y3" i="1"/>
  <c r="AD3" i="1" s="1"/>
  <c r="B27" i="4"/>
  <c r="W55" i="1"/>
  <c r="V57" i="1" s="1"/>
  <c r="AA9" i="3"/>
  <c r="AF9" i="3" s="1"/>
  <c r="Y9" i="3"/>
  <c r="AD9" i="3" s="1"/>
  <c r="AA14" i="3"/>
  <c r="AF14" i="3" s="1"/>
  <c r="Y14" i="3"/>
  <c r="AD14" i="3" s="1"/>
  <c r="AB14" i="3"/>
  <c r="AG14" i="3" s="1"/>
  <c r="Z20" i="1"/>
  <c r="AE20" i="1" s="1"/>
  <c r="Z10" i="1"/>
  <c r="AE10" i="1" s="1"/>
  <c r="Z4" i="1"/>
  <c r="AE4" i="1" s="1"/>
  <c r="AD23" i="1"/>
  <c r="Y19" i="1"/>
  <c r="AD19" i="1" s="1"/>
  <c r="AE16" i="1"/>
  <c r="AE15" i="1"/>
  <c r="AB14" i="1"/>
  <c r="AG14" i="1" s="1"/>
  <c r="Y14" i="1"/>
  <c r="AD14" i="1" s="1"/>
  <c r="AH14" i="1" s="1"/>
  <c r="Z13" i="1"/>
  <c r="AE13" i="1" s="1"/>
  <c r="AB17" i="3"/>
  <c r="AG17" i="3" s="1"/>
  <c r="AB23" i="3"/>
  <c r="AG23" i="3" s="1"/>
  <c r="AA23" i="3"/>
  <c r="AF23" i="3" s="1"/>
  <c r="Y3" i="3"/>
  <c r="AD3" i="3" s="1"/>
  <c r="AA17" i="3"/>
  <c r="AF17" i="3" s="1"/>
  <c r="Y17" i="3"/>
  <c r="AD17" i="3" s="1"/>
  <c r="Z26" i="1"/>
  <c r="AE26" i="1" s="1"/>
  <c r="AA13" i="1"/>
  <c r="AF13" i="1" s="1"/>
  <c r="Y13" i="1"/>
  <c r="AD13" i="1" s="1"/>
  <c r="AB11" i="1"/>
  <c r="AG11" i="1" s="1"/>
  <c r="Z15" i="3"/>
  <c r="AE15" i="3" s="1"/>
  <c r="Y20" i="3"/>
  <c r="AD20" i="3" s="1"/>
  <c r="AA22" i="3"/>
  <c r="AF22" i="3" s="1"/>
  <c r="Z22" i="3"/>
  <c r="AE22" i="3" s="1"/>
  <c r="Y22" i="3"/>
  <c r="AD22" i="3" s="1"/>
  <c r="AB22" i="3"/>
  <c r="AG22" i="3" s="1"/>
  <c r="C27" i="4"/>
  <c r="AA6" i="3"/>
  <c r="AF6" i="3" s="1"/>
  <c r="Y6" i="3"/>
  <c r="AD6" i="3" s="1"/>
  <c r="AB6" i="3"/>
  <c r="AG6" i="3" s="1"/>
  <c r="AA26" i="1"/>
  <c r="AF26" i="1" s="1"/>
  <c r="Y20" i="1"/>
  <c r="AD20" i="1" s="1"/>
  <c r="Y26" i="1"/>
  <c r="AD26" i="1" s="1"/>
  <c r="AB21" i="1"/>
  <c r="AG21" i="1" s="1"/>
  <c r="Y10" i="1"/>
  <c r="AD10" i="1" s="1"/>
  <c r="AB5" i="1"/>
  <c r="AG5" i="1" s="1"/>
  <c r="Z17" i="3"/>
  <c r="AE17" i="3" s="1"/>
  <c r="Y15" i="1"/>
  <c r="AD15" i="1" s="1"/>
  <c r="AA9" i="1"/>
  <c r="AF9" i="1" s="1"/>
  <c r="Y7" i="1"/>
  <c r="AD7" i="1" s="1"/>
  <c r="AA5" i="3"/>
  <c r="AF5" i="3" s="1"/>
  <c r="Y11" i="3"/>
  <c r="AD11" i="3" s="1"/>
  <c r="AA13" i="3"/>
  <c r="AF13" i="3" s="1"/>
  <c r="Y19" i="3"/>
  <c r="AD19" i="3" s="1"/>
  <c r="AA21" i="3"/>
  <c r="AF21" i="3" s="1"/>
  <c r="AA24" i="1"/>
  <c r="AF24" i="1" s="1"/>
  <c r="AA24" i="3"/>
  <c r="AF24" i="3" s="1"/>
  <c r="AA25" i="1"/>
  <c r="AF25" i="1" s="1"/>
  <c r="AB12" i="1"/>
  <c r="AG12" i="1" s="1"/>
  <c r="AB4" i="1"/>
  <c r="AG4" i="1" s="1"/>
  <c r="AB4" i="3"/>
  <c r="AG4" i="3" s="1"/>
  <c r="AB12" i="3"/>
  <c r="AG12" i="3" s="1"/>
  <c r="AB20" i="3"/>
  <c r="AG20" i="3" s="1"/>
  <c r="Y25" i="3"/>
  <c r="AD25" i="3" s="1"/>
  <c r="AB3" i="1"/>
  <c r="AG3" i="1" s="1"/>
  <c r="AQ27" i="1" l="1"/>
  <c r="AH8" i="1"/>
  <c r="AH23" i="1"/>
  <c r="AH24" i="1"/>
  <c r="AH18" i="1"/>
  <c r="AH7" i="1"/>
  <c r="AH20" i="1"/>
  <c r="AH17" i="1"/>
  <c r="AH12" i="1"/>
  <c r="AH5" i="1"/>
  <c r="AH16" i="1"/>
  <c r="AH25" i="1"/>
  <c r="AH9" i="1"/>
  <c r="AH15" i="1"/>
  <c r="AH11" i="1"/>
  <c r="AH19" i="1"/>
  <c r="B55" i="4"/>
  <c r="AB54" i="1"/>
  <c r="AH3" i="1"/>
  <c r="Y56" i="1"/>
  <c r="AN29" i="1"/>
  <c r="AH13" i="1"/>
  <c r="AH10" i="3"/>
  <c r="AN30" i="3"/>
  <c r="AH11" i="3"/>
  <c r="AH5" i="3"/>
  <c r="AH26" i="1"/>
  <c r="AH4" i="1"/>
  <c r="AH15" i="3"/>
  <c r="AH25" i="3"/>
  <c r="AH26" i="3"/>
  <c r="AH24" i="3"/>
  <c r="AH23" i="3"/>
  <c r="AH4" i="3"/>
  <c r="AH18" i="3"/>
  <c r="AH7" i="3"/>
  <c r="AH16" i="3"/>
  <c r="AH21" i="3"/>
  <c r="AH9" i="3"/>
  <c r="AH19" i="3"/>
  <c r="AH13" i="3"/>
  <c r="AH14" i="3"/>
  <c r="AH21" i="1"/>
  <c r="AH12" i="3"/>
  <c r="AH17" i="3"/>
  <c r="AH6" i="1"/>
  <c r="AH10" i="1"/>
  <c r="AH22" i="3"/>
  <c r="AH20" i="3"/>
  <c r="AH6" i="3"/>
  <c r="AH22" i="1"/>
  <c r="AH3" i="3"/>
</calcChain>
</file>

<file path=xl/sharedStrings.xml><?xml version="1.0" encoding="utf-8"?>
<sst xmlns="http://schemas.openxmlformats.org/spreadsheetml/2006/main" count="114" uniqueCount="43">
  <si>
    <t>X</t>
  </si>
  <si>
    <t>Y</t>
  </si>
  <si>
    <t>closed-tight</t>
  </si>
  <si>
    <t>closed-loose</t>
  </si>
  <si>
    <t>open-tight</t>
  </si>
  <si>
    <t>open-loose</t>
  </si>
  <si>
    <t>Chromosome</t>
  </si>
  <si>
    <t>Total S-V counts</t>
  </si>
  <si>
    <t>Sum</t>
  </si>
  <si>
    <t>S-V exon fractions</t>
  </si>
  <si>
    <t>Enhanced S-V total counts</t>
  </si>
  <si>
    <t>S-V Probability in exon</t>
  </si>
  <si>
    <t>S-V Probabilities (w/ enhancement)</t>
  </si>
  <si>
    <t>Chromosome Selection Probabilities</t>
  </si>
  <si>
    <t>Sum:</t>
  </si>
  <si>
    <t>Coding Region S-V counts</t>
  </si>
  <si>
    <t>CDS density (fraction)</t>
  </si>
  <si>
    <t>Coding region fraction of genome:</t>
  </si>
  <si>
    <t>Exon density (fraction)</t>
  </si>
  <si>
    <t>Exon S-V counts</t>
  </si>
  <si>
    <t>Exon fraction of genome:</t>
  </si>
  <si>
    <t>Fold change for CDS ranges</t>
  </si>
  <si>
    <t>Fold change for exonic ranges</t>
  </si>
  <si>
    <t>Average:</t>
  </si>
  <si>
    <t>P-value</t>
  </si>
  <si>
    <t>CDS Fraction:</t>
  </si>
  <si>
    <t xml:space="preserve"> Mean fold change in depletion level from exonic to CDS regions</t>
  </si>
  <si>
    <t>CDS Sites Count</t>
  </si>
  <si>
    <r>
      <rPr>
        <b/>
        <sz val="14"/>
        <color theme="1"/>
        <rFont val="Calibri (Body)"/>
      </rPr>
      <t>Exonic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 (Body)"/>
      </rPr>
      <t>Sites Count</t>
    </r>
  </si>
  <si>
    <t>S-V CDS fractions</t>
  </si>
  <si>
    <t>S-V Probability in coding region</t>
  </si>
  <si>
    <t>Chromosome lengths</t>
  </si>
  <si>
    <t>CDS Lengths</t>
  </si>
  <si>
    <t>Exon Lengths</t>
  </si>
  <si>
    <t>sum</t>
  </si>
  <si>
    <t>Coding Region sums</t>
  </si>
  <si>
    <t>Total sums</t>
  </si>
  <si>
    <t>Exon region sites count</t>
  </si>
  <si>
    <t>total site count</t>
  </si>
  <si>
    <t>Weighted Coding Region S-V Counts</t>
  </si>
  <si>
    <t>Probability of coding region insertion (weighted coding sites/weighted all sites)</t>
  </si>
  <si>
    <t>Exonic sites weighted count</t>
  </si>
  <si>
    <t>Probability of exonic insertion (weighted counts in exons / weighted counts 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</si>
</sst>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EN Sites within Exons (hg38)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barChart>
        <c:barDir val="col"/>
        <c:grouping val="clustered"/>
        <c:varyColors val="0"/>
        <c:ser>
          <c:idx val="0"/>
          <c:order val="0"/>
          <c:tx>
            <c:v>Exon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exon_counts!$B$3:$B$26</c:f>
              <c:numCache>
                <c:formatCode>General</c:formatCode>
                <c:ptCount val="24"/>
                <c:pt idx="0">
                  <c:v>4.9373191104104201E-2</c:v>
                </c:pt>
                <c:pt idx="1">
                  <c:v>3.8520484170326399E-2</c:v>
                </c:pt>
                <c:pt idx="2">
                  <c:v>3.7687056824101603E-2</c:v>
                </c:pt>
                <c:pt idx="3">
                  <c:v>2.86222891828651E-2</c:v>
                </c:pt>
                <c:pt idx="4">
                  <c:v>3.4663866639813898E-2</c:v>
                </c:pt>
                <c:pt idx="5">
                  <c:v>3.6581313116679601E-2</c:v>
                </c:pt>
                <c:pt idx="6">
                  <c:v>4.0273888816757197E-2</c:v>
                </c:pt>
                <c:pt idx="7">
                  <c:v>3.3657330223221898E-2</c:v>
                </c:pt>
                <c:pt idx="8">
                  <c:v>3.65122969253227E-2</c:v>
                </c:pt>
                <c:pt idx="9">
                  <c:v>3.6930046380116301E-2</c:v>
                </c:pt>
                <c:pt idx="10">
                  <c:v>5.2901574517127202E-2</c:v>
                </c:pt>
                <c:pt idx="11">
                  <c:v>5.57188728783964E-2</c:v>
                </c:pt>
                <c:pt idx="12">
                  <c:v>2.4178623250424702E-2</c:v>
                </c:pt>
                <c:pt idx="13">
                  <c:v>4.2165622460908901E-2</c:v>
                </c:pt>
                <c:pt idx="14">
                  <c:v>5.2047682275769898E-2</c:v>
                </c:pt>
                <c:pt idx="15">
                  <c:v>6.4339135280815696E-2</c:v>
                </c:pt>
                <c:pt idx="16">
                  <c:v>8.4621025044476203E-2</c:v>
                </c:pt>
                <c:pt idx="17">
                  <c:v>3.2942239451827802E-2</c:v>
                </c:pt>
                <c:pt idx="18">
                  <c:v>0.117860627426404</c:v>
                </c:pt>
                <c:pt idx="19">
                  <c:v>4.5825931771295902E-2</c:v>
                </c:pt>
                <c:pt idx="20">
                  <c:v>3.5799135272646103E-2</c:v>
                </c:pt>
                <c:pt idx="21">
                  <c:v>6.5539342901875797E-2</c:v>
                </c:pt>
                <c:pt idx="22">
                  <c:v>2.8638345095367501E-2</c:v>
                </c:pt>
                <c:pt idx="23">
                  <c:v>9.8477451759790297E-3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C-9B4C-A1FD-12876093622F}"/>
            </c:ext>
          </c:extLst>
        </c:ser>
        <c:ser>
          <c:idx val="1"/>
          <c:order val="1"/>
          <c:tx>
            <c:v>Fraction of sites within exons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exon_counts!$R$3:$R$26</c:f>
              <c:numCache>
                <c:formatCode>General</c:formatCode>
                <c:ptCount val="24"/>
                <c:pt idx="0">
                  <c:v>4.0524149870841734E-2</c:v>
                </c:pt>
                <c:pt idx="1">
                  <c:v>3.0826624396038369E-2</c:v>
                </c:pt>
                <c:pt idx="2">
                  <c:v>2.9008946837372301E-2</c:v>
                </c:pt>
                <c:pt idx="3">
                  <c:v>2.3305562408347982E-2</c:v>
                </c:pt>
                <c:pt idx="4">
                  <c:v>2.7506886307800519E-2</c:v>
                </c:pt>
                <c:pt idx="5">
                  <c:v>2.8544257503795877E-2</c:v>
                </c:pt>
                <c:pt idx="6">
                  <c:v>3.0206805201203869E-2</c:v>
                </c:pt>
                <c:pt idx="7">
                  <c:v>2.6404782529952896E-2</c:v>
                </c:pt>
                <c:pt idx="8">
                  <c:v>2.9782948692998482E-2</c:v>
                </c:pt>
                <c:pt idx="9">
                  <c:v>2.9942539537022739E-2</c:v>
                </c:pt>
                <c:pt idx="10">
                  <c:v>3.7519775468666569E-2</c:v>
                </c:pt>
                <c:pt idx="11">
                  <c:v>4.4215576809061574E-2</c:v>
                </c:pt>
                <c:pt idx="12">
                  <c:v>2.3134352585037297E-2</c:v>
                </c:pt>
                <c:pt idx="13">
                  <c:v>3.8240907774870506E-2</c:v>
                </c:pt>
                <c:pt idx="14">
                  <c:v>4.9610467981254833E-2</c:v>
                </c:pt>
                <c:pt idx="15">
                  <c:v>4.9836446729617283E-2</c:v>
                </c:pt>
                <c:pt idx="16">
                  <c:v>6.0546399998038139E-2</c:v>
                </c:pt>
                <c:pt idx="17">
                  <c:v>2.7394038129312574E-2</c:v>
                </c:pt>
                <c:pt idx="18">
                  <c:v>8.4690581851452423E-2</c:v>
                </c:pt>
                <c:pt idx="19">
                  <c:v>3.2890845838109216E-2</c:v>
                </c:pt>
                <c:pt idx="20">
                  <c:v>3.0430897796627089E-2</c:v>
                </c:pt>
                <c:pt idx="21">
                  <c:v>6.0819249672216684E-2</c:v>
                </c:pt>
                <c:pt idx="22">
                  <c:v>2.1216024072372171E-2</c:v>
                </c:pt>
                <c:pt idx="23">
                  <c:v>1.7255116731446238E-2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C-9B4C-A1FD-12876093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299913792"/>
        <c:axId val="-1299910400"/>
      </c:barChart>
      <c:catAx>
        <c:axId val="-129991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0400"/>
        <c:crosses val="autoZero"/>
        <c:auto val="1"/>
        <c:lblAlgn val="ctr"/>
        <c:lblOffset val="100"/>
        <c:noMultiLvlLbl val="0"/>
      </c:catAx>
      <c:valAx>
        <c:axId val="-1299910400"/>
        <c:scaling>
          <c:orientation val="minMax"/>
          <c:max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99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42504422978"/>
          <c:y val="0.15364918666764901"/>
          <c:w val="0.57501422137328895"/>
          <c:h val="7.428244562566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Exon </a:t>
            </a:r>
            <a:r>
              <a:rPr lang="en-US" sz="1800"/>
              <a:t>L1</a:t>
            </a:r>
            <a:r>
              <a:rPr lang="en-US" sz="1800" baseline="0"/>
              <a:t> Insertion (hg38)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exon_counts!$AH$3:$AH$26</c:f>
              <c:numCache>
                <c:formatCode>General</c:formatCode>
                <c:ptCount val="24"/>
                <c:pt idx="0">
                  <c:v>3.6493359949738596E-2</c:v>
                </c:pt>
                <c:pt idx="1">
                  <c:v>2.808123982342927E-2</c:v>
                </c:pt>
                <c:pt idx="2">
                  <c:v>2.6706770214070051E-2</c:v>
                </c:pt>
                <c:pt idx="3">
                  <c:v>2.160240385235327E-2</c:v>
                </c:pt>
                <c:pt idx="4">
                  <c:v>2.5450918165787879E-2</c:v>
                </c:pt>
                <c:pt idx="5">
                  <c:v>2.6041941343832427E-2</c:v>
                </c:pt>
                <c:pt idx="6">
                  <c:v>2.7230065545599796E-2</c:v>
                </c:pt>
                <c:pt idx="7">
                  <c:v>2.4294768911344987E-2</c:v>
                </c:pt>
                <c:pt idx="8">
                  <c:v>2.6668276821991205E-2</c:v>
                </c:pt>
                <c:pt idx="9">
                  <c:v>2.7084944990802249E-2</c:v>
                </c:pt>
                <c:pt idx="10">
                  <c:v>3.3901286008084557E-2</c:v>
                </c:pt>
                <c:pt idx="11">
                  <c:v>4.0623847037083327E-2</c:v>
                </c:pt>
                <c:pt idx="12">
                  <c:v>2.1440107512498304E-2</c:v>
                </c:pt>
                <c:pt idx="13">
                  <c:v>3.5279229770944651E-2</c:v>
                </c:pt>
                <c:pt idx="14">
                  <c:v>4.4994218143982759E-2</c:v>
                </c:pt>
                <c:pt idx="15">
                  <c:v>4.4126912263317164E-2</c:v>
                </c:pt>
                <c:pt idx="16">
                  <c:v>5.1951570796792142E-2</c:v>
                </c:pt>
                <c:pt idx="17">
                  <c:v>2.6066560400002995E-2</c:v>
                </c:pt>
                <c:pt idx="18">
                  <c:v>6.9023696413443386E-2</c:v>
                </c:pt>
                <c:pt idx="19">
                  <c:v>2.9170263121159203E-2</c:v>
                </c:pt>
                <c:pt idx="20">
                  <c:v>2.7945298566679926E-2</c:v>
                </c:pt>
                <c:pt idx="21">
                  <c:v>5.3584341935284406E-2</c:v>
                </c:pt>
                <c:pt idx="22">
                  <c:v>1.8962378328708951E-2</c:v>
                </c:pt>
                <c:pt idx="23">
                  <c:v>1.4888462584913845E-2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9247-BD92-45CBA614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291995760"/>
        <c:axId val="-1291993216"/>
      </c:barChart>
      <c:catAx>
        <c:axId val="-12919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3216"/>
        <c:crosses val="autoZero"/>
        <c:auto val="1"/>
        <c:lblAlgn val="ctr"/>
        <c:lblOffset val="100"/>
        <c:noMultiLvlLbl val="0"/>
      </c:catAx>
      <c:valAx>
        <c:axId val="-129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9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Target Sites in Coding Regions of GRCh38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399"/>
          <c:y val="0.126509083838895"/>
          <c:w val="0.84877482775985902"/>
          <c:h val="0.71653570452748705"/>
        </c:manualLayout>
      </c:layout>
      <c:barChart>
        <c:barDir val="col"/>
        <c:grouping val="clustered"/>
        <c:varyColors val="0"/>
        <c:ser>
          <c:idx val="0"/>
          <c:order val="0"/>
          <c:tx>
            <c:v>CDS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cds_counts!$B$3:$B$26</c:f>
              <c:numCache>
                <c:formatCode>General</c:formatCode>
                <c:ptCount val="24"/>
                <c:pt idx="0">
                  <c:v>1.44326584192313E-2</c:v>
                </c:pt>
                <c:pt idx="1">
                  <c:v>1.07634337331944E-2</c:v>
                </c:pt>
                <c:pt idx="2">
                  <c:v>1.0204782246283199E-2</c:v>
                </c:pt>
                <c:pt idx="3">
                  <c:v>7.4181967831010599E-3</c:v>
                </c:pt>
                <c:pt idx="4">
                  <c:v>8.9033739163489507E-3</c:v>
                </c:pt>
                <c:pt idx="5">
                  <c:v>1.04843929380247E-2</c:v>
                </c:pt>
                <c:pt idx="6">
                  <c:v>1.0588275111288801E-2</c:v>
                </c:pt>
                <c:pt idx="7">
                  <c:v>8.1917195363473E-3</c:v>
                </c:pt>
                <c:pt idx="8">
                  <c:v>1.03436246052658E-2</c:v>
                </c:pt>
                <c:pt idx="9">
                  <c:v>1.0224883107239501E-2</c:v>
                </c:pt>
                <c:pt idx="10">
                  <c:v>1.54314022301927E-2</c:v>
                </c:pt>
                <c:pt idx="11">
                  <c:v>1.38557022591484E-2</c:v>
                </c:pt>
                <c:pt idx="12">
                  <c:v>5.6343268156133402E-3</c:v>
                </c:pt>
                <c:pt idx="13">
                  <c:v>1.09020036094038E-2</c:v>
                </c:pt>
                <c:pt idx="14">
                  <c:v>1.20668953079859E-2</c:v>
                </c:pt>
                <c:pt idx="15">
                  <c:v>1.67866922955031E-2</c:v>
                </c:pt>
                <c:pt idx="16">
                  <c:v>2.46287175701209E-2</c:v>
                </c:pt>
                <c:pt idx="17">
                  <c:v>6.9685592669255702E-3</c:v>
                </c:pt>
                <c:pt idx="18">
                  <c:v>4.0135852676096602E-2</c:v>
                </c:pt>
                <c:pt idx="19">
                  <c:v>1.30428871863609E-2</c:v>
                </c:pt>
                <c:pt idx="20">
                  <c:v>7.58919137264512E-3</c:v>
                </c:pt>
                <c:pt idx="21">
                  <c:v>1.4747099420628001E-2</c:v>
                </c:pt>
                <c:pt idx="22">
                  <c:v>8.5464839201287602E-3</c:v>
                </c:pt>
                <c:pt idx="23">
                  <c:v>1.26051473756066E-3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D-CF45-AA71-9EA8490A9E54}"/>
            </c:ext>
          </c:extLst>
        </c:ser>
        <c:ser>
          <c:idx val="1"/>
          <c:order val="1"/>
          <c:tx>
            <c:v>Fraction of sites within coding regions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cds_counts!$R$3:$R$26</c:f>
              <c:numCache>
                <c:formatCode>General</c:formatCode>
                <c:ptCount val="24"/>
                <c:pt idx="0">
                  <c:v>8.6296027888294793E-3</c:v>
                </c:pt>
                <c:pt idx="1">
                  <c:v>6.8859917373354845E-3</c:v>
                </c:pt>
                <c:pt idx="2">
                  <c:v>5.8821286248622387E-3</c:v>
                </c:pt>
                <c:pt idx="3">
                  <c:v>4.8155012342311291E-3</c:v>
                </c:pt>
                <c:pt idx="4">
                  <c:v>5.327004563042418E-3</c:v>
                </c:pt>
                <c:pt idx="5">
                  <c:v>6.0872692858129082E-3</c:v>
                </c:pt>
                <c:pt idx="6">
                  <c:v>5.8908103918325211E-3</c:v>
                </c:pt>
                <c:pt idx="7">
                  <c:v>4.7319637901038656E-3</c:v>
                </c:pt>
                <c:pt idx="8">
                  <c:v>6.2462083507637432E-3</c:v>
                </c:pt>
                <c:pt idx="9">
                  <c:v>6.336884531860318E-3</c:v>
                </c:pt>
                <c:pt idx="10">
                  <c:v>7.8672578438177439E-3</c:v>
                </c:pt>
                <c:pt idx="11">
                  <c:v>8.0881402433553694E-3</c:v>
                </c:pt>
                <c:pt idx="12">
                  <c:v>4.3741843547362904E-3</c:v>
                </c:pt>
                <c:pt idx="13">
                  <c:v>7.3454769833483889E-3</c:v>
                </c:pt>
                <c:pt idx="14">
                  <c:v>8.5027832686634247E-3</c:v>
                </c:pt>
                <c:pt idx="15">
                  <c:v>8.5743209522899273E-3</c:v>
                </c:pt>
                <c:pt idx="16">
                  <c:v>1.2467292057360684E-2</c:v>
                </c:pt>
                <c:pt idx="17">
                  <c:v>4.4307214950479274E-3</c:v>
                </c:pt>
                <c:pt idx="18">
                  <c:v>1.9903828784306583E-2</c:v>
                </c:pt>
                <c:pt idx="19">
                  <c:v>6.4829583262852987E-3</c:v>
                </c:pt>
                <c:pt idx="20">
                  <c:v>4.6951858699065289E-3</c:v>
                </c:pt>
                <c:pt idx="21">
                  <c:v>8.6394000135640026E-3</c:v>
                </c:pt>
                <c:pt idx="22">
                  <c:v>4.7041560115389045E-3</c:v>
                </c:pt>
                <c:pt idx="23">
                  <c:v>1.7957556863765079E-3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D-CF45-AA71-9EA8490A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266021632"/>
        <c:axId val="-1344825984"/>
      </c:barChart>
      <c:catAx>
        <c:axId val="-12660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825984"/>
        <c:crosses val="autoZero"/>
        <c:auto val="1"/>
        <c:lblAlgn val="ctr"/>
        <c:lblOffset val="100"/>
        <c:noMultiLvlLbl val="0"/>
      </c:catAx>
      <c:valAx>
        <c:axId val="-1344825984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0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758674113024"/>
          <c:y val="0.29518109532549303"/>
          <c:w val="0.57501422137328895"/>
          <c:h val="7.428244562566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Coding Region </a:t>
            </a:r>
            <a:r>
              <a:rPr lang="en-US" sz="1800"/>
              <a:t>L1</a:t>
            </a:r>
            <a:r>
              <a:rPr lang="en-US" sz="1800" baseline="0"/>
              <a:t> Insertions (hg38)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cds_counts!$AH$3:$AH$26</c:f>
              <c:numCache>
                <c:formatCode>General</c:formatCode>
                <c:ptCount val="24"/>
                <c:pt idx="0">
                  <c:v>6.335908810573802E-3</c:v>
                </c:pt>
                <c:pt idx="1">
                  <c:v>5.3072714842151807E-3</c:v>
                </c:pt>
                <c:pt idx="2">
                  <c:v>4.4905534977106249E-3</c:v>
                </c:pt>
                <c:pt idx="3">
                  <c:v>3.8152829657847939E-3</c:v>
                </c:pt>
                <c:pt idx="4">
                  <c:v>4.1426540948164099E-3</c:v>
                </c:pt>
                <c:pt idx="5">
                  <c:v>4.6530316291404491E-3</c:v>
                </c:pt>
                <c:pt idx="6">
                  <c:v>4.3979530241119221E-3</c:v>
                </c:pt>
                <c:pt idx="7">
                  <c:v>3.6291315970149287E-3</c:v>
                </c:pt>
                <c:pt idx="8">
                  <c:v>4.5819579996006082E-3</c:v>
                </c:pt>
                <c:pt idx="9">
                  <c:v>4.843743945888543E-3</c:v>
                </c:pt>
                <c:pt idx="10">
                  <c:v>5.801262729541911E-3</c:v>
                </c:pt>
                <c:pt idx="11">
                  <c:v>6.0442671758870288E-3</c:v>
                </c:pt>
                <c:pt idx="12">
                  <c:v>3.5541873457079929E-3</c:v>
                </c:pt>
                <c:pt idx="13">
                  <c:v>5.5652814284631166E-3</c:v>
                </c:pt>
                <c:pt idx="14">
                  <c:v>6.2602828831211776E-3</c:v>
                </c:pt>
                <c:pt idx="15">
                  <c:v>5.7752359079726815E-3</c:v>
                </c:pt>
                <c:pt idx="16">
                  <c:v>8.3096363042095486E-3</c:v>
                </c:pt>
                <c:pt idx="17">
                  <c:v>3.5172209829306264E-3</c:v>
                </c:pt>
                <c:pt idx="18">
                  <c:v>1.183075159393825E-2</c:v>
                </c:pt>
                <c:pt idx="19">
                  <c:v>4.6280540966689154E-3</c:v>
                </c:pt>
                <c:pt idx="20">
                  <c:v>3.6586661784276386E-3</c:v>
                </c:pt>
                <c:pt idx="21">
                  <c:v>5.5605829801316144E-3</c:v>
                </c:pt>
                <c:pt idx="22">
                  <c:v>3.5207410196422639E-3</c:v>
                </c:pt>
                <c:pt idx="23">
                  <c:v>1.2943520568932118E-3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1-9F40-A466-48585164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296609952"/>
        <c:axId val="-1296264688"/>
      </c:barChart>
      <c:catAx>
        <c:axId val="-129660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264688"/>
        <c:crosses val="autoZero"/>
        <c:auto val="1"/>
        <c:lblAlgn val="ctr"/>
        <c:lblOffset val="100"/>
        <c:noMultiLvlLbl val="0"/>
      </c:catAx>
      <c:valAx>
        <c:axId val="-12962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6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488060</xdr:colOff>
      <xdr:row>29</xdr:row>
      <xdr:rowOff>41239</xdr:rowOff>
    </xdr:from>
    <xdr:to>
      <xdr:col>9</xdr:col>
      <xdr:colOff>232150</xdr:colOff>
      <xdr:row>51</xdr:row>
      <xdr:rowOff>68280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379361</xdr:colOff>
      <xdr:row>29</xdr:row>
      <xdr:rowOff>41241</xdr:rowOff>
    </xdr:from>
    <xdr:to>
      <xdr:col>19</xdr:col>
      <xdr:colOff>273118</xdr:colOff>
      <xdr:row>51</xdr:row>
      <xdr:rowOff>81936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488059</xdr:colOff>
      <xdr:row>29</xdr:row>
      <xdr:rowOff>41239</xdr:rowOff>
    </xdr:from>
    <xdr:to>
      <xdr:col>9</xdr:col>
      <xdr:colOff>749759</xdr:colOff>
      <xdr:row>48</xdr:row>
      <xdr:rowOff>30602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42734</xdr:colOff>
      <xdr:row>28</xdr:row>
      <xdr:rowOff>71843</xdr:rowOff>
    </xdr:from>
    <xdr:to>
      <xdr:col>21</xdr:col>
      <xdr:colOff>135407</xdr:colOff>
      <xdr:row>50</xdr:row>
      <xdr:rowOff>112539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"/>
  <sheetViews>
    <sheetView zoomScale="82" workbookViewId="0">
      <selection activeCell="B3" sqref="B3:B26"/>
    </sheetView>
  </sheetViews>
  <sheetFormatPr baseColWidth="10" defaultRowHeight="16"/>
  <cols>
    <col min="1" max="1" width="15.1640625" customWidth="1"/>
    <col min="22" max="22" width="13.1640625" bestFit="1" customWidth="1"/>
    <col min="23" max="23" width="11" bestFit="1" customWidth="1"/>
    <col min="24" max="24" width="11.5" bestFit="1" customWidth="1"/>
  </cols>
  <sheetData>
    <row r="1" spans="1:43">
      <c r="A1" t="s">
        <v>6</v>
      </c>
      <c r="B1" t="s">
        <v>18</v>
      </c>
      <c r="D1" t="s">
        <v>19</v>
      </c>
      <c r="I1" t="s">
        <v>7</v>
      </c>
      <c r="N1" t="s">
        <v>9</v>
      </c>
      <c r="T1" t="s">
        <v>10</v>
      </c>
      <c r="Y1" t="s">
        <v>12</v>
      </c>
      <c r="AD1" t="s">
        <v>11</v>
      </c>
      <c r="AJ1" t="s">
        <v>13</v>
      </c>
      <c r="AM1" t="s">
        <v>41</v>
      </c>
    </row>
    <row r="2" spans="1:43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T2" t="s">
        <v>2</v>
      </c>
      <c r="U2" t="s">
        <v>3</v>
      </c>
      <c r="V2" t="s">
        <v>4</v>
      </c>
      <c r="W2" t="s">
        <v>5</v>
      </c>
      <c r="X2" t="s">
        <v>34</v>
      </c>
      <c r="Y2" t="s">
        <v>2</v>
      </c>
      <c r="Z2" t="s">
        <v>3</v>
      </c>
      <c r="AA2" t="s">
        <v>4</v>
      </c>
      <c r="AB2" t="s">
        <v>5</v>
      </c>
      <c r="AD2" t="s">
        <v>2</v>
      </c>
      <c r="AE2" t="s">
        <v>3</v>
      </c>
      <c r="AF2" t="s">
        <v>4</v>
      </c>
      <c r="AG2" t="s">
        <v>5</v>
      </c>
      <c r="AH2" t="s">
        <v>8</v>
      </c>
      <c r="AQ2" t="s">
        <v>34</v>
      </c>
    </row>
    <row r="3" spans="1:43">
      <c r="A3">
        <v>1</v>
      </c>
      <c r="B3">
        <v>4.9373191104104201E-2</v>
      </c>
      <c r="D3">
        <v>76671</v>
      </c>
      <c r="E3">
        <v>163014</v>
      </c>
      <c r="F3">
        <v>358224</v>
      </c>
      <c r="G3">
        <v>1239178</v>
      </c>
      <c r="I3">
        <v>2672539</v>
      </c>
      <c r="J3">
        <v>4201065</v>
      </c>
      <c r="K3">
        <v>10488523</v>
      </c>
      <c r="L3">
        <v>27971014</v>
      </c>
      <c r="N3">
        <f>D3/I3</f>
        <v>2.8688449448258754E-2</v>
      </c>
      <c r="O3">
        <f t="shared" ref="O3:Q18" si="0">E3/J3</f>
        <v>3.8803017806199144E-2</v>
      </c>
      <c r="P3">
        <f t="shared" si="0"/>
        <v>3.4153903271223224E-2</v>
      </c>
      <c r="Q3">
        <f t="shared" si="0"/>
        <v>4.4302219433303348E-2</v>
      </c>
      <c r="R3">
        <f>SUM(D3:G3)/SUM(I3:L3)</f>
        <v>4.0524149870841734E-2</v>
      </c>
      <c r="T3">
        <f>I3*11.55</f>
        <v>30867825.450000003</v>
      </c>
      <c r="U3">
        <f>J3*7.25</f>
        <v>30457721.25</v>
      </c>
      <c r="V3">
        <f>K3*1.95</f>
        <v>20452619.849999998</v>
      </c>
      <c r="W3">
        <f>L3</f>
        <v>27971014</v>
      </c>
      <c r="X3">
        <f>SUM(T3:W3)</f>
        <v>109749180.55</v>
      </c>
      <c r="Y3">
        <f>T3/SUM($T3:$W3)</f>
        <v>0.2812579127726344</v>
      </c>
      <c r="Z3">
        <f t="shared" ref="Z3:AB18" si="1">U3/SUM($T3:$W3)</f>
        <v>0.2775211723437328</v>
      </c>
      <c r="AA3">
        <f t="shared" si="1"/>
        <v>0.18635783654605154</v>
      </c>
      <c r="AB3">
        <f t="shared" si="1"/>
        <v>0.25486307833758126</v>
      </c>
      <c r="AD3">
        <f>Y3*N3</f>
        <v>8.0688534125004929E-3</v>
      </c>
      <c r="AE3">
        <f t="shared" ref="AE3:AG18" si="2">Z3*O3</f>
        <v>1.0768658992051126E-2</v>
      </c>
      <c r="AF3">
        <f t="shared" si="2"/>
        <v>6.3648475232282722E-3</v>
      </c>
      <c r="AG3">
        <f t="shared" si="2"/>
        <v>1.1291000021958706E-2</v>
      </c>
      <c r="AH3">
        <f>SUM(AD3:AG3)</f>
        <v>3.6493359949738596E-2</v>
      </c>
      <c r="AJ3">
        <f>I3/SUM(I$3:I$26)</f>
        <v>7.811573393944217E-2</v>
      </c>
      <c r="AM3">
        <f>11.55*D3</f>
        <v>885550.05</v>
      </c>
      <c r="AN3">
        <f>7.25*E3</f>
        <v>1181851.5</v>
      </c>
      <c r="AO3">
        <f>1.95*F3</f>
        <v>698536.79999999993</v>
      </c>
      <c r="AP3">
        <f>G3</f>
        <v>1239178</v>
      </c>
      <c r="AQ3">
        <f>SUM(AM3:AP3)</f>
        <v>4005116.35</v>
      </c>
    </row>
    <row r="4" spans="1:43">
      <c r="A4">
        <v>2</v>
      </c>
      <c r="B4">
        <v>3.8520484170326399E-2</v>
      </c>
      <c r="D4">
        <v>62355</v>
      </c>
      <c r="E4">
        <v>141845</v>
      </c>
      <c r="F4">
        <v>309438</v>
      </c>
      <c r="G4">
        <v>1034822</v>
      </c>
      <c r="I4">
        <v>2787188</v>
      </c>
      <c r="J4">
        <v>4764698</v>
      </c>
      <c r="K4">
        <v>11780898</v>
      </c>
      <c r="L4">
        <v>30898470</v>
      </c>
      <c r="N4">
        <f t="shared" ref="N4:Q26" si="3">D4/I4</f>
        <v>2.2372010786498794E-2</v>
      </c>
      <c r="O4">
        <f t="shared" si="0"/>
        <v>2.9769987520720097E-2</v>
      </c>
      <c r="P4">
        <f t="shared" si="0"/>
        <v>2.6266079207204748E-2</v>
      </c>
      <c r="Q4">
        <f t="shared" si="0"/>
        <v>3.3491043407650932E-2</v>
      </c>
      <c r="R4">
        <f>SUM(D4:G4)/SUM(I4:L4)</f>
        <v>3.0826624396038369E-2</v>
      </c>
      <c r="T4">
        <f t="shared" ref="T4:T26" si="4">I4*11.55</f>
        <v>32192021.400000002</v>
      </c>
      <c r="U4">
        <f t="shared" ref="U4:U26" si="5">J4*7.25</f>
        <v>34544060.5</v>
      </c>
      <c r="V4">
        <f t="shared" ref="V4:V26" si="6">K4*1.95</f>
        <v>22972751.099999998</v>
      </c>
      <c r="W4">
        <f t="shared" ref="W4:W26" si="7">L4</f>
        <v>30898470</v>
      </c>
      <c r="X4">
        <f t="shared" ref="X4:X26" si="8">SUM(T4:W4)</f>
        <v>120607303</v>
      </c>
      <c r="Y4">
        <f t="shared" ref="Y4:Y26" si="9">T4/SUM($T4:$W4)</f>
        <v>0.26691602083167387</v>
      </c>
      <c r="Z4">
        <f t="shared" si="1"/>
        <v>0.28641765167404498</v>
      </c>
      <c r="AA4">
        <f t="shared" ref="AA4:AB26" si="10">V4/SUM($T4:$W4)</f>
        <v>0.19047562235928614</v>
      </c>
      <c r="AB4">
        <f t="shared" si="10"/>
        <v>0.25619070513499503</v>
      </c>
      <c r="AD4">
        <f t="shared" ref="AD4:AG25" si="11">Y4*N4</f>
        <v>5.9714480971355451E-3</v>
      </c>
      <c r="AE4">
        <f t="shared" si="2"/>
        <v>8.5266499160502746E-3</v>
      </c>
      <c r="AF4">
        <f t="shared" si="2"/>
        <v>5.0030477839306297E-3</v>
      </c>
      <c r="AG4">
        <f t="shared" si="2"/>
        <v>8.5800940263128199E-3</v>
      </c>
      <c r="AH4">
        <f t="shared" ref="AH4:AH26" si="12">SUM(AD4:AG4)</f>
        <v>2.808123982342927E-2</v>
      </c>
      <c r="AJ4">
        <f t="shared" ref="AJ4:AJ26" si="13">I4/SUM(I$3:I$26)</f>
        <v>8.1466813486054251E-2</v>
      </c>
      <c r="AM4">
        <f t="shared" ref="AM4:AM26" si="14">11.55*D4</f>
        <v>720200.25</v>
      </c>
      <c r="AN4">
        <f t="shared" ref="AN4:AN26" si="15">7.25*E4</f>
        <v>1028376.25</v>
      </c>
      <c r="AO4">
        <f t="shared" ref="AO4:AO26" si="16">1.95*F4</f>
        <v>603404.1</v>
      </c>
      <c r="AP4">
        <f t="shared" ref="AP4:AP26" si="17">G4</f>
        <v>1034822</v>
      </c>
      <c r="AQ4">
        <f t="shared" ref="AQ4:AQ26" si="18">SUM(AM4:AP4)</f>
        <v>3386802.6</v>
      </c>
    </row>
    <row r="5" spans="1:43">
      <c r="A5">
        <v>3</v>
      </c>
      <c r="B5">
        <v>3.7687056824101603E-2</v>
      </c>
      <c r="D5">
        <v>51101</v>
      </c>
      <c r="E5">
        <v>112453</v>
      </c>
      <c r="F5">
        <v>243422</v>
      </c>
      <c r="G5">
        <v>817015</v>
      </c>
      <c r="I5">
        <v>2313360</v>
      </c>
      <c r="J5">
        <v>3998896</v>
      </c>
      <c r="K5">
        <v>9894819</v>
      </c>
      <c r="L5">
        <v>25986494</v>
      </c>
      <c r="N5">
        <f t="shared" si="3"/>
        <v>2.2089514818272989E-2</v>
      </c>
      <c r="O5">
        <f t="shared" si="0"/>
        <v>2.8121011399146165E-2</v>
      </c>
      <c r="P5">
        <f t="shared" si="0"/>
        <v>2.4600955308025342E-2</v>
      </c>
      <c r="Q5">
        <f t="shared" si="0"/>
        <v>3.1439985709499713E-2</v>
      </c>
      <c r="R5">
        <f t="shared" ref="R5:R26" si="19">SUM(D5:G5)/SUM(I5:L5)</f>
        <v>2.9008946837372301E-2</v>
      </c>
      <c r="T5">
        <f t="shared" si="4"/>
        <v>26719308</v>
      </c>
      <c r="U5">
        <f t="shared" si="5"/>
        <v>28991996</v>
      </c>
      <c r="V5">
        <f t="shared" si="6"/>
        <v>19294897.050000001</v>
      </c>
      <c r="W5">
        <f t="shared" si="7"/>
        <v>25986494</v>
      </c>
      <c r="X5">
        <f t="shared" si="8"/>
        <v>100992695.05</v>
      </c>
      <c r="Y5">
        <f t="shared" si="9"/>
        <v>0.26456673907723388</v>
      </c>
      <c r="Z5">
        <f t="shared" si="1"/>
        <v>0.28707022805606375</v>
      </c>
      <c r="AA5">
        <f t="shared" si="10"/>
        <v>0.19105240275494562</v>
      </c>
      <c r="AB5">
        <f t="shared" si="10"/>
        <v>0.25731063011175681</v>
      </c>
      <c r="AD5">
        <f t="shared" si="11"/>
        <v>5.8441509032687213E-3</v>
      </c>
      <c r="AE5">
        <f t="shared" si="2"/>
        <v>8.0727051555200581E-3</v>
      </c>
      <c r="AF5">
        <f t="shared" si="2"/>
        <v>4.7000716216652749E-3</v>
      </c>
      <c r="AG5">
        <f t="shared" si="2"/>
        <v>8.0898425336160002E-3</v>
      </c>
      <c r="AH5">
        <f t="shared" si="12"/>
        <v>2.6706770214070051E-2</v>
      </c>
      <c r="AJ5">
        <f t="shared" si="13"/>
        <v>6.7617278650058218E-2</v>
      </c>
      <c r="AM5">
        <f t="shared" si="14"/>
        <v>590216.55000000005</v>
      </c>
      <c r="AN5">
        <f t="shared" si="15"/>
        <v>815284.25</v>
      </c>
      <c r="AO5">
        <f t="shared" si="16"/>
        <v>474672.89999999997</v>
      </c>
      <c r="AP5">
        <f t="shared" si="17"/>
        <v>817015</v>
      </c>
      <c r="AQ5">
        <f t="shared" si="18"/>
        <v>2697188.7</v>
      </c>
    </row>
    <row r="6" spans="1:43">
      <c r="A6">
        <v>4</v>
      </c>
      <c r="B6">
        <v>2.86222891828651E-2</v>
      </c>
      <c r="D6">
        <v>39706</v>
      </c>
      <c r="E6">
        <v>93105</v>
      </c>
      <c r="F6">
        <v>206362</v>
      </c>
      <c r="G6">
        <v>652563</v>
      </c>
      <c r="I6">
        <v>2239602</v>
      </c>
      <c r="J6">
        <v>4069581</v>
      </c>
      <c r="K6">
        <v>10206083</v>
      </c>
      <c r="L6">
        <v>26038352</v>
      </c>
      <c r="N6">
        <f t="shared" si="3"/>
        <v>1.772904292816313E-2</v>
      </c>
      <c r="O6">
        <f t="shared" si="0"/>
        <v>2.2878276657965525E-2</v>
      </c>
      <c r="P6">
        <f t="shared" si="0"/>
        <v>2.0219510266573378E-2</v>
      </c>
      <c r="Q6">
        <f t="shared" si="0"/>
        <v>2.5061609121806171E-2</v>
      </c>
      <c r="R6">
        <f t="shared" si="19"/>
        <v>2.3305562408347982E-2</v>
      </c>
      <c r="T6">
        <f t="shared" si="4"/>
        <v>25867403.100000001</v>
      </c>
      <c r="U6">
        <f t="shared" si="5"/>
        <v>29504462.25</v>
      </c>
      <c r="V6">
        <f t="shared" si="6"/>
        <v>19901861.849999998</v>
      </c>
      <c r="W6">
        <f t="shared" si="7"/>
        <v>26038352</v>
      </c>
      <c r="X6">
        <f t="shared" si="8"/>
        <v>101312079.2</v>
      </c>
      <c r="Y6">
        <f t="shared" si="9"/>
        <v>0.25532397818956221</v>
      </c>
      <c r="Z6">
        <f t="shared" si="1"/>
        <v>0.29122353901902742</v>
      </c>
      <c r="AA6">
        <f t="shared" si="10"/>
        <v>0.19644115496545841</v>
      </c>
      <c r="AB6">
        <f t="shared" si="10"/>
        <v>0.25701132782595187</v>
      </c>
      <c r="AD6">
        <f t="shared" si="11"/>
        <v>4.5266497699121347E-3</v>
      </c>
      <c r="AE6">
        <f t="shared" si="2"/>
        <v>6.6626926949891275E-3</v>
      </c>
      <c r="AF6">
        <f t="shared" si="2"/>
        <v>3.9719439496016182E-3</v>
      </c>
      <c r="AG6">
        <f t="shared" si="2"/>
        <v>6.4411174378503919E-3</v>
      </c>
      <c r="AH6">
        <f t="shared" si="12"/>
        <v>2.160240385235327E-2</v>
      </c>
      <c r="AJ6">
        <f t="shared" si="13"/>
        <v>6.54614035425648E-2</v>
      </c>
      <c r="AM6">
        <f t="shared" si="14"/>
        <v>458604.30000000005</v>
      </c>
      <c r="AN6">
        <f t="shared" si="15"/>
        <v>675011.25</v>
      </c>
      <c r="AO6">
        <f t="shared" si="16"/>
        <v>402405.89999999997</v>
      </c>
      <c r="AP6">
        <f t="shared" si="17"/>
        <v>652563</v>
      </c>
      <c r="AQ6">
        <f t="shared" si="18"/>
        <v>2188584.4500000002</v>
      </c>
    </row>
    <row r="7" spans="1:43">
      <c r="A7">
        <v>5</v>
      </c>
      <c r="B7">
        <v>3.4663866639813898E-2</v>
      </c>
      <c r="D7">
        <v>43843</v>
      </c>
      <c r="E7">
        <v>99109</v>
      </c>
      <c r="F7">
        <v>216157</v>
      </c>
      <c r="G7">
        <v>709032</v>
      </c>
      <c r="I7">
        <v>2091044</v>
      </c>
      <c r="J7">
        <v>3680652</v>
      </c>
      <c r="K7">
        <v>9108378</v>
      </c>
      <c r="L7">
        <v>23951693</v>
      </c>
      <c r="N7">
        <f t="shared" si="3"/>
        <v>2.0967038474561033E-2</v>
      </c>
      <c r="O7">
        <f t="shared" si="0"/>
        <v>2.6927022712280323E-2</v>
      </c>
      <c r="P7">
        <f t="shared" si="0"/>
        <v>2.3731667701977235E-2</v>
      </c>
      <c r="Q7">
        <f t="shared" si="0"/>
        <v>2.9602583834052985E-2</v>
      </c>
      <c r="R7">
        <f t="shared" si="19"/>
        <v>2.7506886307800519E-2</v>
      </c>
      <c r="T7">
        <f t="shared" si="4"/>
        <v>24151558.200000003</v>
      </c>
      <c r="U7">
        <f t="shared" si="5"/>
        <v>26684727</v>
      </c>
      <c r="V7">
        <f t="shared" si="6"/>
        <v>17761337.099999998</v>
      </c>
      <c r="W7">
        <f t="shared" si="7"/>
        <v>23951693</v>
      </c>
      <c r="X7">
        <f t="shared" si="8"/>
        <v>92549315.299999997</v>
      </c>
      <c r="Y7">
        <f t="shared" si="9"/>
        <v>0.26095879933538529</v>
      </c>
      <c r="Z7">
        <f t="shared" si="1"/>
        <v>0.28832981544489072</v>
      </c>
      <c r="AA7">
        <f t="shared" si="10"/>
        <v>0.19191213940833982</v>
      </c>
      <c r="AB7">
        <f t="shared" si="10"/>
        <v>0.25879924581138419</v>
      </c>
      <c r="AD7">
        <f t="shared" si="11"/>
        <v>5.471533185940276E-3</v>
      </c>
      <c r="AE7">
        <f t="shared" si="2"/>
        <v>7.7638634891121668E-3</v>
      </c>
      <c r="AF7">
        <f t="shared" si="2"/>
        <v>4.5543951204142508E-3</v>
      </c>
      <c r="AG7">
        <f t="shared" si="2"/>
        <v>7.6611263703211859E-3</v>
      </c>
      <c r="AH7">
        <f t="shared" si="12"/>
        <v>2.5450918165787879E-2</v>
      </c>
      <c r="AJ7">
        <f t="shared" si="13"/>
        <v>6.1119196673899583E-2</v>
      </c>
      <c r="AM7">
        <f t="shared" si="14"/>
        <v>506386.65</v>
      </c>
      <c r="AN7">
        <f t="shared" si="15"/>
        <v>718540.25</v>
      </c>
      <c r="AO7">
        <f t="shared" si="16"/>
        <v>421506.14999999997</v>
      </c>
      <c r="AP7">
        <f t="shared" si="17"/>
        <v>709032</v>
      </c>
      <c r="AQ7">
        <f t="shared" si="18"/>
        <v>2355465.0499999998</v>
      </c>
    </row>
    <row r="8" spans="1:43">
      <c r="A8">
        <v>6</v>
      </c>
      <c r="B8">
        <v>3.6581313116679601E-2</v>
      </c>
      <c r="D8">
        <v>41670</v>
      </c>
      <c r="E8">
        <v>95654</v>
      </c>
      <c r="F8">
        <v>208977</v>
      </c>
      <c r="G8">
        <v>693162</v>
      </c>
      <c r="I8">
        <v>2002773</v>
      </c>
      <c r="J8">
        <v>3464330</v>
      </c>
      <c r="K8">
        <v>8609574</v>
      </c>
      <c r="L8">
        <v>22339159</v>
      </c>
      <c r="N8">
        <f t="shared" si="3"/>
        <v>2.0806152269877816E-2</v>
      </c>
      <c r="O8">
        <f t="shared" si="0"/>
        <v>2.7611110950746608E-2</v>
      </c>
      <c r="P8">
        <f t="shared" si="0"/>
        <v>2.4272629516861113E-2</v>
      </c>
      <c r="Q8">
        <f t="shared" si="0"/>
        <v>3.102901053705737E-2</v>
      </c>
      <c r="R8">
        <f t="shared" si="19"/>
        <v>2.8544257503795877E-2</v>
      </c>
      <c r="T8">
        <f t="shared" si="4"/>
        <v>23132028.150000002</v>
      </c>
      <c r="U8">
        <f t="shared" si="5"/>
        <v>25116392.5</v>
      </c>
      <c r="V8">
        <f t="shared" si="6"/>
        <v>16788669.300000001</v>
      </c>
      <c r="W8">
        <f t="shared" si="7"/>
        <v>22339159</v>
      </c>
      <c r="X8">
        <f t="shared" si="8"/>
        <v>87376248.950000003</v>
      </c>
      <c r="Y8">
        <f t="shared" si="9"/>
        <v>0.26474045782437999</v>
      </c>
      <c r="Z8">
        <f t="shared" si="1"/>
        <v>0.28745102704480424</v>
      </c>
      <c r="AA8">
        <f t="shared" si="10"/>
        <v>0.19214225263443288</v>
      </c>
      <c r="AB8">
        <f t="shared" si="10"/>
        <v>0.25566626249638286</v>
      </c>
      <c r="AD8">
        <f t="shared" si="11"/>
        <v>5.508230277491216E-3</v>
      </c>
      <c r="AE8">
        <f t="shared" si="2"/>
        <v>7.9368422006401533E-3</v>
      </c>
      <c r="AF8">
        <f t="shared" si="2"/>
        <v>4.6637977127307207E-3</v>
      </c>
      <c r="AG8">
        <f t="shared" si="2"/>
        <v>7.9330711529703394E-3</v>
      </c>
      <c r="AH8">
        <f t="shared" si="12"/>
        <v>2.6041941343832427E-2</v>
      </c>
      <c r="AJ8">
        <f t="shared" si="13"/>
        <v>5.8539120592477199E-2</v>
      </c>
      <c r="AM8">
        <f t="shared" si="14"/>
        <v>481288.50000000006</v>
      </c>
      <c r="AN8">
        <f t="shared" si="15"/>
        <v>693491.5</v>
      </c>
      <c r="AO8">
        <f t="shared" si="16"/>
        <v>407505.14999999997</v>
      </c>
      <c r="AP8">
        <f t="shared" si="17"/>
        <v>693162</v>
      </c>
      <c r="AQ8">
        <f t="shared" si="18"/>
        <v>2275447.15</v>
      </c>
    </row>
    <row r="9" spans="1:43">
      <c r="A9">
        <v>7</v>
      </c>
      <c r="B9">
        <v>4.0273888816757197E-2</v>
      </c>
      <c r="D9">
        <v>40908</v>
      </c>
      <c r="E9">
        <v>89745</v>
      </c>
      <c r="F9">
        <v>195889</v>
      </c>
      <c r="G9">
        <v>665192</v>
      </c>
      <c r="I9">
        <v>1916971</v>
      </c>
      <c r="J9">
        <v>3090050</v>
      </c>
      <c r="K9">
        <v>7720559</v>
      </c>
      <c r="L9">
        <v>20103896</v>
      </c>
      <c r="N9">
        <f t="shared" si="3"/>
        <v>2.1339915940303739E-2</v>
      </c>
      <c r="O9">
        <f t="shared" si="0"/>
        <v>2.9043219365382438E-2</v>
      </c>
      <c r="P9">
        <f t="shared" si="0"/>
        <v>2.5372385600576332E-2</v>
      </c>
      <c r="Q9">
        <f t="shared" si="0"/>
        <v>3.3087715933269847E-2</v>
      </c>
      <c r="R9">
        <f t="shared" si="19"/>
        <v>3.0206805201203869E-2</v>
      </c>
      <c r="T9">
        <f t="shared" si="4"/>
        <v>22141015.050000001</v>
      </c>
      <c r="U9">
        <f t="shared" si="5"/>
        <v>22402862.5</v>
      </c>
      <c r="V9">
        <f t="shared" si="6"/>
        <v>15055090.049999999</v>
      </c>
      <c r="W9">
        <f t="shared" si="7"/>
        <v>20103896</v>
      </c>
      <c r="X9">
        <f t="shared" si="8"/>
        <v>79702863.599999994</v>
      </c>
      <c r="Y9">
        <f t="shared" si="9"/>
        <v>0.27779447374836858</v>
      </c>
      <c r="Z9">
        <f t="shared" si="1"/>
        <v>0.28107976913391608</v>
      </c>
      <c r="AA9">
        <f t="shared" si="10"/>
        <v>0.1888902025597986</v>
      </c>
      <c r="AB9">
        <f t="shared" si="10"/>
        <v>0.2522355545579168</v>
      </c>
      <c r="AD9">
        <f t="shared" si="11"/>
        <v>5.9281107184710989E-3</v>
      </c>
      <c r="AE9">
        <f t="shared" si="2"/>
        <v>8.1634613941273769E-3</v>
      </c>
      <c r="AF9">
        <f t="shared" si="2"/>
        <v>4.7925950555181805E-3</v>
      </c>
      <c r="AG9">
        <f t="shared" si="2"/>
        <v>8.3458983774831394E-3</v>
      </c>
      <c r="AH9">
        <f t="shared" si="12"/>
        <v>2.7230065545599796E-2</v>
      </c>
      <c r="AJ9">
        <f t="shared" si="13"/>
        <v>5.6031210996594027E-2</v>
      </c>
      <c r="AM9">
        <f t="shared" si="14"/>
        <v>472487.4</v>
      </c>
      <c r="AN9">
        <f t="shared" si="15"/>
        <v>650651.25</v>
      </c>
      <c r="AO9">
        <f t="shared" si="16"/>
        <v>381983.55</v>
      </c>
      <c r="AP9">
        <f t="shared" si="17"/>
        <v>665192</v>
      </c>
      <c r="AQ9">
        <f t="shared" si="18"/>
        <v>2170314.2000000002</v>
      </c>
    </row>
    <row r="10" spans="1:43">
      <c r="A10">
        <v>8</v>
      </c>
      <c r="B10">
        <v>3.3657330223221898E-2</v>
      </c>
      <c r="D10">
        <v>32249</v>
      </c>
      <c r="E10">
        <v>73657</v>
      </c>
      <c r="F10">
        <v>161407</v>
      </c>
      <c r="G10">
        <v>531209</v>
      </c>
      <c r="I10">
        <v>1644453</v>
      </c>
      <c r="J10">
        <v>2849601</v>
      </c>
      <c r="K10">
        <v>7086236</v>
      </c>
      <c r="L10">
        <v>18661277</v>
      </c>
      <c r="N10">
        <f t="shared" si="3"/>
        <v>1.9610776349339262E-2</v>
      </c>
      <c r="O10">
        <f t="shared" si="0"/>
        <v>2.5848180148729593E-2</v>
      </c>
      <c r="P10">
        <f t="shared" si="0"/>
        <v>2.2777536621698742E-2</v>
      </c>
      <c r="Q10">
        <f t="shared" si="0"/>
        <v>2.8465844004137552E-2</v>
      </c>
      <c r="R10">
        <f t="shared" si="19"/>
        <v>2.6404782529952896E-2</v>
      </c>
      <c r="T10">
        <f t="shared" si="4"/>
        <v>18993432.150000002</v>
      </c>
      <c r="U10">
        <f t="shared" si="5"/>
        <v>20659607.25</v>
      </c>
      <c r="V10">
        <f t="shared" si="6"/>
        <v>13818160.199999999</v>
      </c>
      <c r="W10">
        <f t="shared" si="7"/>
        <v>18661277</v>
      </c>
      <c r="X10">
        <f t="shared" si="8"/>
        <v>72132476.600000009</v>
      </c>
      <c r="Y10">
        <f t="shared" si="9"/>
        <v>0.2633131849239736</v>
      </c>
      <c r="Z10">
        <f t="shared" si="1"/>
        <v>0.28641200501910946</v>
      </c>
      <c r="AA10">
        <f t="shared" si="10"/>
        <v>0.19156641850281345</v>
      </c>
      <c r="AB10">
        <f t="shared" si="10"/>
        <v>0.25870839155410336</v>
      </c>
      <c r="AD10">
        <f t="shared" si="11"/>
        <v>5.163775979376257E-3</v>
      </c>
      <c r="AE10">
        <f t="shared" si="2"/>
        <v>7.4032291024927858E-3</v>
      </c>
      <c r="AF10">
        <f t="shared" si="2"/>
        <v>4.3634111129355006E-3</v>
      </c>
      <c r="AG10">
        <f t="shared" si="2"/>
        <v>7.3643527165404435E-3</v>
      </c>
      <c r="AH10">
        <f t="shared" si="12"/>
        <v>2.4294768911344987E-2</v>
      </c>
      <c r="AJ10">
        <f t="shared" si="13"/>
        <v>4.8065773043505636E-2</v>
      </c>
      <c r="AM10">
        <f t="shared" si="14"/>
        <v>372475.95</v>
      </c>
      <c r="AN10">
        <f t="shared" si="15"/>
        <v>534013.25</v>
      </c>
      <c r="AO10">
        <f t="shared" si="16"/>
        <v>314743.64999999997</v>
      </c>
      <c r="AP10">
        <f t="shared" si="17"/>
        <v>531209</v>
      </c>
      <c r="AQ10">
        <f t="shared" si="18"/>
        <v>1752441.8499999999</v>
      </c>
    </row>
    <row r="11" spans="1:43">
      <c r="A11">
        <v>9</v>
      </c>
      <c r="B11">
        <v>3.65122969253227E-2</v>
      </c>
      <c r="D11">
        <v>29242</v>
      </c>
      <c r="E11">
        <v>64859</v>
      </c>
      <c r="F11">
        <v>141184</v>
      </c>
      <c r="G11">
        <v>495317</v>
      </c>
      <c r="I11">
        <v>1412798</v>
      </c>
      <c r="J11">
        <v>2298236</v>
      </c>
      <c r="K11">
        <v>5677894</v>
      </c>
      <c r="L11">
        <v>15141954</v>
      </c>
      <c r="N11">
        <f t="shared" si="3"/>
        <v>2.0697934170348486E-2</v>
      </c>
      <c r="O11">
        <f t="shared" si="0"/>
        <v>2.822120965819002E-2</v>
      </c>
      <c r="P11">
        <f t="shared" si="0"/>
        <v>2.4865557546512845E-2</v>
      </c>
      <c r="Q11">
        <f t="shared" si="0"/>
        <v>3.2711564174610491E-2</v>
      </c>
      <c r="R11">
        <f t="shared" si="19"/>
        <v>2.9782948692998482E-2</v>
      </c>
      <c r="T11">
        <f t="shared" si="4"/>
        <v>16317816.9</v>
      </c>
      <c r="U11">
        <f t="shared" si="5"/>
        <v>16662211</v>
      </c>
      <c r="V11">
        <f t="shared" si="6"/>
        <v>11071893.299999999</v>
      </c>
      <c r="W11">
        <f t="shared" si="7"/>
        <v>15141954</v>
      </c>
      <c r="X11">
        <f t="shared" si="8"/>
        <v>59193875.199999996</v>
      </c>
      <c r="Y11">
        <f t="shared" si="9"/>
        <v>0.27566731937834005</v>
      </c>
      <c r="Z11">
        <f t="shared" si="1"/>
        <v>0.28148538921810617</v>
      </c>
      <c r="AA11">
        <f t="shared" si="10"/>
        <v>0.1870445761929099</v>
      </c>
      <c r="AB11">
        <f t="shared" si="10"/>
        <v>0.25580271521064396</v>
      </c>
      <c r="AD11">
        <f t="shared" si="11"/>
        <v>5.705744029409314E-3</v>
      </c>
      <c r="AE11">
        <f t="shared" si="2"/>
        <v>7.9438581848413955E-3</v>
      </c>
      <c r="AF11">
        <f t="shared" si="2"/>
        <v>4.6509676730879072E-3</v>
      </c>
      <c r="AG11">
        <f t="shared" si="2"/>
        <v>8.3677069346525905E-3</v>
      </c>
      <c r="AH11">
        <f t="shared" si="12"/>
        <v>2.6668276821991205E-2</v>
      </c>
      <c r="AJ11">
        <f t="shared" si="13"/>
        <v>4.1294721116577171E-2</v>
      </c>
      <c r="AM11">
        <f t="shared" si="14"/>
        <v>337745.10000000003</v>
      </c>
      <c r="AN11">
        <f t="shared" si="15"/>
        <v>470227.75</v>
      </c>
      <c r="AO11">
        <f t="shared" si="16"/>
        <v>275308.79999999999</v>
      </c>
      <c r="AP11">
        <f t="shared" si="17"/>
        <v>495317</v>
      </c>
      <c r="AQ11">
        <f t="shared" si="18"/>
        <v>1578598.6500000001</v>
      </c>
    </row>
    <row r="12" spans="1:43">
      <c r="A12">
        <v>10</v>
      </c>
      <c r="B12">
        <v>3.6930046380116301E-2</v>
      </c>
      <c r="D12">
        <v>31544</v>
      </c>
      <c r="E12">
        <v>72922</v>
      </c>
      <c r="F12">
        <v>156629</v>
      </c>
      <c r="G12">
        <v>531662</v>
      </c>
      <c r="I12">
        <v>1532081</v>
      </c>
      <c r="J12">
        <v>2467762</v>
      </c>
      <c r="K12">
        <v>6120141</v>
      </c>
      <c r="L12">
        <v>16355960</v>
      </c>
      <c r="N12">
        <f t="shared" si="3"/>
        <v>2.058898974662567E-2</v>
      </c>
      <c r="O12">
        <f t="shared" si="0"/>
        <v>2.9549851241732386E-2</v>
      </c>
      <c r="P12">
        <f t="shared" si="0"/>
        <v>2.5592384227748999E-2</v>
      </c>
      <c r="Q12">
        <f t="shared" si="0"/>
        <v>3.2505704342637179E-2</v>
      </c>
      <c r="R12">
        <f t="shared" si="19"/>
        <v>2.9942539537022739E-2</v>
      </c>
      <c r="T12">
        <f t="shared" si="4"/>
        <v>17695535.550000001</v>
      </c>
      <c r="U12">
        <f t="shared" si="5"/>
        <v>17891274.5</v>
      </c>
      <c r="V12">
        <f t="shared" si="6"/>
        <v>11934274.949999999</v>
      </c>
      <c r="W12">
        <f t="shared" si="7"/>
        <v>16355960</v>
      </c>
      <c r="X12">
        <f t="shared" si="8"/>
        <v>63877045</v>
      </c>
      <c r="Y12">
        <f t="shared" si="9"/>
        <v>0.27702495552197193</v>
      </c>
      <c r="Z12">
        <f t="shared" si="1"/>
        <v>0.28008926367836834</v>
      </c>
      <c r="AA12">
        <f t="shared" si="10"/>
        <v>0.18683198244377144</v>
      </c>
      <c r="AB12">
        <f t="shared" si="10"/>
        <v>0.25605379835588826</v>
      </c>
      <c r="AD12">
        <f t="shared" si="11"/>
        <v>5.7036639688013121E-3</v>
      </c>
      <c r="AE12">
        <f t="shared" si="2"/>
        <v>8.2765960761021426E-3</v>
      </c>
      <c r="AF12">
        <f t="shared" si="2"/>
        <v>4.7814758807330545E-3</v>
      </c>
      <c r="AG12">
        <f t="shared" si="2"/>
        <v>8.3232090651657424E-3</v>
      </c>
      <c r="AH12">
        <f t="shared" si="12"/>
        <v>2.7084944990802249E-2</v>
      </c>
      <c r="AJ12">
        <f t="shared" si="13"/>
        <v>4.4781248007858633E-2</v>
      </c>
      <c r="AM12">
        <f t="shared" si="14"/>
        <v>364333.2</v>
      </c>
      <c r="AN12">
        <f t="shared" si="15"/>
        <v>528684.5</v>
      </c>
      <c r="AO12">
        <f t="shared" si="16"/>
        <v>305426.55</v>
      </c>
      <c r="AP12">
        <f t="shared" si="17"/>
        <v>531662</v>
      </c>
      <c r="AQ12">
        <f t="shared" si="18"/>
        <v>1730106.25</v>
      </c>
    </row>
    <row r="13" spans="1:43">
      <c r="A13">
        <v>11</v>
      </c>
      <c r="B13">
        <v>5.2901574517127202E-2</v>
      </c>
      <c r="D13">
        <v>39719</v>
      </c>
      <c r="E13">
        <v>86315</v>
      </c>
      <c r="F13">
        <v>190423</v>
      </c>
      <c r="G13">
        <v>680758</v>
      </c>
      <c r="I13">
        <v>1460797</v>
      </c>
      <c r="J13">
        <v>2439346</v>
      </c>
      <c r="K13">
        <v>6093762</v>
      </c>
      <c r="L13">
        <v>16584479</v>
      </c>
      <c r="N13">
        <f t="shared" si="3"/>
        <v>2.7189951786593208E-2</v>
      </c>
      <c r="O13">
        <f t="shared" si="0"/>
        <v>3.5384484201913133E-2</v>
      </c>
      <c r="P13">
        <f t="shared" si="0"/>
        <v>3.1248841027923309E-2</v>
      </c>
      <c r="Q13">
        <f t="shared" si="0"/>
        <v>4.1047897856785254E-2</v>
      </c>
      <c r="R13">
        <f t="shared" si="19"/>
        <v>3.7519775468666569E-2</v>
      </c>
      <c r="T13">
        <f t="shared" si="4"/>
        <v>16872205.350000001</v>
      </c>
      <c r="U13">
        <f t="shared" si="5"/>
        <v>17685258.5</v>
      </c>
      <c r="V13">
        <f t="shared" si="6"/>
        <v>11882835.9</v>
      </c>
      <c r="W13">
        <f t="shared" si="7"/>
        <v>16584479</v>
      </c>
      <c r="X13">
        <f t="shared" si="8"/>
        <v>63024778.75</v>
      </c>
      <c r="Y13">
        <f t="shared" si="9"/>
        <v>0.26770749036544617</v>
      </c>
      <c r="Z13">
        <f t="shared" si="1"/>
        <v>0.28060802196786766</v>
      </c>
      <c r="AA13">
        <f t="shared" si="10"/>
        <v>0.18854228663198599</v>
      </c>
      <c r="AB13">
        <f t="shared" si="10"/>
        <v>0.26314220103470021</v>
      </c>
      <c r="AD13">
        <f t="shared" si="11"/>
        <v>7.2789537559463467E-3</v>
      </c>
      <c r="AE13">
        <f t="shared" si="2"/>
        <v>9.9291701202521062E-3</v>
      </c>
      <c r="AF13">
        <f t="shared" si="2"/>
        <v>5.89172794200408E-3</v>
      </c>
      <c r="AG13">
        <f t="shared" si="2"/>
        <v>1.0801434189882025E-2</v>
      </c>
      <c r="AH13">
        <f t="shared" si="12"/>
        <v>3.3901286008084557E-2</v>
      </c>
      <c r="AJ13">
        <f t="shared" si="13"/>
        <v>4.269768553107562E-2</v>
      </c>
      <c r="AM13">
        <f t="shared" si="14"/>
        <v>458754.45</v>
      </c>
      <c r="AN13">
        <f t="shared" si="15"/>
        <v>625783.75</v>
      </c>
      <c r="AO13">
        <f t="shared" si="16"/>
        <v>371324.85</v>
      </c>
      <c r="AP13">
        <f t="shared" si="17"/>
        <v>680758</v>
      </c>
      <c r="AQ13">
        <f t="shared" si="18"/>
        <v>2136621.0499999998</v>
      </c>
    </row>
    <row r="14" spans="1:43">
      <c r="A14">
        <v>12</v>
      </c>
      <c r="B14">
        <v>5.57188728783964E-2</v>
      </c>
      <c r="D14">
        <v>53998</v>
      </c>
      <c r="E14">
        <v>109026</v>
      </c>
      <c r="F14">
        <v>244708</v>
      </c>
      <c r="G14">
        <v>799680</v>
      </c>
      <c r="I14">
        <v>1609060</v>
      </c>
      <c r="J14">
        <v>2544506</v>
      </c>
      <c r="K14">
        <v>6373846</v>
      </c>
      <c r="L14">
        <v>16779978</v>
      </c>
      <c r="N14">
        <f t="shared" si="3"/>
        <v>3.3558723726896451E-2</v>
      </c>
      <c r="O14">
        <f t="shared" si="0"/>
        <v>4.2847609712847998E-2</v>
      </c>
      <c r="P14">
        <f t="shared" si="0"/>
        <v>3.8392518426080581E-2</v>
      </c>
      <c r="Q14">
        <f t="shared" si="0"/>
        <v>4.7656796689483145E-2</v>
      </c>
      <c r="R14">
        <f t="shared" si="19"/>
        <v>4.4215576809061574E-2</v>
      </c>
      <c r="T14">
        <f t="shared" si="4"/>
        <v>18584643</v>
      </c>
      <c r="U14">
        <f t="shared" si="5"/>
        <v>18447668.5</v>
      </c>
      <c r="V14">
        <f t="shared" si="6"/>
        <v>12428999.699999999</v>
      </c>
      <c r="W14">
        <f t="shared" si="7"/>
        <v>16779978</v>
      </c>
      <c r="X14">
        <f t="shared" si="8"/>
        <v>66241289.200000003</v>
      </c>
      <c r="Y14">
        <f t="shared" si="9"/>
        <v>0.28055980226906574</v>
      </c>
      <c r="Z14">
        <f t="shared" si="1"/>
        <v>0.27849199076276432</v>
      </c>
      <c r="AA14">
        <f t="shared" si="10"/>
        <v>0.18763221323295137</v>
      </c>
      <c r="AB14">
        <f t="shared" si="10"/>
        <v>0.25331599373521851</v>
      </c>
      <c r="AD14">
        <f t="shared" si="11"/>
        <v>9.4152288932202732E-3</v>
      </c>
      <c r="AE14">
        <f t="shared" si="2"/>
        <v>1.1932716128356995E-2</v>
      </c>
      <c r="AF14">
        <f t="shared" si="2"/>
        <v>7.2036732038723659E-3</v>
      </c>
      <c r="AG14">
        <f t="shared" si="2"/>
        <v>1.2072228811633695E-2</v>
      </c>
      <c r="AH14">
        <f t="shared" si="12"/>
        <v>4.0623847037083327E-2</v>
      </c>
      <c r="AJ14">
        <f t="shared" si="13"/>
        <v>4.7031269834639955E-2</v>
      </c>
      <c r="AM14">
        <f t="shared" si="14"/>
        <v>623676.9</v>
      </c>
      <c r="AN14">
        <f t="shared" si="15"/>
        <v>790438.5</v>
      </c>
      <c r="AO14">
        <f t="shared" si="16"/>
        <v>477180.6</v>
      </c>
      <c r="AP14">
        <f t="shared" si="17"/>
        <v>799680</v>
      </c>
      <c r="AQ14">
        <f t="shared" si="18"/>
        <v>2690976</v>
      </c>
    </row>
    <row r="15" spans="1:43">
      <c r="A15">
        <v>13</v>
      </c>
      <c r="B15">
        <v>2.4178623250424702E-2</v>
      </c>
      <c r="D15">
        <v>19811</v>
      </c>
      <c r="E15">
        <v>48100</v>
      </c>
      <c r="F15">
        <v>103792</v>
      </c>
      <c r="G15">
        <v>332117</v>
      </c>
      <c r="I15">
        <v>1150217</v>
      </c>
      <c r="J15">
        <v>2085834</v>
      </c>
      <c r="K15">
        <v>5177526</v>
      </c>
      <c r="L15">
        <v>13364426</v>
      </c>
      <c r="N15">
        <f t="shared" si="3"/>
        <v>1.7223706483211428E-2</v>
      </c>
      <c r="O15">
        <f t="shared" si="0"/>
        <v>2.3060320236413828E-2</v>
      </c>
      <c r="P15">
        <f t="shared" si="0"/>
        <v>2.0046640036187169E-2</v>
      </c>
      <c r="Q15">
        <f t="shared" si="0"/>
        <v>2.4850824120691752E-2</v>
      </c>
      <c r="R15">
        <f t="shared" si="19"/>
        <v>2.3134352585037297E-2</v>
      </c>
      <c r="T15">
        <f t="shared" si="4"/>
        <v>13285006.350000001</v>
      </c>
      <c r="U15">
        <f t="shared" si="5"/>
        <v>15122296.5</v>
      </c>
      <c r="V15">
        <f t="shared" si="6"/>
        <v>10096175.699999999</v>
      </c>
      <c r="W15">
        <f t="shared" si="7"/>
        <v>13364426</v>
      </c>
      <c r="X15">
        <f t="shared" si="8"/>
        <v>51867904.549999997</v>
      </c>
      <c r="Y15">
        <f t="shared" si="9"/>
        <v>0.25613154156234375</v>
      </c>
      <c r="Z15">
        <f t="shared" si="1"/>
        <v>0.29155402808729819</v>
      </c>
      <c r="AA15">
        <f t="shared" si="10"/>
        <v>0.19465169814730832</v>
      </c>
      <c r="AB15">
        <f t="shared" si="10"/>
        <v>0.25766273220304986</v>
      </c>
      <c r="AD15">
        <f t="shared" si="11"/>
        <v>4.4115344929622768E-3</v>
      </c>
      <c r="AE15">
        <f t="shared" si="2"/>
        <v>6.7233292539094882E-3</v>
      </c>
      <c r="AF15">
        <f t="shared" si="2"/>
        <v>3.9021125251916507E-3</v>
      </c>
      <c r="AG15">
        <f t="shared" si="2"/>
        <v>6.403131240434891E-3</v>
      </c>
      <c r="AH15">
        <f t="shared" si="12"/>
        <v>2.1440107512498304E-2</v>
      </c>
      <c r="AJ15">
        <f t="shared" si="13"/>
        <v>3.3619732076734285E-2</v>
      </c>
      <c r="AM15">
        <f t="shared" si="14"/>
        <v>228817.05000000002</v>
      </c>
      <c r="AN15">
        <f t="shared" si="15"/>
        <v>348725</v>
      </c>
      <c r="AO15">
        <f t="shared" si="16"/>
        <v>202394.4</v>
      </c>
      <c r="AP15">
        <f t="shared" si="17"/>
        <v>332117</v>
      </c>
      <c r="AQ15">
        <f t="shared" si="18"/>
        <v>1112053.4500000002</v>
      </c>
    </row>
    <row r="16" spans="1:43">
      <c r="A16">
        <v>14</v>
      </c>
      <c r="B16">
        <v>4.2165622460908901E-2</v>
      </c>
      <c r="D16">
        <v>31447</v>
      </c>
      <c r="E16">
        <v>64386</v>
      </c>
      <c r="F16">
        <v>142646</v>
      </c>
      <c r="G16">
        <v>470262</v>
      </c>
      <c r="I16">
        <v>1064099</v>
      </c>
      <c r="J16">
        <v>1743275</v>
      </c>
      <c r="K16">
        <v>4300892</v>
      </c>
      <c r="L16">
        <v>11425316</v>
      </c>
      <c r="N16">
        <f t="shared" si="3"/>
        <v>2.9552701393385391E-2</v>
      </c>
      <c r="O16">
        <f t="shared" si="0"/>
        <v>3.6933931823722593E-2</v>
      </c>
      <c r="P16">
        <f t="shared" si="0"/>
        <v>3.3166608229176643E-2</v>
      </c>
      <c r="Q16">
        <f t="shared" si="0"/>
        <v>4.1159649326110541E-2</v>
      </c>
      <c r="R16">
        <f t="shared" si="19"/>
        <v>3.8240907774870506E-2</v>
      </c>
      <c r="T16">
        <f t="shared" si="4"/>
        <v>12290343.450000001</v>
      </c>
      <c r="U16">
        <f t="shared" si="5"/>
        <v>12638743.75</v>
      </c>
      <c r="V16">
        <f t="shared" si="6"/>
        <v>8386739.3999999994</v>
      </c>
      <c r="W16">
        <f t="shared" si="7"/>
        <v>11425316</v>
      </c>
      <c r="X16">
        <f t="shared" si="8"/>
        <v>44741142.600000001</v>
      </c>
      <c r="Y16">
        <f t="shared" si="9"/>
        <v>0.27469891772500243</v>
      </c>
      <c r="Z16">
        <f t="shared" si="1"/>
        <v>0.28248594058033732</v>
      </c>
      <c r="AA16">
        <f t="shared" si="10"/>
        <v>0.18745027311841606</v>
      </c>
      <c r="AB16">
        <f t="shared" si="10"/>
        <v>0.25536486857624419</v>
      </c>
      <c r="AD16">
        <f t="shared" si="11"/>
        <v>8.1180950886131382E-3</v>
      </c>
      <c r="AE16">
        <f t="shared" si="2"/>
        <v>1.043331647055433E-2</v>
      </c>
      <c r="AF16">
        <f t="shared" si="2"/>
        <v>6.2170897709706669E-3</v>
      </c>
      <c r="AG16">
        <f t="shared" si="2"/>
        <v>1.0510728440806517E-2</v>
      </c>
      <c r="AH16">
        <f t="shared" si="12"/>
        <v>3.5279229770944651E-2</v>
      </c>
      <c r="AJ16">
        <f t="shared" si="13"/>
        <v>3.1102586106031185E-2</v>
      </c>
      <c r="AM16">
        <f t="shared" si="14"/>
        <v>363212.85000000003</v>
      </c>
      <c r="AN16">
        <f t="shared" si="15"/>
        <v>466798.5</v>
      </c>
      <c r="AO16">
        <f t="shared" si="16"/>
        <v>278159.7</v>
      </c>
      <c r="AP16">
        <f t="shared" si="17"/>
        <v>470262</v>
      </c>
      <c r="AQ16">
        <f t="shared" si="18"/>
        <v>1578433.05</v>
      </c>
    </row>
    <row r="17" spans="1:43">
      <c r="A17">
        <v>15</v>
      </c>
      <c r="B17">
        <v>5.2047682275769898E-2</v>
      </c>
      <c r="D17">
        <v>36341</v>
      </c>
      <c r="E17">
        <v>73372</v>
      </c>
      <c r="F17">
        <v>163588</v>
      </c>
      <c r="G17">
        <v>548312</v>
      </c>
      <c r="I17">
        <v>1001017</v>
      </c>
      <c r="J17">
        <v>1554134</v>
      </c>
      <c r="K17">
        <v>3780986</v>
      </c>
      <c r="L17">
        <v>10225146</v>
      </c>
      <c r="N17">
        <f t="shared" si="3"/>
        <v>3.6304078751909309E-2</v>
      </c>
      <c r="O17">
        <f t="shared" si="0"/>
        <v>4.7210858265760866E-2</v>
      </c>
      <c r="P17">
        <f t="shared" si="0"/>
        <v>4.3265962899624595E-2</v>
      </c>
      <c r="Q17">
        <f t="shared" si="0"/>
        <v>5.362387979594619E-2</v>
      </c>
      <c r="R17">
        <f t="shared" si="19"/>
        <v>4.9610467981254833E-2</v>
      </c>
      <c r="T17">
        <f t="shared" si="4"/>
        <v>11561746.350000001</v>
      </c>
      <c r="U17">
        <f t="shared" si="5"/>
        <v>11267471.5</v>
      </c>
      <c r="V17">
        <f t="shared" si="6"/>
        <v>7372922.7000000002</v>
      </c>
      <c r="W17">
        <f t="shared" si="7"/>
        <v>10225146</v>
      </c>
      <c r="X17">
        <f t="shared" si="8"/>
        <v>40427286.549999997</v>
      </c>
      <c r="Y17">
        <f t="shared" si="9"/>
        <v>0.28598868083071982</v>
      </c>
      <c r="Z17">
        <f t="shared" si="1"/>
        <v>0.27870956627436577</v>
      </c>
      <c r="AA17">
        <f t="shared" si="10"/>
        <v>0.1823749088596697</v>
      </c>
      <c r="AB17">
        <f t="shared" si="10"/>
        <v>0.25292684403524485</v>
      </c>
      <c r="AD17">
        <f t="shared" si="11"/>
        <v>1.0382555591033108E-2</v>
      </c>
      <c r="AE17">
        <f t="shared" si="2"/>
        <v>1.3158117830690767E-2</v>
      </c>
      <c r="AF17">
        <f t="shared" si="2"/>
        <v>7.8906260405448864E-3</v>
      </c>
      <c r="AG17">
        <f t="shared" si="2"/>
        <v>1.3562918681714E-2</v>
      </c>
      <c r="AH17">
        <f t="shared" si="12"/>
        <v>4.4994218143982759E-2</v>
      </c>
      <c r="AJ17">
        <f t="shared" si="13"/>
        <v>2.9258760168086824E-2</v>
      </c>
      <c r="AM17">
        <f t="shared" si="14"/>
        <v>419738.55000000005</v>
      </c>
      <c r="AN17">
        <f t="shared" si="15"/>
        <v>531947</v>
      </c>
      <c r="AO17">
        <f t="shared" si="16"/>
        <v>318996.59999999998</v>
      </c>
      <c r="AP17">
        <f t="shared" si="17"/>
        <v>548312</v>
      </c>
      <c r="AQ17">
        <f t="shared" si="18"/>
        <v>1818994.15</v>
      </c>
    </row>
    <row r="18" spans="1:43">
      <c r="A18">
        <v>16</v>
      </c>
      <c r="B18">
        <v>6.4339135280815696E-2</v>
      </c>
      <c r="D18">
        <v>33797</v>
      </c>
      <c r="E18">
        <v>61027</v>
      </c>
      <c r="F18">
        <v>134358</v>
      </c>
      <c r="G18">
        <v>486218</v>
      </c>
      <c r="I18">
        <v>975450</v>
      </c>
      <c r="J18">
        <v>1296094</v>
      </c>
      <c r="K18">
        <v>3244552</v>
      </c>
      <c r="L18">
        <v>8838860</v>
      </c>
      <c r="N18">
        <f t="shared" si="3"/>
        <v>3.4647598544261624E-2</v>
      </c>
      <c r="O18">
        <f t="shared" si="0"/>
        <v>4.708531942899203E-2</v>
      </c>
      <c r="P18">
        <f t="shared" si="0"/>
        <v>4.1410339547647876E-2</v>
      </c>
      <c r="Q18">
        <f t="shared" si="0"/>
        <v>5.5009130136691835E-2</v>
      </c>
      <c r="R18">
        <f t="shared" si="19"/>
        <v>4.9836446729617283E-2</v>
      </c>
      <c r="T18">
        <f t="shared" si="4"/>
        <v>11266447.5</v>
      </c>
      <c r="U18">
        <f t="shared" si="5"/>
        <v>9396681.5</v>
      </c>
      <c r="V18">
        <f t="shared" si="6"/>
        <v>6326876.3999999994</v>
      </c>
      <c r="W18">
        <f t="shared" si="7"/>
        <v>8838860</v>
      </c>
      <c r="X18">
        <f t="shared" si="8"/>
        <v>35828865.399999999</v>
      </c>
      <c r="Y18">
        <f t="shared" si="9"/>
        <v>0.31445169625717484</v>
      </c>
      <c r="Z18">
        <f t="shared" si="1"/>
        <v>0.26226567308491999</v>
      </c>
      <c r="AA18">
        <f t="shared" si="10"/>
        <v>0.17658601045178504</v>
      </c>
      <c r="AB18">
        <f t="shared" si="10"/>
        <v>0.24669662020612018</v>
      </c>
      <c r="AD18">
        <f t="shared" si="11"/>
        <v>1.0894996133480689E-2</v>
      </c>
      <c r="AE18">
        <f t="shared" si="2"/>
        <v>1.2348862992463055E-2</v>
      </c>
      <c r="AF18">
        <f t="shared" si="2"/>
        <v>7.3124866521729155E-3</v>
      </c>
      <c r="AG18">
        <f t="shared" si="2"/>
        <v>1.3570566485200506E-2</v>
      </c>
      <c r="AH18">
        <f t="shared" si="12"/>
        <v>4.4126912263317164E-2</v>
      </c>
      <c r="AJ18">
        <f t="shared" si="13"/>
        <v>2.851146144966598E-2</v>
      </c>
      <c r="AM18">
        <f t="shared" si="14"/>
        <v>390355.35000000003</v>
      </c>
      <c r="AN18">
        <f t="shared" si="15"/>
        <v>442445.75</v>
      </c>
      <c r="AO18">
        <f t="shared" si="16"/>
        <v>261998.1</v>
      </c>
      <c r="AP18">
        <f t="shared" si="17"/>
        <v>486218</v>
      </c>
      <c r="AQ18">
        <f t="shared" si="18"/>
        <v>1581017.2000000002</v>
      </c>
    </row>
    <row r="19" spans="1:43">
      <c r="A19">
        <v>17</v>
      </c>
      <c r="B19">
        <v>8.4621025044476203E-2</v>
      </c>
      <c r="D19">
        <v>38683</v>
      </c>
      <c r="E19">
        <v>72762</v>
      </c>
      <c r="F19">
        <v>159107</v>
      </c>
      <c r="G19">
        <v>593575</v>
      </c>
      <c r="I19">
        <v>1027793</v>
      </c>
      <c r="J19">
        <v>1282407</v>
      </c>
      <c r="K19">
        <v>3180497</v>
      </c>
      <c r="L19">
        <v>8781448</v>
      </c>
      <c r="N19">
        <f t="shared" si="3"/>
        <v>3.7636956079677521E-2</v>
      </c>
      <c r="O19">
        <f t="shared" si="3"/>
        <v>5.673861730324304E-2</v>
      </c>
      <c r="P19">
        <f t="shared" si="3"/>
        <v>5.0025829296490451E-2</v>
      </c>
      <c r="Q19">
        <f t="shared" si="3"/>
        <v>6.7594205420336145E-2</v>
      </c>
      <c r="R19">
        <f t="shared" si="19"/>
        <v>6.0546399998038139E-2</v>
      </c>
      <c r="T19">
        <f t="shared" si="4"/>
        <v>11871009.15</v>
      </c>
      <c r="U19">
        <f t="shared" si="5"/>
        <v>9297450.75</v>
      </c>
      <c r="V19">
        <f t="shared" si="6"/>
        <v>6201969.1499999994</v>
      </c>
      <c r="W19">
        <f t="shared" si="7"/>
        <v>8781448</v>
      </c>
      <c r="X19">
        <f t="shared" si="8"/>
        <v>36151877.049999997</v>
      </c>
      <c r="Y19">
        <f t="shared" si="9"/>
        <v>0.3283649458527908</v>
      </c>
      <c r="Z19">
        <f t="shared" ref="Z19:Z26" si="20">U19/SUM($T19:$W19)</f>
        <v>0.25717753844817309</v>
      </c>
      <c r="AA19">
        <f t="shared" si="10"/>
        <v>0.1715531711236554</v>
      </c>
      <c r="AB19">
        <f t="shared" si="10"/>
        <v>0.24290434457538079</v>
      </c>
      <c r="AD19">
        <f t="shared" si="11"/>
        <v>1.2358657045167174E-2</v>
      </c>
      <c r="AE19">
        <f t="shared" si="11"/>
        <v>1.4591897933000966E-2</v>
      </c>
      <c r="AF19">
        <f t="shared" si="11"/>
        <v>8.582089653903599E-3</v>
      </c>
      <c r="AG19">
        <f t="shared" si="11"/>
        <v>1.6418926164720404E-2</v>
      </c>
      <c r="AH19">
        <f t="shared" si="12"/>
        <v>5.1951570796792142E-2</v>
      </c>
      <c r="AJ19">
        <f t="shared" si="13"/>
        <v>3.0041396788904145E-2</v>
      </c>
      <c r="AM19">
        <f t="shared" si="14"/>
        <v>446788.65</v>
      </c>
      <c r="AN19">
        <f t="shared" si="15"/>
        <v>527524.5</v>
      </c>
      <c r="AO19">
        <f t="shared" si="16"/>
        <v>310258.64999999997</v>
      </c>
      <c r="AP19">
        <f t="shared" si="17"/>
        <v>593575</v>
      </c>
      <c r="AQ19">
        <f t="shared" si="18"/>
        <v>1878146.8</v>
      </c>
    </row>
    <row r="20" spans="1:43">
      <c r="A20">
        <v>18</v>
      </c>
      <c r="B20">
        <v>3.2942239451827802E-2</v>
      </c>
      <c r="D20">
        <v>20147</v>
      </c>
      <c r="E20">
        <v>43961</v>
      </c>
      <c r="F20">
        <v>96194</v>
      </c>
      <c r="G20">
        <v>307763</v>
      </c>
      <c r="I20">
        <v>881811</v>
      </c>
      <c r="J20">
        <v>1611951</v>
      </c>
      <c r="K20">
        <v>3887239</v>
      </c>
      <c r="L20">
        <v>10705381</v>
      </c>
      <c r="N20">
        <f t="shared" si="3"/>
        <v>2.2847299478006056E-2</v>
      </c>
      <c r="O20">
        <f t="shared" si="3"/>
        <v>2.7271920796599895E-2</v>
      </c>
      <c r="P20">
        <f t="shared" si="3"/>
        <v>2.47460987091352E-2</v>
      </c>
      <c r="Q20">
        <f t="shared" si="3"/>
        <v>2.8748439686546421E-2</v>
      </c>
      <c r="R20">
        <f t="shared" si="19"/>
        <v>2.7394038129312574E-2</v>
      </c>
      <c r="T20">
        <f t="shared" si="4"/>
        <v>10184917.050000001</v>
      </c>
      <c r="U20">
        <f t="shared" si="5"/>
        <v>11686644.75</v>
      </c>
      <c r="V20">
        <f t="shared" si="6"/>
        <v>7580116.0499999998</v>
      </c>
      <c r="W20">
        <f t="shared" si="7"/>
        <v>10705381</v>
      </c>
      <c r="X20">
        <f t="shared" si="8"/>
        <v>40157058.850000001</v>
      </c>
      <c r="Y20">
        <f t="shared" si="9"/>
        <v>0.2536270668637377</v>
      </c>
      <c r="Z20">
        <f t="shared" si="20"/>
        <v>0.29102342364398531</v>
      </c>
      <c r="AA20">
        <f t="shared" si="10"/>
        <v>0.1887617337294113</v>
      </c>
      <c r="AB20">
        <f t="shared" si="10"/>
        <v>0.26658777576286563</v>
      </c>
      <c r="AD20">
        <f t="shared" si="11"/>
        <v>5.7946935523640816E-3</v>
      </c>
      <c r="AE20">
        <f t="shared" si="11"/>
        <v>7.9367677595741041E-3</v>
      </c>
      <c r="AF20">
        <f t="shared" si="11"/>
        <v>4.6711164953755074E-3</v>
      </c>
      <c r="AG20">
        <f t="shared" si="11"/>
        <v>7.6639825926893045E-3</v>
      </c>
      <c r="AH20">
        <f t="shared" si="12"/>
        <v>2.6066560400002995E-2</v>
      </c>
      <c r="AJ20">
        <f t="shared" si="13"/>
        <v>2.5774483912441856E-2</v>
      </c>
      <c r="AM20">
        <f t="shared" si="14"/>
        <v>232697.85</v>
      </c>
      <c r="AN20">
        <f t="shared" si="15"/>
        <v>318717.25</v>
      </c>
      <c r="AO20">
        <f t="shared" si="16"/>
        <v>187578.3</v>
      </c>
      <c r="AP20">
        <f t="shared" si="17"/>
        <v>307763</v>
      </c>
      <c r="AQ20">
        <f t="shared" si="18"/>
        <v>1046756.3999999999</v>
      </c>
    </row>
    <row r="21" spans="1:43">
      <c r="A21">
        <v>19</v>
      </c>
      <c r="B21">
        <v>0.117860627426404</v>
      </c>
      <c r="D21">
        <v>37697</v>
      </c>
      <c r="E21">
        <v>63024</v>
      </c>
      <c r="F21">
        <v>135930</v>
      </c>
      <c r="G21">
        <v>528945</v>
      </c>
      <c r="I21">
        <v>800191</v>
      </c>
      <c r="J21">
        <v>799347</v>
      </c>
      <c r="K21">
        <v>2056172</v>
      </c>
      <c r="L21">
        <v>5384209</v>
      </c>
      <c r="N21">
        <f t="shared" si="3"/>
        <v>4.7110002486906249E-2</v>
      </c>
      <c r="O21">
        <f t="shared" si="3"/>
        <v>7.8844356706161398E-2</v>
      </c>
      <c r="P21">
        <f t="shared" si="3"/>
        <v>6.6108282770118459E-2</v>
      </c>
      <c r="Q21">
        <f t="shared" si="3"/>
        <v>9.8240057174600756E-2</v>
      </c>
      <c r="R21">
        <f t="shared" si="19"/>
        <v>8.4690581851452423E-2</v>
      </c>
      <c r="T21">
        <f t="shared" si="4"/>
        <v>9242206.0500000007</v>
      </c>
      <c r="U21">
        <f t="shared" si="5"/>
        <v>5795265.75</v>
      </c>
      <c r="V21">
        <f t="shared" si="6"/>
        <v>4009535.4</v>
      </c>
      <c r="W21">
        <f t="shared" si="7"/>
        <v>5384209</v>
      </c>
      <c r="X21">
        <f t="shared" si="8"/>
        <v>24431216.199999999</v>
      </c>
      <c r="Y21">
        <f t="shared" si="9"/>
        <v>0.3782949638831325</v>
      </c>
      <c r="Z21">
        <f t="shared" si="20"/>
        <v>0.23720741949801091</v>
      </c>
      <c r="AA21">
        <f t="shared" si="10"/>
        <v>0.16411526004996838</v>
      </c>
      <c r="AB21">
        <f t="shared" si="10"/>
        <v>0.2203823565688883</v>
      </c>
      <c r="AD21">
        <f t="shared" si="11"/>
        <v>1.782147668931848E-2</v>
      </c>
      <c r="AE21">
        <f t="shared" si="11"/>
        <v>1.8702466396249236E-2</v>
      </c>
      <c r="AF21">
        <f t="shared" si="11"/>
        <v>1.0849378018274835E-2</v>
      </c>
      <c r="AG21">
        <f t="shared" si="11"/>
        <v>2.1650375309600838E-2</v>
      </c>
      <c r="AH21">
        <f t="shared" si="12"/>
        <v>6.9023696413443386E-2</v>
      </c>
      <c r="AJ21">
        <f t="shared" si="13"/>
        <v>2.3388810137751469E-2</v>
      </c>
      <c r="AM21">
        <f t="shared" si="14"/>
        <v>435400.35000000003</v>
      </c>
      <c r="AN21">
        <f t="shared" si="15"/>
        <v>456924</v>
      </c>
      <c r="AO21">
        <f t="shared" si="16"/>
        <v>265063.5</v>
      </c>
      <c r="AP21">
        <f t="shared" si="17"/>
        <v>528945</v>
      </c>
      <c r="AQ21">
        <f t="shared" si="18"/>
        <v>1686332.85</v>
      </c>
    </row>
    <row r="22" spans="1:43">
      <c r="A22">
        <v>20</v>
      </c>
      <c r="B22">
        <v>4.5825931771295902E-2</v>
      </c>
      <c r="D22">
        <v>15307</v>
      </c>
      <c r="E22">
        <v>33114</v>
      </c>
      <c r="F22">
        <v>70468</v>
      </c>
      <c r="G22">
        <v>263389</v>
      </c>
      <c r="I22">
        <v>693071</v>
      </c>
      <c r="J22">
        <v>1065209</v>
      </c>
      <c r="K22">
        <v>2567366</v>
      </c>
      <c r="L22">
        <v>7296980</v>
      </c>
      <c r="N22">
        <f t="shared" si="3"/>
        <v>2.2085760333356901E-2</v>
      </c>
      <c r="O22">
        <f t="shared" si="3"/>
        <v>3.1086857133201092E-2</v>
      </c>
      <c r="P22">
        <f t="shared" si="3"/>
        <v>2.7447586358937525E-2</v>
      </c>
      <c r="Q22">
        <f t="shared" si="3"/>
        <v>3.6095617639078086E-2</v>
      </c>
      <c r="R22">
        <f t="shared" si="19"/>
        <v>3.2890845838109216E-2</v>
      </c>
      <c r="T22">
        <f t="shared" si="4"/>
        <v>8004970.0500000007</v>
      </c>
      <c r="U22">
        <f t="shared" si="5"/>
        <v>7722765.25</v>
      </c>
      <c r="V22">
        <f t="shared" si="6"/>
        <v>5006363.7</v>
      </c>
      <c r="W22">
        <f t="shared" si="7"/>
        <v>7296980</v>
      </c>
      <c r="X22">
        <f t="shared" si="8"/>
        <v>28031079</v>
      </c>
      <c r="Y22">
        <f t="shared" si="9"/>
        <v>0.28557480966037735</v>
      </c>
      <c r="Z22">
        <f t="shared" si="20"/>
        <v>0.2755072414443982</v>
      </c>
      <c r="AA22">
        <f t="shared" si="10"/>
        <v>0.17860046343560304</v>
      </c>
      <c r="AB22">
        <f t="shared" si="10"/>
        <v>0.26031748545962147</v>
      </c>
      <c r="AD22">
        <f t="shared" si="11"/>
        <v>6.3071368034031093E-3</v>
      </c>
      <c r="AE22">
        <f t="shared" si="11"/>
        <v>8.5646542539443461E-3</v>
      </c>
      <c r="AF22">
        <f t="shared" si="11"/>
        <v>4.9021516438949786E-3</v>
      </c>
      <c r="AG22">
        <f t="shared" si="11"/>
        <v>9.396320419916766E-3</v>
      </c>
      <c r="AH22">
        <f t="shared" si="12"/>
        <v>2.9170263121159203E-2</v>
      </c>
      <c r="AJ22">
        <f t="shared" si="13"/>
        <v>2.0257795989934338E-2</v>
      </c>
      <c r="AM22">
        <f t="shared" si="14"/>
        <v>176795.85</v>
      </c>
      <c r="AN22">
        <f t="shared" si="15"/>
        <v>240076.5</v>
      </c>
      <c r="AO22">
        <f t="shared" si="16"/>
        <v>137412.6</v>
      </c>
      <c r="AP22">
        <f t="shared" si="17"/>
        <v>263389</v>
      </c>
      <c r="AQ22">
        <f t="shared" si="18"/>
        <v>817673.95</v>
      </c>
    </row>
    <row r="23" spans="1:43">
      <c r="A23">
        <v>21</v>
      </c>
      <c r="B23">
        <v>3.5799135272646103E-2</v>
      </c>
      <c r="D23">
        <v>10243</v>
      </c>
      <c r="E23">
        <v>22606</v>
      </c>
      <c r="F23">
        <v>49689</v>
      </c>
      <c r="G23">
        <v>168366</v>
      </c>
      <c r="I23">
        <v>445006</v>
      </c>
      <c r="J23">
        <v>774409</v>
      </c>
      <c r="K23">
        <v>1905783</v>
      </c>
      <c r="L23">
        <v>5119843</v>
      </c>
      <c r="N23">
        <f t="shared" si="3"/>
        <v>2.3017667177521201E-2</v>
      </c>
      <c r="O23">
        <f t="shared" si="3"/>
        <v>2.919129297309303E-2</v>
      </c>
      <c r="P23">
        <f t="shared" si="3"/>
        <v>2.6072748051588244E-2</v>
      </c>
      <c r="Q23">
        <f t="shared" si="3"/>
        <v>3.2884992762473378E-2</v>
      </c>
      <c r="R23">
        <f t="shared" si="19"/>
        <v>3.0430897796627089E-2</v>
      </c>
      <c r="T23">
        <f t="shared" si="4"/>
        <v>5139819.3000000007</v>
      </c>
      <c r="U23">
        <f t="shared" si="5"/>
        <v>5614465.25</v>
      </c>
      <c r="V23">
        <f t="shared" si="6"/>
        <v>3716276.85</v>
      </c>
      <c r="W23">
        <f t="shared" si="7"/>
        <v>5119843</v>
      </c>
      <c r="X23">
        <f t="shared" si="8"/>
        <v>19590404.399999999</v>
      </c>
      <c r="Y23">
        <f t="shared" si="9"/>
        <v>0.2623641245506908</v>
      </c>
      <c r="Z23">
        <f t="shared" si="20"/>
        <v>0.28659261623001514</v>
      </c>
      <c r="AA23">
        <f t="shared" si="10"/>
        <v>0.18969883286329711</v>
      </c>
      <c r="AB23">
        <f t="shared" si="10"/>
        <v>0.26134442635599703</v>
      </c>
      <c r="AD23">
        <f t="shared" si="11"/>
        <v>6.03901009822952E-3</v>
      </c>
      <c r="AE23">
        <f t="shared" si="11"/>
        <v>8.3660090242955888E-3</v>
      </c>
      <c r="AF23">
        <f t="shared" si="11"/>
        <v>4.9459698749250939E-3</v>
      </c>
      <c r="AG23">
        <f t="shared" si="11"/>
        <v>8.5943095692297185E-3</v>
      </c>
      <c r="AH23">
        <f t="shared" si="12"/>
        <v>2.7945298566679926E-2</v>
      </c>
      <c r="AJ23">
        <f t="shared" si="13"/>
        <v>1.3007095611123133E-2</v>
      </c>
      <c r="AM23">
        <f t="shared" si="14"/>
        <v>118306.65000000001</v>
      </c>
      <c r="AN23">
        <f t="shared" si="15"/>
        <v>163893.5</v>
      </c>
      <c r="AO23">
        <f t="shared" si="16"/>
        <v>96893.55</v>
      </c>
      <c r="AP23">
        <f t="shared" si="17"/>
        <v>168366</v>
      </c>
      <c r="AQ23">
        <f t="shared" si="18"/>
        <v>547459.69999999995</v>
      </c>
    </row>
    <row r="24" spans="1:43">
      <c r="A24">
        <v>22</v>
      </c>
      <c r="B24">
        <v>6.5539342901875797E-2</v>
      </c>
      <c r="D24">
        <v>18372</v>
      </c>
      <c r="E24">
        <v>30997</v>
      </c>
      <c r="F24">
        <v>68776</v>
      </c>
      <c r="G24">
        <v>259397</v>
      </c>
      <c r="I24">
        <v>434145</v>
      </c>
      <c r="J24">
        <v>550624</v>
      </c>
      <c r="K24">
        <v>1335244</v>
      </c>
      <c r="L24">
        <v>3887594</v>
      </c>
      <c r="N24">
        <f t="shared" si="3"/>
        <v>4.2317658846698684E-2</v>
      </c>
      <c r="O24">
        <f t="shared" si="3"/>
        <v>5.6294313360841515E-2</v>
      </c>
      <c r="P24">
        <f t="shared" si="3"/>
        <v>5.1508188765499043E-2</v>
      </c>
      <c r="Q24">
        <f t="shared" si="3"/>
        <v>6.6724303000776322E-2</v>
      </c>
      <c r="R24">
        <f t="shared" si="19"/>
        <v>6.0819249672216684E-2</v>
      </c>
      <c r="T24">
        <f t="shared" si="4"/>
        <v>5014374.75</v>
      </c>
      <c r="U24">
        <f t="shared" si="5"/>
        <v>3992024</v>
      </c>
      <c r="V24">
        <f t="shared" si="6"/>
        <v>2603725.7999999998</v>
      </c>
      <c r="W24">
        <f t="shared" si="7"/>
        <v>3887594</v>
      </c>
      <c r="X24">
        <f t="shared" si="8"/>
        <v>15497718.550000001</v>
      </c>
      <c r="Y24">
        <f t="shared" si="9"/>
        <v>0.32355567265092705</v>
      </c>
      <c r="Z24">
        <f t="shared" si="20"/>
        <v>0.25758784992259393</v>
      </c>
      <c r="AA24">
        <f t="shared" si="10"/>
        <v>0.16800703868763958</v>
      </c>
      <c r="AB24">
        <f t="shared" si="10"/>
        <v>0.25084943873883941</v>
      </c>
      <c r="AD24">
        <f t="shared" si="11"/>
        <v>1.3692118573156047E-2</v>
      </c>
      <c r="AE24">
        <f t="shared" si="11"/>
        <v>1.4500731141487918E-2</v>
      </c>
      <c r="AF24">
        <f t="shared" si="11"/>
        <v>8.6537382626554402E-3</v>
      </c>
      <c r="AG24">
        <f t="shared" si="11"/>
        <v>1.6737753957984998E-2</v>
      </c>
      <c r="AH24">
        <f t="shared" si="12"/>
        <v>5.3584341935284406E-2</v>
      </c>
      <c r="AJ24">
        <f t="shared" si="13"/>
        <v>1.268963907023962E-2</v>
      </c>
      <c r="AM24">
        <f t="shared" si="14"/>
        <v>212196.6</v>
      </c>
      <c r="AN24">
        <f t="shared" si="15"/>
        <v>224728.25</v>
      </c>
      <c r="AO24">
        <f t="shared" si="16"/>
        <v>134113.19999999998</v>
      </c>
      <c r="AP24">
        <f t="shared" si="17"/>
        <v>259397</v>
      </c>
      <c r="AQ24">
        <f t="shared" si="18"/>
        <v>830435.04999999993</v>
      </c>
    </row>
    <row r="25" spans="1:43">
      <c r="A25" s="1" t="s">
        <v>0</v>
      </c>
      <c r="B25">
        <v>2.8638345095367501E-2</v>
      </c>
      <c r="D25">
        <v>25496</v>
      </c>
      <c r="E25">
        <v>62497</v>
      </c>
      <c r="F25">
        <v>135396</v>
      </c>
      <c r="G25">
        <v>479373</v>
      </c>
      <c r="I25">
        <v>1759384</v>
      </c>
      <c r="J25">
        <v>3112706</v>
      </c>
      <c r="K25">
        <v>7882263</v>
      </c>
      <c r="L25">
        <v>20369761</v>
      </c>
      <c r="N25">
        <f t="shared" si="3"/>
        <v>1.449143563883723E-2</v>
      </c>
      <c r="O25">
        <f t="shared" si="3"/>
        <v>2.007802857063918E-2</v>
      </c>
      <c r="P25">
        <f t="shared" si="3"/>
        <v>1.7177300478301728E-2</v>
      </c>
      <c r="Q25">
        <f t="shared" si="3"/>
        <v>2.3533560359397441E-2</v>
      </c>
      <c r="R25">
        <f t="shared" si="19"/>
        <v>2.1216024072372171E-2</v>
      </c>
      <c r="T25">
        <f t="shared" si="4"/>
        <v>20320885.200000003</v>
      </c>
      <c r="U25">
        <f t="shared" si="5"/>
        <v>22567118.5</v>
      </c>
      <c r="V25">
        <f t="shared" si="6"/>
        <v>15370412.85</v>
      </c>
      <c r="W25">
        <f t="shared" si="7"/>
        <v>20369761</v>
      </c>
      <c r="X25">
        <f t="shared" si="8"/>
        <v>78628177.550000012</v>
      </c>
      <c r="Y25">
        <f t="shared" si="9"/>
        <v>0.25844278518445707</v>
      </c>
      <c r="Z25">
        <f t="shared" si="20"/>
        <v>0.28701057563809701</v>
      </c>
      <c r="AA25">
        <f t="shared" si="10"/>
        <v>0.19548224731809261</v>
      </c>
      <c r="AB25">
        <f t="shared" si="10"/>
        <v>0.2590643918593532</v>
      </c>
      <c r="AD25">
        <f t="shared" si="11"/>
        <v>3.7452069878223956E-3</v>
      </c>
      <c r="AE25">
        <f t="shared" si="11"/>
        <v>5.7626065377373087E-3</v>
      </c>
      <c r="AF25">
        <f t="shared" si="11"/>
        <v>3.3578573003565687E-3</v>
      </c>
      <c r="AG25">
        <f t="shared" si="11"/>
        <v>6.0967075027926797E-3</v>
      </c>
      <c r="AH25">
        <f t="shared" si="12"/>
        <v>1.8962378328708951E-2</v>
      </c>
      <c r="AJ25">
        <f t="shared" si="13"/>
        <v>5.1425095177773474E-2</v>
      </c>
      <c r="AM25">
        <f t="shared" si="14"/>
        <v>294478.80000000005</v>
      </c>
      <c r="AN25">
        <f t="shared" si="15"/>
        <v>453103.25</v>
      </c>
      <c r="AO25">
        <f t="shared" si="16"/>
        <v>264022.2</v>
      </c>
      <c r="AP25">
        <f t="shared" si="17"/>
        <v>479373</v>
      </c>
      <c r="AQ25">
        <f t="shared" si="18"/>
        <v>1490977.25</v>
      </c>
    </row>
    <row r="26" spans="1:43">
      <c r="A26" s="1" t="s">
        <v>1</v>
      </c>
      <c r="B26">
        <v>9.8477451759790297E-3</v>
      </c>
      <c r="D26">
        <v>2737</v>
      </c>
      <c r="E26">
        <v>8631</v>
      </c>
      <c r="F26">
        <v>17712</v>
      </c>
      <c r="G26">
        <v>65125</v>
      </c>
      <c r="I26">
        <v>297707</v>
      </c>
      <c r="J26">
        <v>507857</v>
      </c>
      <c r="K26">
        <v>1311292</v>
      </c>
      <c r="L26">
        <v>3342684</v>
      </c>
      <c r="N26">
        <f t="shared" si="3"/>
        <v>9.1936031064099935E-3</v>
      </c>
      <c r="O26">
        <f t="shared" si="3"/>
        <v>1.699494148943502E-2</v>
      </c>
      <c r="P26">
        <f t="shared" si="3"/>
        <v>1.3507288994365861E-2</v>
      </c>
      <c r="Q26">
        <f t="shared" si="3"/>
        <v>1.9482846718385585E-2</v>
      </c>
      <c r="R26">
        <f t="shared" si="19"/>
        <v>1.7255116731446238E-2</v>
      </c>
      <c r="T26">
        <f t="shared" si="4"/>
        <v>3438515.85</v>
      </c>
      <c r="U26">
        <f t="shared" si="5"/>
        <v>3681963.25</v>
      </c>
      <c r="V26">
        <f t="shared" si="6"/>
        <v>2557019.4</v>
      </c>
      <c r="W26">
        <f t="shared" si="7"/>
        <v>3342684</v>
      </c>
      <c r="X26">
        <f t="shared" si="8"/>
        <v>13020182.5</v>
      </c>
      <c r="Y26">
        <f t="shared" si="9"/>
        <v>0.26409121761542131</v>
      </c>
      <c r="Z26">
        <f t="shared" si="20"/>
        <v>0.28278891252100347</v>
      </c>
      <c r="AA26">
        <f t="shared" si="10"/>
        <v>0.19638890622308866</v>
      </c>
      <c r="AB26">
        <f t="shared" si="10"/>
        <v>0.25673096364048659</v>
      </c>
      <c r="AD26">
        <f>Y26*N26</f>
        <v>2.4279498386447348E-3</v>
      </c>
      <c r="AE26">
        <f t="shared" ref="AE26:AG26" si="21">Z26*O26</f>
        <v>4.805981022155412E-3</v>
      </c>
      <c r="AF26">
        <f t="shared" si="21"/>
        <v>2.6526817116426745E-3</v>
      </c>
      <c r="AG26">
        <f t="shared" si="21"/>
        <v>5.0018500124710229E-3</v>
      </c>
      <c r="AH26">
        <f t="shared" si="12"/>
        <v>1.4888462584913845E-2</v>
      </c>
      <c r="AJ26">
        <f t="shared" si="13"/>
        <v>8.7016880965664154E-3</v>
      </c>
      <c r="AM26">
        <f t="shared" si="14"/>
        <v>31612.350000000002</v>
      </c>
      <c r="AN26">
        <f t="shared" si="15"/>
        <v>62574.75</v>
      </c>
      <c r="AO26">
        <f t="shared" si="16"/>
        <v>34538.400000000001</v>
      </c>
      <c r="AP26">
        <f t="shared" si="17"/>
        <v>65125</v>
      </c>
      <c r="AQ26">
        <f t="shared" si="18"/>
        <v>193850.5</v>
      </c>
    </row>
    <row r="27" spans="1:43">
      <c r="S27" t="s">
        <v>34</v>
      </c>
      <c r="X27">
        <f>SUM(X3:X26)</f>
        <v>1445132063.6000001</v>
      </c>
      <c r="AL27" t="s">
        <v>34</v>
      </c>
      <c r="AQ27">
        <f>SUM(AQ3:AQ26)</f>
        <v>43549792.649999999</v>
      </c>
    </row>
    <row r="29" spans="1:43">
      <c r="V29" s="7" t="s">
        <v>31</v>
      </c>
      <c r="W29" s="5" t="s">
        <v>33</v>
      </c>
      <c r="Y29" t="s">
        <v>37</v>
      </c>
      <c r="Z29" t="s">
        <v>38</v>
      </c>
    </row>
    <row r="30" spans="1:43">
      <c r="V30" s="3">
        <v>248956422</v>
      </c>
      <c r="W30">
        <f>V30*B3</f>
        <v>12291773.000000011</v>
      </c>
      <c r="Y30">
        <f>SUM(D3:G3)</f>
        <v>1837087</v>
      </c>
      <c r="Z30">
        <f>SUM(I3:L3)</f>
        <v>45333141</v>
      </c>
      <c r="AN30">
        <f>AQ27/X27</f>
        <v>3.0135510620055136E-2</v>
      </c>
      <c r="AO30" t="s">
        <v>42</v>
      </c>
    </row>
    <row r="31" spans="1:43">
      <c r="V31" s="3">
        <v>242193529</v>
      </c>
      <c r="W31">
        <f t="shared" ref="W31:W53" si="22">V31*B4</f>
        <v>9329411.999999987</v>
      </c>
      <c r="Y31">
        <f t="shared" ref="Y31:Y53" si="23">SUM(D4:G4)</f>
        <v>1548460</v>
      </c>
      <c r="Z31">
        <f t="shared" ref="Z31:Z53" si="24">SUM(I4:L4)</f>
        <v>50231254</v>
      </c>
    </row>
    <row r="32" spans="1:43">
      <c r="V32" s="3">
        <v>198295559</v>
      </c>
      <c r="W32">
        <f t="shared" si="22"/>
        <v>7473175.9999999916</v>
      </c>
      <c r="Y32">
        <f t="shared" si="23"/>
        <v>1223991</v>
      </c>
      <c r="Z32">
        <f t="shared" si="24"/>
        <v>42193569</v>
      </c>
    </row>
    <row r="33" spans="22:36">
      <c r="V33" s="3">
        <v>190214555</v>
      </c>
      <c r="W33">
        <f t="shared" si="22"/>
        <v>5444375.9999999991</v>
      </c>
      <c r="Y33">
        <f t="shared" si="23"/>
        <v>991736</v>
      </c>
      <c r="Z33">
        <f t="shared" si="24"/>
        <v>42553618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22:36">
      <c r="V34" s="3">
        <v>181538259</v>
      </c>
      <c r="W34">
        <f t="shared" si="22"/>
        <v>6292817.9999999953</v>
      </c>
      <c r="Y34">
        <f t="shared" si="23"/>
        <v>1068141</v>
      </c>
      <c r="Z34">
        <f t="shared" si="24"/>
        <v>38831767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22:36">
      <c r="V35" s="3">
        <v>170805979</v>
      </c>
      <c r="W35">
        <f t="shared" si="22"/>
        <v>6248307</v>
      </c>
      <c r="Y35">
        <f t="shared" si="23"/>
        <v>1039463</v>
      </c>
      <c r="Z35">
        <f t="shared" si="24"/>
        <v>36415836</v>
      </c>
      <c r="AB35" s="4"/>
      <c r="AC35" s="4"/>
      <c r="AD35" s="4"/>
      <c r="AE35" s="4"/>
      <c r="AF35" s="4"/>
      <c r="AG35" s="4"/>
      <c r="AH35" s="4"/>
      <c r="AI35" s="4"/>
      <c r="AJ35" s="4"/>
    </row>
    <row r="36" spans="22:36">
      <c r="V36" s="3">
        <v>159345973</v>
      </c>
      <c r="W36">
        <f t="shared" si="22"/>
        <v>6417481.9999999944</v>
      </c>
      <c r="Y36">
        <f t="shared" si="23"/>
        <v>991734</v>
      </c>
      <c r="Z36">
        <f t="shared" si="24"/>
        <v>32831476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22:36">
      <c r="V37" s="3">
        <v>145138636</v>
      </c>
      <c r="W37">
        <f t="shared" si="22"/>
        <v>4884979.0000000019</v>
      </c>
      <c r="Y37">
        <f t="shared" si="23"/>
        <v>798522</v>
      </c>
      <c r="Z37">
        <f t="shared" si="24"/>
        <v>30241567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22:36">
      <c r="V38" s="3">
        <v>138394717</v>
      </c>
      <c r="W38">
        <f t="shared" si="22"/>
        <v>5053109.0000000056</v>
      </c>
      <c r="Y38">
        <f t="shared" si="23"/>
        <v>730602</v>
      </c>
      <c r="Z38">
        <f t="shared" si="24"/>
        <v>24530882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22:36">
      <c r="V39" s="3">
        <v>133797422</v>
      </c>
      <c r="W39">
        <f t="shared" si="22"/>
        <v>4941144.9999999935</v>
      </c>
      <c r="Y39">
        <f t="shared" si="23"/>
        <v>792757</v>
      </c>
      <c r="Z39">
        <f t="shared" si="24"/>
        <v>26475944</v>
      </c>
      <c r="AB39" s="4"/>
      <c r="AC39" s="4"/>
      <c r="AD39" s="4"/>
      <c r="AE39" s="4"/>
      <c r="AF39" s="4"/>
      <c r="AG39" s="4"/>
      <c r="AH39" s="4"/>
      <c r="AI39" s="4"/>
      <c r="AJ39" s="4"/>
    </row>
    <row r="40" spans="22:36">
      <c r="V40" s="3">
        <v>135086622</v>
      </c>
      <c r="W40">
        <f t="shared" si="22"/>
        <v>7146294.9999999944</v>
      </c>
      <c r="Y40">
        <f t="shared" si="23"/>
        <v>997215</v>
      </c>
      <c r="Z40">
        <f t="shared" si="24"/>
        <v>26578384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22:36">
      <c r="V41" s="3">
        <v>133275309</v>
      </c>
      <c r="W41">
        <f t="shared" si="22"/>
        <v>7425950</v>
      </c>
      <c r="Y41">
        <f t="shared" si="23"/>
        <v>1207412</v>
      </c>
      <c r="Z41">
        <f t="shared" si="24"/>
        <v>27307390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22:36">
      <c r="V42" s="3">
        <v>114364328</v>
      </c>
      <c r="W42">
        <f t="shared" si="22"/>
        <v>2765171.9999999967</v>
      </c>
      <c r="Y42">
        <f t="shared" si="23"/>
        <v>503820</v>
      </c>
      <c r="Z42">
        <f t="shared" si="24"/>
        <v>21778003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22:36">
      <c r="V43" s="3">
        <v>107043718</v>
      </c>
      <c r="W43">
        <f>V43*B16</f>
        <v>4513564.9999999981</v>
      </c>
      <c r="Y43">
        <f t="shared" si="23"/>
        <v>708741</v>
      </c>
      <c r="Z43">
        <f t="shared" si="24"/>
        <v>18533582</v>
      </c>
      <c r="AB43" s="4"/>
      <c r="AC43" s="4"/>
      <c r="AD43" s="4"/>
      <c r="AE43" s="4"/>
      <c r="AF43" s="4"/>
      <c r="AG43" s="4"/>
      <c r="AH43" s="4"/>
      <c r="AI43" s="4"/>
      <c r="AJ43" s="4"/>
    </row>
    <row r="44" spans="22:36">
      <c r="V44" s="3">
        <v>101991189</v>
      </c>
      <c r="W44">
        <f t="shared" si="22"/>
        <v>5308404.9999999981</v>
      </c>
      <c r="Y44">
        <f t="shared" si="23"/>
        <v>821613</v>
      </c>
      <c r="Z44">
        <f t="shared" si="24"/>
        <v>16561283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22:36">
      <c r="V45" s="3">
        <v>90338345</v>
      </c>
      <c r="W45">
        <f t="shared" si="22"/>
        <v>5812291</v>
      </c>
      <c r="Y45">
        <f t="shared" si="23"/>
        <v>715400</v>
      </c>
      <c r="Z45">
        <f t="shared" si="24"/>
        <v>14354956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22:36">
      <c r="V46" s="3">
        <v>83257441</v>
      </c>
      <c r="W46">
        <f t="shared" si="22"/>
        <v>7045330</v>
      </c>
      <c r="Y46">
        <f t="shared" si="23"/>
        <v>864127</v>
      </c>
      <c r="Z46">
        <f t="shared" si="24"/>
        <v>14272145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22:36">
      <c r="V47" s="3">
        <v>80373285</v>
      </c>
      <c r="W47">
        <f t="shared" si="22"/>
        <v>2647675.9999999995</v>
      </c>
      <c r="Y47">
        <f t="shared" si="23"/>
        <v>468065</v>
      </c>
      <c r="Z47">
        <f t="shared" si="24"/>
        <v>17086382</v>
      </c>
      <c r="AB47" s="4"/>
      <c r="AC47" s="4"/>
      <c r="AD47" s="4"/>
      <c r="AE47" s="4"/>
      <c r="AF47" s="4"/>
      <c r="AG47" s="4"/>
      <c r="AH47" s="4"/>
      <c r="AI47" s="4"/>
      <c r="AJ47" s="4"/>
    </row>
    <row r="48" spans="22:36">
      <c r="V48" s="3">
        <v>58617616</v>
      </c>
      <c r="W48">
        <f t="shared" si="22"/>
        <v>6908709.0000000186</v>
      </c>
      <c r="Y48">
        <f t="shared" si="23"/>
        <v>765596</v>
      </c>
      <c r="Z48">
        <f t="shared" si="24"/>
        <v>9039919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20:36">
      <c r="V49" s="3">
        <v>64444167</v>
      </c>
      <c r="W49">
        <f t="shared" si="22"/>
        <v>2953213.9999999991</v>
      </c>
      <c r="Y49">
        <f t="shared" si="23"/>
        <v>382278</v>
      </c>
      <c r="Z49">
        <f t="shared" si="24"/>
        <v>11622626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20:36">
      <c r="V50" s="3">
        <v>46709983</v>
      </c>
      <c r="W50">
        <f t="shared" si="22"/>
        <v>1672176.9999999998</v>
      </c>
      <c r="Y50">
        <f t="shared" si="23"/>
        <v>250904</v>
      </c>
      <c r="Z50">
        <f t="shared" si="24"/>
        <v>8245041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20:36">
      <c r="V51" s="3">
        <v>50818468</v>
      </c>
      <c r="W51">
        <f t="shared" si="22"/>
        <v>3330609.0000000023</v>
      </c>
      <c r="Y51">
        <f t="shared" si="23"/>
        <v>377542</v>
      </c>
      <c r="Z51">
        <f t="shared" si="24"/>
        <v>6207607</v>
      </c>
      <c r="AB51" s="4"/>
      <c r="AC51" s="4"/>
      <c r="AD51" s="4"/>
      <c r="AE51" s="4"/>
      <c r="AF51" s="4"/>
      <c r="AG51" s="4"/>
      <c r="AH51" s="4"/>
      <c r="AI51" s="4"/>
      <c r="AJ51" s="4"/>
    </row>
    <row r="52" spans="20:36">
      <c r="V52" s="3">
        <v>156040895</v>
      </c>
      <c r="W52">
        <f t="shared" si="22"/>
        <v>4468753.0000000056</v>
      </c>
      <c r="Y52">
        <f t="shared" si="23"/>
        <v>702762</v>
      </c>
      <c r="Z52">
        <f t="shared" si="24"/>
        <v>33124114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20:36">
      <c r="V53" s="3">
        <v>57227415</v>
      </c>
      <c r="W53">
        <f t="shared" si="22"/>
        <v>563561</v>
      </c>
      <c r="Y53">
        <f t="shared" si="23"/>
        <v>94205</v>
      </c>
      <c r="Z53">
        <f t="shared" si="24"/>
        <v>5459540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20:36">
      <c r="V54" s="3"/>
      <c r="X54" s="5" t="s">
        <v>8</v>
      </c>
      <c r="Y54">
        <f>SUM(Y30:Y53)</f>
        <v>19882173</v>
      </c>
      <c r="Z54">
        <f>SUM(Z30:Z53)</f>
        <v>599810026</v>
      </c>
      <c r="AB54" s="4"/>
      <c r="AC54" s="4"/>
      <c r="AD54" s="4"/>
      <c r="AE54" s="4"/>
      <c r="AF54" s="4"/>
      <c r="AG54" s="4"/>
      <c r="AH54" s="4"/>
      <c r="AI54" s="4"/>
      <c r="AJ54" s="4"/>
    </row>
    <row r="55" spans="20:36">
      <c r="U55" t="s">
        <v>14</v>
      </c>
      <c r="V55" s="2">
        <f>SUM(V30:V53)</f>
        <v>3088269832</v>
      </c>
      <c r="W55">
        <f>SUM(W30:W53)</f>
        <v>130938284</v>
      </c>
      <c r="Y55">
        <f>Y54/W55</f>
        <v>0.1518438488165921</v>
      </c>
      <c r="AB55" s="4">
        <f>(Y54/Z54)/(W55/V55)</f>
        <v>0.78180550032194751</v>
      </c>
      <c r="AC55" s="4"/>
      <c r="AD55" s="4"/>
      <c r="AE55" s="4"/>
      <c r="AF55" s="4"/>
      <c r="AG55" s="4"/>
      <c r="AH55" s="4"/>
      <c r="AI55" s="4"/>
      <c r="AJ55" s="4"/>
    </row>
    <row r="56" spans="20:36">
      <c r="V56" s="2"/>
      <c r="AB56" s="4"/>
      <c r="AC56" s="4"/>
      <c r="AD56" s="4"/>
      <c r="AE56" s="4"/>
      <c r="AF56" s="4"/>
      <c r="AG56" s="4"/>
      <c r="AH56" s="4"/>
      <c r="AI56" s="4"/>
      <c r="AJ56" s="4"/>
    </row>
    <row r="57" spans="20:36">
      <c r="T57" t="s">
        <v>20</v>
      </c>
      <c r="V57" s="2">
        <f>W55/V55</f>
        <v>4.2398589217575854E-2</v>
      </c>
    </row>
    <row r="58" spans="20:36">
      <c r="V58" s="2"/>
    </row>
    <row r="59" spans="20:36">
      <c r="V59" s="2"/>
    </row>
    <row r="60" spans="20:36">
      <c r="V6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0"/>
  <sheetViews>
    <sheetView tabSelected="1" zoomScale="83" zoomScaleNormal="93" workbookViewId="0">
      <selection activeCell="B3" sqref="B3:B26"/>
    </sheetView>
  </sheetViews>
  <sheetFormatPr baseColWidth="10" defaultRowHeight="16"/>
  <cols>
    <col min="1" max="1" width="15.1640625" customWidth="1"/>
    <col min="21" max="21" width="19" customWidth="1"/>
    <col min="22" max="22" width="13.1640625" bestFit="1" customWidth="1"/>
    <col min="23" max="23" width="11" bestFit="1" customWidth="1"/>
    <col min="24" max="24" width="11.33203125" bestFit="1" customWidth="1"/>
    <col min="26" max="26" width="12.5" bestFit="1" customWidth="1"/>
  </cols>
  <sheetData>
    <row r="1" spans="1:43">
      <c r="A1" t="s">
        <v>6</v>
      </c>
      <c r="B1" t="s">
        <v>16</v>
      </c>
      <c r="D1" t="s">
        <v>15</v>
      </c>
      <c r="I1" t="s">
        <v>7</v>
      </c>
      <c r="N1" t="s">
        <v>29</v>
      </c>
      <c r="T1" t="s">
        <v>10</v>
      </c>
      <c r="Y1" t="s">
        <v>12</v>
      </c>
      <c r="AD1" t="s">
        <v>30</v>
      </c>
      <c r="AJ1" t="s">
        <v>13</v>
      </c>
      <c r="AM1" t="s">
        <v>39</v>
      </c>
    </row>
    <row r="2" spans="1:43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T2" t="s">
        <v>2</v>
      </c>
      <c r="U2" t="s">
        <v>3</v>
      </c>
      <c r="V2" t="s">
        <v>4</v>
      </c>
      <c r="W2" t="s">
        <v>5</v>
      </c>
      <c r="X2" t="s">
        <v>34</v>
      </c>
      <c r="Y2" t="s">
        <v>2</v>
      </c>
      <c r="Z2" t="s">
        <v>3</v>
      </c>
      <c r="AA2" t="s">
        <v>4</v>
      </c>
      <c r="AB2" t="s">
        <v>5</v>
      </c>
      <c r="AD2" t="s">
        <v>2</v>
      </c>
      <c r="AE2" t="s">
        <v>3</v>
      </c>
      <c r="AF2" t="s">
        <v>4</v>
      </c>
      <c r="AG2" t="s">
        <v>5</v>
      </c>
      <c r="AH2" t="s">
        <v>8</v>
      </c>
      <c r="AQ2" t="s">
        <v>34</v>
      </c>
    </row>
    <row r="3" spans="1:43">
      <c r="A3">
        <v>1</v>
      </c>
      <c r="B3">
        <v>1.44326584192313E-2</v>
      </c>
      <c r="D3">
        <v>5816</v>
      </c>
      <c r="E3">
        <v>30016</v>
      </c>
      <c r="F3">
        <v>58100</v>
      </c>
      <c r="G3">
        <v>297275</v>
      </c>
      <c r="I3">
        <v>2672539</v>
      </c>
      <c r="J3">
        <v>4201065</v>
      </c>
      <c r="K3">
        <v>10488523</v>
      </c>
      <c r="L3">
        <v>27971014</v>
      </c>
      <c r="N3">
        <f>D3/I3</f>
        <v>2.1762077185777272E-3</v>
      </c>
      <c r="O3">
        <f t="shared" ref="O3:Q3" si="0">E3/J3</f>
        <v>7.1448549355937127E-3</v>
      </c>
      <c r="P3">
        <f t="shared" si="0"/>
        <v>5.5393881483598783E-3</v>
      </c>
      <c r="Q3">
        <f t="shared" si="0"/>
        <v>1.0627966508471949E-2</v>
      </c>
      <c r="R3">
        <f>SUM(D3:G3)/SUM(I3:L3)</f>
        <v>8.6296027888294793E-3</v>
      </c>
      <c r="T3">
        <f>I3*11.55</f>
        <v>30867825.450000003</v>
      </c>
      <c r="U3">
        <f>J3*7.25</f>
        <v>30457721.25</v>
      </c>
      <c r="V3">
        <f>K3*1.95</f>
        <v>20452619.849999998</v>
      </c>
      <c r="W3">
        <f>L3</f>
        <v>27971014</v>
      </c>
      <c r="X3">
        <f>SUM(T3:W3)</f>
        <v>109749180.55</v>
      </c>
      <c r="Y3">
        <f>T3/SUM($T3:$W3)</f>
        <v>0.2812579127726344</v>
      </c>
      <c r="Z3">
        <f t="shared" ref="Z3:AB3" si="1">U3/SUM($T3:$W3)</f>
        <v>0.2775211723437328</v>
      </c>
      <c r="AA3">
        <f t="shared" si="1"/>
        <v>0.18635783654605154</v>
      </c>
      <c r="AB3">
        <f t="shared" si="1"/>
        <v>0.25486307833758126</v>
      </c>
      <c r="AD3">
        <f>Y3*N3</f>
        <v>6.1207564068686804E-4</v>
      </c>
      <c r="AE3">
        <f t="shared" ref="AE3:AG3" si="2">Z3*O3</f>
        <v>1.9828485179518725E-3</v>
      </c>
      <c r="AF3">
        <f t="shared" si="2"/>
        <v>1.0323083911171853E-3</v>
      </c>
      <c r="AG3">
        <f t="shared" si="2"/>
        <v>2.7086762608178766E-3</v>
      </c>
      <c r="AH3">
        <f>SUM(AD3:AG3)</f>
        <v>6.335908810573802E-3</v>
      </c>
      <c r="AJ3">
        <f>I3/SUM(I$3:I$26)</f>
        <v>7.811573393944217E-2</v>
      </c>
      <c r="AM3">
        <f>11.55*D3</f>
        <v>67174.8</v>
      </c>
      <c r="AN3">
        <f>7.25*E3</f>
        <v>217616</v>
      </c>
      <c r="AO3">
        <f>1.95*F3</f>
        <v>113295</v>
      </c>
      <c r="AP3">
        <f>G3</f>
        <v>297275</v>
      </c>
      <c r="AQ3">
        <f>SUM(AM3:AP3)</f>
        <v>695360.8</v>
      </c>
    </row>
    <row r="4" spans="1:43">
      <c r="A4">
        <v>2</v>
      </c>
      <c r="B4">
        <v>1.07634337331944E-2</v>
      </c>
      <c r="D4">
        <v>6116</v>
      </c>
      <c r="E4">
        <v>28295</v>
      </c>
      <c r="F4">
        <v>55617</v>
      </c>
      <c r="G4">
        <v>255864</v>
      </c>
      <c r="I4">
        <v>2787188</v>
      </c>
      <c r="J4">
        <v>4764698</v>
      </c>
      <c r="K4">
        <v>11780898</v>
      </c>
      <c r="L4">
        <v>30898470</v>
      </c>
      <c r="N4">
        <f t="shared" ref="N4:N26" si="3">D4/I4</f>
        <v>2.1943263245966902E-3</v>
      </c>
      <c r="O4">
        <f t="shared" ref="O4:O26" si="4">E4/J4</f>
        <v>5.938466614253411E-3</v>
      </c>
      <c r="P4">
        <f t="shared" ref="P4:P26" si="5">F4/K4</f>
        <v>4.7209474184395786E-3</v>
      </c>
      <c r="Q4">
        <f t="shared" ref="Q4:Q26" si="6">G4/L4</f>
        <v>8.2807983696280112E-3</v>
      </c>
      <c r="R4">
        <f t="shared" ref="R4:R26" si="7">SUM(D4:G4)/SUM(I4:L4)</f>
        <v>6.8859917373354845E-3</v>
      </c>
      <c r="T4">
        <f t="shared" ref="T4:T26" si="8">I4*11.55</f>
        <v>32192021.400000002</v>
      </c>
      <c r="U4">
        <f t="shared" ref="U4:U26" si="9">J4*7.25</f>
        <v>34544060.5</v>
      </c>
      <c r="V4">
        <f t="shared" ref="V4:V26" si="10">K4*1.95</f>
        <v>22972751.099999998</v>
      </c>
      <c r="W4">
        <f t="shared" ref="W4:W26" si="11">L4</f>
        <v>30898470</v>
      </c>
      <c r="X4">
        <f t="shared" ref="X4:X26" si="12">SUM(T4:W4)</f>
        <v>120607303</v>
      </c>
      <c r="Y4">
        <f t="shared" ref="Y4:Y26" si="13">T4/SUM($T4:$W4)</f>
        <v>0.26691602083167387</v>
      </c>
      <c r="Z4">
        <f t="shared" ref="Z4:Z26" si="14">U4/SUM($T4:$W4)</f>
        <v>0.28641765167404498</v>
      </c>
      <c r="AA4">
        <f t="shared" ref="AA4:AA26" si="15">V4/SUM($T4:$W4)</f>
        <v>0.19047562235928614</v>
      </c>
      <c r="AB4">
        <f t="shared" ref="AB4:AB26" si="16">W4/SUM($T4:$W4)</f>
        <v>0.25619070513499503</v>
      </c>
      <c r="AD4">
        <f t="shared" ref="AD4:AD25" si="17">Y4*N4</f>
        <v>5.8570085096754055E-4</v>
      </c>
      <c r="AE4">
        <f t="shared" ref="AE4:AE26" si="18">Z4*O4</f>
        <v>1.7008816621991787E-3</v>
      </c>
      <c r="AF4">
        <f t="shared" ref="AF4:AF26" si="19">AA4*P4</f>
        <v>8.9922539765274398E-4</v>
      </c>
      <c r="AG4">
        <f t="shared" ref="AG4:AG26" si="20">AB4*Q4</f>
        <v>2.1214635733957173E-3</v>
      </c>
      <c r="AH4">
        <f t="shared" ref="AH4:AH26" si="21">SUM(AD4:AG4)</f>
        <v>5.3072714842151807E-3</v>
      </c>
      <c r="AJ4">
        <f t="shared" ref="AJ4:AJ26" si="22">I4/SUM(I$3:I$26)</f>
        <v>8.1466813486054251E-2</v>
      </c>
      <c r="AM4">
        <f t="shared" ref="AM4:AM26" si="23">11.55*D4</f>
        <v>70639.8</v>
      </c>
      <c r="AN4">
        <f t="shared" ref="AN4:AN26" si="24">7.25*E4</f>
        <v>205138.75</v>
      </c>
      <c r="AO4">
        <f t="shared" ref="AO4:AO26" si="25">1.95*F4</f>
        <v>108453.15</v>
      </c>
      <c r="AP4">
        <f t="shared" ref="AP4:AP26" si="26">G4</f>
        <v>255864</v>
      </c>
      <c r="AQ4">
        <f t="shared" ref="AQ4:AQ26" si="27">SUM(AM4:AP4)</f>
        <v>640095.69999999995</v>
      </c>
    </row>
    <row r="5" spans="1:43">
      <c r="A5">
        <v>3</v>
      </c>
      <c r="B5">
        <v>1.0204782246283199E-2</v>
      </c>
      <c r="D5">
        <v>4134</v>
      </c>
      <c r="E5">
        <v>20058</v>
      </c>
      <c r="F5">
        <v>38262</v>
      </c>
      <c r="G5">
        <v>185734</v>
      </c>
      <c r="I5">
        <v>2313360</v>
      </c>
      <c r="J5">
        <v>3998896</v>
      </c>
      <c r="K5">
        <v>9894819</v>
      </c>
      <c r="L5">
        <v>25986494</v>
      </c>
      <c r="N5">
        <f t="shared" si="3"/>
        <v>1.787011100736591E-3</v>
      </c>
      <c r="O5">
        <f t="shared" si="4"/>
        <v>5.0158843840900089E-3</v>
      </c>
      <c r="P5">
        <f t="shared" si="5"/>
        <v>3.8668721479392398E-3</v>
      </c>
      <c r="Q5">
        <f t="shared" si="6"/>
        <v>7.147328146690354E-3</v>
      </c>
      <c r="R5">
        <f t="shared" si="7"/>
        <v>5.8821286248622387E-3</v>
      </c>
      <c r="T5">
        <f t="shared" si="8"/>
        <v>26719308</v>
      </c>
      <c r="U5">
        <f t="shared" si="9"/>
        <v>28991996</v>
      </c>
      <c r="V5">
        <f t="shared" si="10"/>
        <v>19294897.050000001</v>
      </c>
      <c r="W5">
        <f t="shared" si="11"/>
        <v>25986494</v>
      </c>
      <c r="X5">
        <f t="shared" si="12"/>
        <v>100992695.05</v>
      </c>
      <c r="Y5">
        <f t="shared" si="13"/>
        <v>0.26456673907723388</v>
      </c>
      <c r="Z5">
        <f t="shared" si="14"/>
        <v>0.28707022805606375</v>
      </c>
      <c r="AA5">
        <f t="shared" si="15"/>
        <v>0.19105240275494562</v>
      </c>
      <c r="AB5">
        <f t="shared" si="16"/>
        <v>0.25731063011175681</v>
      </c>
      <c r="AD5">
        <f t="shared" si="17"/>
        <v>4.7278369961669818E-4</v>
      </c>
      <c r="AE5">
        <f t="shared" si="18"/>
        <v>1.4399110740435676E-3</v>
      </c>
      <c r="AF5">
        <f t="shared" si="19"/>
        <v>7.3877521500996925E-4</v>
      </c>
      <c r="AG5">
        <f t="shared" si="20"/>
        <v>1.83908350904039E-3</v>
      </c>
      <c r="AH5">
        <f t="shared" si="21"/>
        <v>4.4905534977106249E-3</v>
      </c>
      <c r="AJ5">
        <f t="shared" si="22"/>
        <v>6.7617278650058218E-2</v>
      </c>
      <c r="AM5">
        <f t="shared" si="23"/>
        <v>47747.700000000004</v>
      </c>
      <c r="AN5">
        <f t="shared" si="24"/>
        <v>145420.5</v>
      </c>
      <c r="AO5">
        <f t="shared" si="25"/>
        <v>74610.899999999994</v>
      </c>
      <c r="AP5">
        <f t="shared" si="26"/>
        <v>185734</v>
      </c>
      <c r="AQ5">
        <f t="shared" si="27"/>
        <v>453513.1</v>
      </c>
    </row>
    <row r="6" spans="1:43">
      <c r="A6">
        <v>4</v>
      </c>
      <c r="B6">
        <v>7.4181967831010599E-3</v>
      </c>
      <c r="D6">
        <v>3888</v>
      </c>
      <c r="E6">
        <v>17319</v>
      </c>
      <c r="F6">
        <v>34058</v>
      </c>
      <c r="G6">
        <v>149652</v>
      </c>
      <c r="I6">
        <v>2239602</v>
      </c>
      <c r="J6">
        <v>4069581</v>
      </c>
      <c r="K6">
        <v>10206083</v>
      </c>
      <c r="L6">
        <v>26038352</v>
      </c>
      <c r="N6">
        <f t="shared" si="3"/>
        <v>1.7360227397546528E-3</v>
      </c>
      <c r="O6">
        <f t="shared" si="4"/>
        <v>4.2557206749294337E-3</v>
      </c>
      <c r="P6">
        <f t="shared" si="5"/>
        <v>3.3370294950570167E-3</v>
      </c>
      <c r="Q6">
        <f t="shared" si="6"/>
        <v>5.7473683434343314E-3</v>
      </c>
      <c r="R6">
        <f t="shared" si="7"/>
        <v>4.8155012342311291E-3</v>
      </c>
      <c r="T6">
        <f t="shared" si="8"/>
        <v>25867403.100000001</v>
      </c>
      <c r="U6">
        <f t="shared" si="9"/>
        <v>29504462.25</v>
      </c>
      <c r="V6">
        <f t="shared" si="10"/>
        <v>19901861.849999998</v>
      </c>
      <c r="W6">
        <f t="shared" si="11"/>
        <v>26038352</v>
      </c>
      <c r="X6">
        <f t="shared" si="12"/>
        <v>101312079.2</v>
      </c>
      <c r="Y6">
        <f t="shared" si="13"/>
        <v>0.25532397818956221</v>
      </c>
      <c r="Z6">
        <f t="shared" si="14"/>
        <v>0.29122353901902742</v>
      </c>
      <c r="AA6">
        <f t="shared" si="15"/>
        <v>0.19644115496545841</v>
      </c>
      <c r="AB6">
        <f t="shared" si="16"/>
        <v>0.25701132782595187</v>
      </c>
      <c r="AD6">
        <f t="shared" si="17"/>
        <v>4.4324823214170097E-4</v>
      </c>
      <c r="AE6">
        <f t="shared" si="18"/>
        <v>1.2393660360293937E-3</v>
      </c>
      <c r="AF6">
        <f t="shared" si="19"/>
        <v>6.5552992816280081E-4</v>
      </c>
      <c r="AG6">
        <f t="shared" si="20"/>
        <v>1.4771387694508988E-3</v>
      </c>
      <c r="AH6">
        <f t="shared" si="21"/>
        <v>3.8152829657847939E-3</v>
      </c>
      <c r="AJ6">
        <f t="shared" si="22"/>
        <v>6.54614035425648E-2</v>
      </c>
      <c r="AM6">
        <f t="shared" si="23"/>
        <v>44906.400000000001</v>
      </c>
      <c r="AN6">
        <f t="shared" si="24"/>
        <v>125562.75</v>
      </c>
      <c r="AO6">
        <f t="shared" si="25"/>
        <v>66413.099999999991</v>
      </c>
      <c r="AP6">
        <f t="shared" si="26"/>
        <v>149652</v>
      </c>
      <c r="AQ6">
        <f t="shared" si="27"/>
        <v>386534.25</v>
      </c>
    </row>
    <row r="7" spans="1:43">
      <c r="A7">
        <v>5</v>
      </c>
      <c r="B7">
        <v>8.9033739163489507E-3</v>
      </c>
      <c r="D7">
        <v>3752</v>
      </c>
      <c r="E7">
        <v>16911</v>
      </c>
      <c r="F7">
        <v>32911</v>
      </c>
      <c r="G7">
        <v>153283</v>
      </c>
      <c r="I7">
        <v>2091044</v>
      </c>
      <c r="J7">
        <v>3680652</v>
      </c>
      <c r="K7">
        <v>9108378</v>
      </c>
      <c r="L7">
        <v>23951693</v>
      </c>
      <c r="N7">
        <f t="shared" si="3"/>
        <v>1.794319010025614E-3</v>
      </c>
      <c r="O7">
        <f t="shared" si="4"/>
        <v>4.5945663974752303E-3</v>
      </c>
      <c r="P7">
        <f t="shared" si="5"/>
        <v>3.613266818746433E-3</v>
      </c>
      <c r="Q7">
        <f t="shared" si="6"/>
        <v>6.3996728748986556E-3</v>
      </c>
      <c r="R7">
        <f t="shared" si="7"/>
        <v>5.327004563042418E-3</v>
      </c>
      <c r="T7">
        <f t="shared" si="8"/>
        <v>24151558.200000003</v>
      </c>
      <c r="U7">
        <f t="shared" si="9"/>
        <v>26684727</v>
      </c>
      <c r="V7">
        <f t="shared" si="10"/>
        <v>17761337.099999998</v>
      </c>
      <c r="W7">
        <f t="shared" si="11"/>
        <v>23951693</v>
      </c>
      <c r="X7">
        <f t="shared" si="12"/>
        <v>92549315.299999997</v>
      </c>
      <c r="Y7">
        <f t="shared" si="13"/>
        <v>0.26095879933538529</v>
      </c>
      <c r="Z7">
        <f t="shared" si="14"/>
        <v>0.28832981544489072</v>
      </c>
      <c r="AA7">
        <f t="shared" si="15"/>
        <v>0.19191213940833982</v>
      </c>
      <c r="AB7">
        <f t="shared" si="16"/>
        <v>0.25879924581138419</v>
      </c>
      <c r="AD7">
        <f t="shared" si="17"/>
        <v>4.6824333448094139E-4</v>
      </c>
      <c r="AE7">
        <f t="shared" si="18"/>
        <v>1.3247504814333296E-3</v>
      </c>
      <c r="AF7">
        <f t="shared" si="19"/>
        <v>6.9342976543879402E-4</v>
      </c>
      <c r="AG7">
        <f t="shared" si="20"/>
        <v>1.6562305134633448E-3</v>
      </c>
      <c r="AH7">
        <f t="shared" si="21"/>
        <v>4.1426540948164099E-3</v>
      </c>
      <c r="AJ7">
        <f t="shared" si="22"/>
        <v>6.1119196673899583E-2</v>
      </c>
      <c r="AM7">
        <f t="shared" si="23"/>
        <v>43335.600000000006</v>
      </c>
      <c r="AN7">
        <f t="shared" si="24"/>
        <v>122604.75</v>
      </c>
      <c r="AO7">
        <f t="shared" si="25"/>
        <v>64176.45</v>
      </c>
      <c r="AP7">
        <f t="shared" si="26"/>
        <v>153283</v>
      </c>
      <c r="AQ7">
        <f t="shared" si="27"/>
        <v>383399.8</v>
      </c>
    </row>
    <row r="8" spans="1:43">
      <c r="A8">
        <v>6</v>
      </c>
      <c r="B8">
        <v>1.04843929380247E-2</v>
      </c>
      <c r="D8">
        <v>3807</v>
      </c>
      <c r="E8">
        <v>17934</v>
      </c>
      <c r="F8">
        <v>34358</v>
      </c>
      <c r="G8">
        <v>165574</v>
      </c>
      <c r="I8">
        <v>2002773</v>
      </c>
      <c r="J8">
        <v>3464330</v>
      </c>
      <c r="K8">
        <v>8609574</v>
      </c>
      <c r="L8">
        <v>22339159</v>
      </c>
      <c r="N8">
        <f t="shared" si="3"/>
        <v>1.9008644514380811E-3</v>
      </c>
      <c r="O8">
        <f t="shared" si="4"/>
        <v>5.176758565148239E-3</v>
      </c>
      <c r="P8">
        <f t="shared" si="5"/>
        <v>3.9906736384401828E-3</v>
      </c>
      <c r="Q8">
        <f t="shared" si="6"/>
        <v>7.4118278132135592E-3</v>
      </c>
      <c r="R8">
        <f t="shared" si="7"/>
        <v>6.0872692858129082E-3</v>
      </c>
      <c r="T8">
        <f t="shared" si="8"/>
        <v>23132028.150000002</v>
      </c>
      <c r="U8">
        <f t="shared" si="9"/>
        <v>25116392.5</v>
      </c>
      <c r="V8">
        <f t="shared" si="10"/>
        <v>16788669.300000001</v>
      </c>
      <c r="W8">
        <f t="shared" si="11"/>
        <v>22339159</v>
      </c>
      <c r="X8">
        <f t="shared" si="12"/>
        <v>87376248.950000003</v>
      </c>
      <c r="Y8">
        <f t="shared" si="13"/>
        <v>0.26474045782437999</v>
      </c>
      <c r="Z8">
        <f t="shared" si="14"/>
        <v>0.28745102704480424</v>
      </c>
      <c r="AA8">
        <f t="shared" si="15"/>
        <v>0.19214225263443288</v>
      </c>
      <c r="AB8">
        <f t="shared" si="16"/>
        <v>0.25566626249638286</v>
      </c>
      <c r="AD8">
        <f t="shared" si="17"/>
        <v>5.0323572513580653E-4</v>
      </c>
      <c r="AE8">
        <f t="shared" si="18"/>
        <v>1.4880645663148484E-3</v>
      </c>
      <c r="AF8">
        <f t="shared" si="19"/>
        <v>7.6677702241874509E-4</v>
      </c>
      <c r="AG8">
        <f t="shared" si="20"/>
        <v>1.8949543152710492E-3</v>
      </c>
      <c r="AH8">
        <f t="shared" si="21"/>
        <v>4.6530316291404491E-3</v>
      </c>
      <c r="AJ8">
        <f t="shared" si="22"/>
        <v>5.8539120592477199E-2</v>
      </c>
      <c r="AM8">
        <f t="shared" si="23"/>
        <v>43970.850000000006</v>
      </c>
      <c r="AN8">
        <f t="shared" si="24"/>
        <v>130021.5</v>
      </c>
      <c r="AO8">
        <f t="shared" si="25"/>
        <v>66998.099999999991</v>
      </c>
      <c r="AP8">
        <f t="shared" si="26"/>
        <v>165574</v>
      </c>
      <c r="AQ8">
        <f t="shared" si="27"/>
        <v>406564.45</v>
      </c>
    </row>
    <row r="9" spans="1:43">
      <c r="A9">
        <v>7</v>
      </c>
      <c r="B9">
        <v>1.0588275111288801E-2</v>
      </c>
      <c r="D9">
        <v>3152</v>
      </c>
      <c r="E9">
        <v>15408</v>
      </c>
      <c r="F9">
        <v>29023</v>
      </c>
      <c r="G9">
        <v>145821</v>
      </c>
      <c r="I9">
        <v>1916971</v>
      </c>
      <c r="J9">
        <v>3090050</v>
      </c>
      <c r="K9">
        <v>7720559</v>
      </c>
      <c r="L9">
        <v>20103896</v>
      </c>
      <c r="N9">
        <f t="shared" si="3"/>
        <v>1.6442606591336019E-3</v>
      </c>
      <c r="O9">
        <f t="shared" si="4"/>
        <v>4.9863270820860502E-3</v>
      </c>
      <c r="P9">
        <f t="shared" si="5"/>
        <v>3.7591837585853561E-3</v>
      </c>
      <c r="Q9">
        <f t="shared" si="6"/>
        <v>7.2533701925238774E-3</v>
      </c>
      <c r="R9">
        <f t="shared" si="7"/>
        <v>5.8908103918325211E-3</v>
      </c>
      <c r="T9">
        <f t="shared" si="8"/>
        <v>22141015.050000001</v>
      </c>
      <c r="U9">
        <f t="shared" si="9"/>
        <v>22402862.5</v>
      </c>
      <c r="V9">
        <f t="shared" si="10"/>
        <v>15055090.049999999</v>
      </c>
      <c r="W9">
        <f t="shared" si="11"/>
        <v>20103896</v>
      </c>
      <c r="X9">
        <f t="shared" si="12"/>
        <v>79702863.599999994</v>
      </c>
      <c r="Y9">
        <f t="shared" si="13"/>
        <v>0.27779447374836858</v>
      </c>
      <c r="Z9">
        <f t="shared" si="14"/>
        <v>0.28107976913391608</v>
      </c>
      <c r="AA9">
        <f t="shared" si="15"/>
        <v>0.1888902025597986</v>
      </c>
      <c r="AB9">
        <f t="shared" si="16"/>
        <v>0.2522355545579168</v>
      </c>
      <c r="AD9">
        <f t="shared" si="17"/>
        <v>4.5676652450916456E-4</v>
      </c>
      <c r="AE9">
        <f t="shared" si="18"/>
        <v>1.4015556650589405E-3</v>
      </c>
      <c r="AF9">
        <f t="shared" si="19"/>
        <v>7.1007298161869297E-4</v>
      </c>
      <c r="AG9">
        <f t="shared" si="20"/>
        <v>1.8295578529251239E-3</v>
      </c>
      <c r="AH9">
        <f t="shared" si="21"/>
        <v>4.3979530241119221E-3</v>
      </c>
      <c r="AJ9">
        <f t="shared" si="22"/>
        <v>5.6031210996594027E-2</v>
      </c>
      <c r="AM9">
        <f t="shared" si="23"/>
        <v>36405.600000000006</v>
      </c>
      <c r="AN9">
        <f t="shared" si="24"/>
        <v>111708</v>
      </c>
      <c r="AO9">
        <f t="shared" si="25"/>
        <v>56594.85</v>
      </c>
      <c r="AP9">
        <f t="shared" si="26"/>
        <v>145821</v>
      </c>
      <c r="AQ9">
        <f t="shared" si="27"/>
        <v>350529.45</v>
      </c>
    </row>
    <row r="10" spans="1:43">
      <c r="A10">
        <v>8</v>
      </c>
      <c r="B10">
        <v>8.1917195363473E-3</v>
      </c>
      <c r="D10">
        <v>2428</v>
      </c>
      <c r="E10">
        <v>11505</v>
      </c>
      <c r="F10">
        <v>22268</v>
      </c>
      <c r="G10">
        <v>106901</v>
      </c>
      <c r="I10">
        <v>1644453</v>
      </c>
      <c r="J10">
        <v>2849601</v>
      </c>
      <c r="K10">
        <v>7086236</v>
      </c>
      <c r="L10">
        <v>18661277</v>
      </c>
      <c r="N10">
        <f t="shared" si="3"/>
        <v>1.4764788048062182E-3</v>
      </c>
      <c r="O10">
        <f t="shared" si="4"/>
        <v>4.037407342291079E-3</v>
      </c>
      <c r="P10">
        <f t="shared" si="5"/>
        <v>3.1424299162489083E-3</v>
      </c>
      <c r="Q10">
        <f t="shared" si="6"/>
        <v>5.7284932858560535E-3</v>
      </c>
      <c r="R10">
        <f t="shared" si="7"/>
        <v>4.7319637901038656E-3</v>
      </c>
      <c r="T10">
        <f t="shared" si="8"/>
        <v>18993432.150000002</v>
      </c>
      <c r="U10">
        <f t="shared" si="9"/>
        <v>20659607.25</v>
      </c>
      <c r="V10">
        <f t="shared" si="10"/>
        <v>13818160.199999999</v>
      </c>
      <c r="W10">
        <f t="shared" si="11"/>
        <v>18661277</v>
      </c>
      <c r="X10">
        <f t="shared" si="12"/>
        <v>72132476.600000009</v>
      </c>
      <c r="Y10">
        <f t="shared" si="13"/>
        <v>0.2633131849239736</v>
      </c>
      <c r="Z10">
        <f t="shared" si="14"/>
        <v>0.28641200501910946</v>
      </c>
      <c r="AA10">
        <f t="shared" si="15"/>
        <v>0.19156641850281345</v>
      </c>
      <c r="AB10">
        <f t="shared" si="16"/>
        <v>0.25870839155410336</v>
      </c>
      <c r="AD10">
        <f t="shared" si="17"/>
        <v>3.8877633656626728E-4</v>
      </c>
      <c r="AE10">
        <f t="shared" si="18"/>
        <v>1.1563619319844619E-3</v>
      </c>
      <c r="AF10">
        <f t="shared" si="19"/>
        <v>6.0198404445189937E-4</v>
      </c>
      <c r="AG10">
        <f t="shared" si="20"/>
        <v>1.4820092840123001E-3</v>
      </c>
      <c r="AH10">
        <f t="shared" si="21"/>
        <v>3.6291315970149287E-3</v>
      </c>
      <c r="AJ10">
        <f t="shared" si="22"/>
        <v>4.8065773043505636E-2</v>
      </c>
      <c r="AM10">
        <f t="shared" si="23"/>
        <v>28043.4</v>
      </c>
      <c r="AN10">
        <f t="shared" si="24"/>
        <v>83411.25</v>
      </c>
      <c r="AO10">
        <f t="shared" si="25"/>
        <v>43422.6</v>
      </c>
      <c r="AP10">
        <f t="shared" si="26"/>
        <v>106901</v>
      </c>
      <c r="AQ10">
        <f t="shared" si="27"/>
        <v>261778.25</v>
      </c>
    </row>
    <row r="11" spans="1:43">
      <c r="A11">
        <v>9</v>
      </c>
      <c r="B11">
        <v>1.03436246052658E-2</v>
      </c>
      <c r="D11">
        <v>2272</v>
      </c>
      <c r="E11">
        <v>11630</v>
      </c>
      <c r="F11">
        <v>22465</v>
      </c>
      <c r="G11">
        <v>116858</v>
      </c>
      <c r="I11">
        <v>1412798</v>
      </c>
      <c r="J11">
        <v>2298236</v>
      </c>
      <c r="K11">
        <v>5677894</v>
      </c>
      <c r="L11">
        <v>15141954</v>
      </c>
      <c r="N11">
        <f t="shared" si="3"/>
        <v>1.6081562969370003E-3</v>
      </c>
      <c r="O11">
        <f t="shared" si="4"/>
        <v>5.0604028480974103E-3</v>
      </c>
      <c r="P11">
        <f t="shared" si="5"/>
        <v>3.9565726306267784E-3</v>
      </c>
      <c r="Q11">
        <f t="shared" si="6"/>
        <v>7.7174980190799682E-3</v>
      </c>
      <c r="R11">
        <f t="shared" si="7"/>
        <v>6.2462083507637432E-3</v>
      </c>
      <c r="T11">
        <f t="shared" si="8"/>
        <v>16317816.9</v>
      </c>
      <c r="U11">
        <f t="shared" si="9"/>
        <v>16662211</v>
      </c>
      <c r="V11">
        <f t="shared" si="10"/>
        <v>11071893.299999999</v>
      </c>
      <c r="W11">
        <f t="shared" si="11"/>
        <v>15141954</v>
      </c>
      <c r="X11">
        <f t="shared" si="12"/>
        <v>59193875.199999996</v>
      </c>
      <c r="Y11">
        <f t="shared" si="13"/>
        <v>0.27566731937834005</v>
      </c>
      <c r="Z11">
        <f t="shared" si="14"/>
        <v>0.28148538921810617</v>
      </c>
      <c r="AA11">
        <f t="shared" si="15"/>
        <v>0.1870445761929099</v>
      </c>
      <c r="AB11">
        <f t="shared" si="16"/>
        <v>0.25580271521064396</v>
      </c>
      <c r="AD11">
        <f t="shared" si="17"/>
        <v>4.4331613551802071E-4</v>
      </c>
      <c r="AE11">
        <f t="shared" si="18"/>
        <v>1.4244294652971125E-3</v>
      </c>
      <c r="AF11">
        <f t="shared" si="19"/>
        <v>7.4005545087205246E-4</v>
      </c>
      <c r="AG11">
        <f t="shared" si="20"/>
        <v>1.9741569479134221E-3</v>
      </c>
      <c r="AH11">
        <f t="shared" si="21"/>
        <v>4.5819579996006082E-3</v>
      </c>
      <c r="AJ11">
        <f t="shared" si="22"/>
        <v>4.1294721116577171E-2</v>
      </c>
      <c r="AM11">
        <f t="shared" si="23"/>
        <v>26241.600000000002</v>
      </c>
      <c r="AN11">
        <f t="shared" si="24"/>
        <v>84317.5</v>
      </c>
      <c r="AO11">
        <f t="shared" si="25"/>
        <v>43806.75</v>
      </c>
      <c r="AP11">
        <f t="shared" si="26"/>
        <v>116858</v>
      </c>
      <c r="AQ11">
        <f t="shared" si="27"/>
        <v>271223.84999999998</v>
      </c>
    </row>
    <row r="12" spans="1:43">
      <c r="A12">
        <v>10</v>
      </c>
      <c r="B12">
        <v>1.0224883107239501E-2</v>
      </c>
      <c r="D12">
        <v>2931</v>
      </c>
      <c r="E12">
        <v>13695</v>
      </c>
      <c r="F12">
        <v>26435</v>
      </c>
      <c r="G12">
        <v>124714</v>
      </c>
      <c r="I12">
        <v>1532081</v>
      </c>
      <c r="J12">
        <v>2467762</v>
      </c>
      <c r="K12">
        <v>6120141</v>
      </c>
      <c r="L12">
        <v>16355960</v>
      </c>
      <c r="N12">
        <f t="shared" si="3"/>
        <v>1.913084229880796E-3</v>
      </c>
      <c r="O12">
        <f t="shared" si="4"/>
        <v>5.5495627212024503E-3</v>
      </c>
      <c r="P12">
        <f t="shared" si="5"/>
        <v>4.3193449301249763E-3</v>
      </c>
      <c r="Q12">
        <f t="shared" si="6"/>
        <v>7.6249880777404687E-3</v>
      </c>
      <c r="R12">
        <f t="shared" si="7"/>
        <v>6.336884531860318E-3</v>
      </c>
      <c r="T12">
        <f t="shared" si="8"/>
        <v>17695535.550000001</v>
      </c>
      <c r="U12">
        <f t="shared" si="9"/>
        <v>17891274.5</v>
      </c>
      <c r="V12">
        <f t="shared" si="10"/>
        <v>11934274.949999999</v>
      </c>
      <c r="W12">
        <f t="shared" si="11"/>
        <v>16355960</v>
      </c>
      <c r="X12">
        <f t="shared" si="12"/>
        <v>63877045</v>
      </c>
      <c r="Y12">
        <f t="shared" si="13"/>
        <v>0.27702495552197193</v>
      </c>
      <c r="Z12">
        <f t="shared" si="14"/>
        <v>0.28008926367836834</v>
      </c>
      <c r="AA12">
        <f t="shared" si="15"/>
        <v>0.18683198244377144</v>
      </c>
      <c r="AB12">
        <f t="shared" si="16"/>
        <v>0.25605379835588826</v>
      </c>
      <c r="AD12">
        <f t="shared" si="17"/>
        <v>5.2997207369251344E-4</v>
      </c>
      <c r="AE12">
        <f t="shared" si="18"/>
        <v>1.5543729363185165E-3</v>
      </c>
      <c r="AF12">
        <f t="shared" si="19"/>
        <v>8.0699177615370279E-4</v>
      </c>
      <c r="AG12">
        <f t="shared" si="20"/>
        <v>1.9524071597238101E-3</v>
      </c>
      <c r="AH12">
        <f t="shared" si="21"/>
        <v>4.843743945888543E-3</v>
      </c>
      <c r="AJ12">
        <f t="shared" si="22"/>
        <v>4.4781248007858633E-2</v>
      </c>
      <c r="AM12">
        <f t="shared" si="23"/>
        <v>33853.050000000003</v>
      </c>
      <c r="AN12">
        <f t="shared" si="24"/>
        <v>99288.75</v>
      </c>
      <c r="AO12">
        <f t="shared" si="25"/>
        <v>51548.25</v>
      </c>
      <c r="AP12">
        <f t="shared" si="26"/>
        <v>124714</v>
      </c>
      <c r="AQ12">
        <f t="shared" si="27"/>
        <v>309404.05</v>
      </c>
    </row>
    <row r="13" spans="1:43">
      <c r="A13">
        <v>11</v>
      </c>
      <c r="B13">
        <v>1.54314022301927E-2</v>
      </c>
      <c r="D13">
        <v>3098</v>
      </c>
      <c r="E13">
        <v>15261</v>
      </c>
      <c r="F13">
        <v>29957</v>
      </c>
      <c r="G13">
        <v>160783</v>
      </c>
      <c r="I13">
        <v>1460797</v>
      </c>
      <c r="J13">
        <v>2439346</v>
      </c>
      <c r="K13">
        <v>6093762</v>
      </c>
      <c r="L13">
        <v>16584479</v>
      </c>
      <c r="N13">
        <f t="shared" si="3"/>
        <v>2.1207601056135793E-3</v>
      </c>
      <c r="O13">
        <f t="shared" si="4"/>
        <v>6.2561850594380622E-3</v>
      </c>
      <c r="P13">
        <f t="shared" si="5"/>
        <v>4.9160108320607208E-3</v>
      </c>
      <c r="Q13">
        <f t="shared" si="6"/>
        <v>9.6947875178954972E-3</v>
      </c>
      <c r="R13">
        <f t="shared" si="7"/>
        <v>7.8672578438177439E-3</v>
      </c>
      <c r="T13">
        <f t="shared" si="8"/>
        <v>16872205.350000001</v>
      </c>
      <c r="U13">
        <f t="shared" si="9"/>
        <v>17685258.5</v>
      </c>
      <c r="V13">
        <f t="shared" si="10"/>
        <v>11882835.9</v>
      </c>
      <c r="W13">
        <f t="shared" si="11"/>
        <v>16584479</v>
      </c>
      <c r="X13">
        <f t="shared" si="12"/>
        <v>63024778.75</v>
      </c>
      <c r="Y13">
        <f t="shared" si="13"/>
        <v>0.26770749036544617</v>
      </c>
      <c r="Z13">
        <f t="shared" si="14"/>
        <v>0.28060802196786766</v>
      </c>
      <c r="AA13">
        <f t="shared" si="15"/>
        <v>0.18854228663198599</v>
      </c>
      <c r="AB13">
        <f t="shared" si="16"/>
        <v>0.26314220103470021</v>
      </c>
      <c r="AD13">
        <f t="shared" si="17"/>
        <v>5.6774336554096989E-4</v>
      </c>
      <c r="AE13">
        <f t="shared" si="18"/>
        <v>1.7555357145938413E-3</v>
      </c>
      <c r="AF13">
        <f t="shared" si="19"/>
        <v>9.2687592338434042E-4</v>
      </c>
      <c r="AG13">
        <f t="shared" si="20"/>
        <v>2.5511077260227592E-3</v>
      </c>
      <c r="AH13">
        <f t="shared" si="21"/>
        <v>5.801262729541911E-3</v>
      </c>
      <c r="AJ13">
        <f t="shared" si="22"/>
        <v>4.269768553107562E-2</v>
      </c>
      <c r="AM13">
        <f t="shared" si="23"/>
        <v>35781.9</v>
      </c>
      <c r="AN13">
        <f t="shared" si="24"/>
        <v>110642.25</v>
      </c>
      <c r="AO13">
        <f t="shared" si="25"/>
        <v>58416.15</v>
      </c>
      <c r="AP13">
        <f t="shared" si="26"/>
        <v>160783</v>
      </c>
      <c r="AQ13">
        <f t="shared" si="27"/>
        <v>365623.3</v>
      </c>
    </row>
    <row r="14" spans="1:43">
      <c r="A14">
        <v>12</v>
      </c>
      <c r="B14">
        <v>1.38557022591484E-2</v>
      </c>
      <c r="D14">
        <v>3752</v>
      </c>
      <c r="E14">
        <v>17166</v>
      </c>
      <c r="F14">
        <v>34361</v>
      </c>
      <c r="G14">
        <v>165587</v>
      </c>
      <c r="I14">
        <v>1609060</v>
      </c>
      <c r="J14">
        <v>2544506</v>
      </c>
      <c r="K14">
        <v>6373846</v>
      </c>
      <c r="L14">
        <v>16779978</v>
      </c>
      <c r="N14">
        <f t="shared" si="3"/>
        <v>2.3317962039948788E-3</v>
      </c>
      <c r="O14">
        <f t="shared" si="4"/>
        <v>6.7462996746716257E-3</v>
      </c>
      <c r="P14">
        <f t="shared" si="5"/>
        <v>5.3909366495519346E-3</v>
      </c>
      <c r="Q14">
        <f t="shared" si="6"/>
        <v>9.8681297436742765E-3</v>
      </c>
      <c r="R14">
        <f t="shared" si="7"/>
        <v>8.0881402433553694E-3</v>
      </c>
      <c r="T14">
        <f t="shared" si="8"/>
        <v>18584643</v>
      </c>
      <c r="U14">
        <f t="shared" si="9"/>
        <v>18447668.5</v>
      </c>
      <c r="V14">
        <f t="shared" si="10"/>
        <v>12428999.699999999</v>
      </c>
      <c r="W14">
        <f t="shared" si="11"/>
        <v>16779978</v>
      </c>
      <c r="X14">
        <f t="shared" si="12"/>
        <v>66241289.200000003</v>
      </c>
      <c r="Y14">
        <f t="shared" si="13"/>
        <v>0.28055980226906574</v>
      </c>
      <c r="Z14">
        <f t="shared" si="14"/>
        <v>0.27849199076276432</v>
      </c>
      <c r="AA14">
        <f t="shared" si="15"/>
        <v>0.18763221323295137</v>
      </c>
      <c r="AB14">
        <f t="shared" si="16"/>
        <v>0.25331599373521851</v>
      </c>
      <c r="AD14">
        <f t="shared" si="17"/>
        <v>6.5420828192456126E-4</v>
      </c>
      <c r="AE14">
        <f t="shared" si="18"/>
        <v>1.8787904266814902E-3</v>
      </c>
      <c r="AF14">
        <f t="shared" si="19"/>
        <v>1.011513374954061E-3</v>
      </c>
      <c r="AG14">
        <f t="shared" si="20"/>
        <v>2.4997550923269163E-3</v>
      </c>
      <c r="AH14">
        <f t="shared" si="21"/>
        <v>6.0442671758870288E-3</v>
      </c>
      <c r="AJ14">
        <f t="shared" si="22"/>
        <v>4.7031269834639955E-2</v>
      </c>
      <c r="AM14">
        <f t="shared" si="23"/>
        <v>43335.600000000006</v>
      </c>
      <c r="AN14">
        <f t="shared" si="24"/>
        <v>124453.5</v>
      </c>
      <c r="AO14">
        <f t="shared" si="25"/>
        <v>67003.95</v>
      </c>
      <c r="AP14">
        <f t="shared" si="26"/>
        <v>165587</v>
      </c>
      <c r="AQ14">
        <f t="shared" si="27"/>
        <v>400380.05</v>
      </c>
    </row>
    <row r="15" spans="1:43">
      <c r="A15">
        <v>13</v>
      </c>
      <c r="B15">
        <v>5.6343268156133402E-3</v>
      </c>
      <c r="D15">
        <v>1996</v>
      </c>
      <c r="E15">
        <v>8410</v>
      </c>
      <c r="F15">
        <v>16281</v>
      </c>
      <c r="G15">
        <v>68574</v>
      </c>
      <c r="I15">
        <v>1150217</v>
      </c>
      <c r="J15">
        <v>2085834</v>
      </c>
      <c r="K15">
        <v>5177526</v>
      </c>
      <c r="L15">
        <v>13364426</v>
      </c>
      <c r="N15">
        <f t="shared" si="3"/>
        <v>1.7353247256821974E-3</v>
      </c>
      <c r="O15">
        <f t="shared" si="4"/>
        <v>4.0319603573438726E-3</v>
      </c>
      <c r="P15">
        <f t="shared" si="5"/>
        <v>3.144552050535333E-3</v>
      </c>
      <c r="Q15">
        <f t="shared" si="6"/>
        <v>5.1310845673431839E-3</v>
      </c>
      <c r="R15">
        <f t="shared" si="7"/>
        <v>4.3741843547362904E-3</v>
      </c>
      <c r="T15">
        <f t="shared" si="8"/>
        <v>13285006.350000001</v>
      </c>
      <c r="U15">
        <f t="shared" si="9"/>
        <v>15122296.5</v>
      </c>
      <c r="V15">
        <f t="shared" si="10"/>
        <v>10096175.699999999</v>
      </c>
      <c r="W15">
        <f t="shared" si="11"/>
        <v>13364426</v>
      </c>
      <c r="X15">
        <f t="shared" si="12"/>
        <v>51867904.549999997</v>
      </c>
      <c r="Y15">
        <f t="shared" si="13"/>
        <v>0.25613154156234375</v>
      </c>
      <c r="Z15">
        <f t="shared" si="14"/>
        <v>0.29155402808729819</v>
      </c>
      <c r="AA15">
        <f t="shared" si="15"/>
        <v>0.19465169814730832</v>
      </c>
      <c r="AB15">
        <f t="shared" si="16"/>
        <v>0.25766273220304986</v>
      </c>
      <c r="AD15">
        <f t="shared" si="17"/>
        <v>4.4447139710023252E-4</v>
      </c>
      <c r="AE15">
        <f t="shared" si="18"/>
        <v>1.1755342832719083E-3</v>
      </c>
      <c r="AF15">
        <f t="shared" si="19"/>
        <v>6.12092396549303E-4</v>
      </c>
      <c r="AG15">
        <f t="shared" si="20"/>
        <v>1.3220892687865488E-3</v>
      </c>
      <c r="AH15">
        <f t="shared" si="21"/>
        <v>3.5541873457079929E-3</v>
      </c>
      <c r="AJ15">
        <f t="shared" si="22"/>
        <v>3.3619732076734285E-2</v>
      </c>
      <c r="AM15">
        <f t="shared" si="23"/>
        <v>23053.800000000003</v>
      </c>
      <c r="AN15">
        <f t="shared" si="24"/>
        <v>60972.5</v>
      </c>
      <c r="AO15">
        <f t="shared" si="25"/>
        <v>31747.95</v>
      </c>
      <c r="AP15">
        <f t="shared" si="26"/>
        <v>68574</v>
      </c>
      <c r="AQ15">
        <f t="shared" si="27"/>
        <v>184348.25</v>
      </c>
    </row>
    <row r="16" spans="1:43">
      <c r="A16">
        <v>14</v>
      </c>
      <c r="B16">
        <v>1.09020036094038E-2</v>
      </c>
      <c r="D16">
        <v>2403</v>
      </c>
      <c r="E16">
        <v>10723</v>
      </c>
      <c r="F16">
        <v>21567</v>
      </c>
      <c r="G16">
        <v>101445</v>
      </c>
      <c r="I16">
        <v>1064099</v>
      </c>
      <c r="J16">
        <v>1743275</v>
      </c>
      <c r="K16">
        <v>4300892</v>
      </c>
      <c r="L16">
        <v>11425316</v>
      </c>
      <c r="N16">
        <f t="shared" si="3"/>
        <v>2.2582485276275988E-3</v>
      </c>
      <c r="O16">
        <f t="shared" si="4"/>
        <v>6.1510662402661656E-3</v>
      </c>
      <c r="P16">
        <f t="shared" si="5"/>
        <v>5.0145411695992365E-3</v>
      </c>
      <c r="Q16">
        <f t="shared" si="6"/>
        <v>8.8789666736569916E-3</v>
      </c>
      <c r="R16">
        <f t="shared" si="7"/>
        <v>7.3454769833483889E-3</v>
      </c>
      <c r="T16">
        <f t="shared" si="8"/>
        <v>12290343.450000001</v>
      </c>
      <c r="U16">
        <f t="shared" si="9"/>
        <v>12638743.75</v>
      </c>
      <c r="V16">
        <f t="shared" si="10"/>
        <v>8386739.3999999994</v>
      </c>
      <c r="W16">
        <f t="shared" si="11"/>
        <v>11425316</v>
      </c>
      <c r="X16">
        <f t="shared" si="12"/>
        <v>44741142.600000001</v>
      </c>
      <c r="Y16">
        <f t="shared" si="13"/>
        <v>0.27469891772500243</v>
      </c>
      <c r="Z16">
        <f t="shared" si="14"/>
        <v>0.28248594058033732</v>
      </c>
      <c r="AA16">
        <f t="shared" si="15"/>
        <v>0.18745027311841606</v>
      </c>
      <c r="AB16">
        <f t="shared" si="16"/>
        <v>0.25536486857624419</v>
      </c>
      <c r="AD16">
        <f t="shared" si="17"/>
        <v>6.2033842649338164E-4</v>
      </c>
      <c r="AE16">
        <f t="shared" si="18"/>
        <v>1.7375897324535469E-3</v>
      </c>
      <c r="AF16">
        <f t="shared" si="19"/>
        <v>9.3997711180491834E-4</v>
      </c>
      <c r="AG16">
        <f t="shared" si="20"/>
        <v>2.2673761577112696E-3</v>
      </c>
      <c r="AH16">
        <f t="shared" si="21"/>
        <v>5.5652814284631166E-3</v>
      </c>
      <c r="AJ16">
        <f t="shared" si="22"/>
        <v>3.1102586106031185E-2</v>
      </c>
      <c r="AM16">
        <f t="shared" si="23"/>
        <v>27754.65</v>
      </c>
      <c r="AN16">
        <f t="shared" si="24"/>
        <v>77741.75</v>
      </c>
      <c r="AO16">
        <f t="shared" si="25"/>
        <v>42055.65</v>
      </c>
      <c r="AP16">
        <f t="shared" si="26"/>
        <v>101445</v>
      </c>
      <c r="AQ16">
        <f t="shared" si="27"/>
        <v>248997.05</v>
      </c>
    </row>
    <row r="17" spans="1:43">
      <c r="A17">
        <v>15</v>
      </c>
      <c r="B17">
        <v>1.20668953079859E-2</v>
      </c>
      <c r="D17">
        <v>2375</v>
      </c>
      <c r="E17">
        <v>10699</v>
      </c>
      <c r="F17">
        <v>21415</v>
      </c>
      <c r="G17">
        <v>106328</v>
      </c>
      <c r="I17">
        <v>1001017</v>
      </c>
      <c r="J17">
        <v>1554134</v>
      </c>
      <c r="K17">
        <v>3780986</v>
      </c>
      <c r="L17">
        <v>10225146</v>
      </c>
      <c r="N17">
        <f t="shared" si="3"/>
        <v>2.3725870789407175E-3</v>
      </c>
      <c r="O17">
        <f t="shared" si="4"/>
        <v>6.884219764833663E-3</v>
      </c>
      <c r="P17">
        <f t="shared" si="5"/>
        <v>5.6638665152423202E-3</v>
      </c>
      <c r="Q17">
        <f t="shared" si="6"/>
        <v>1.0398677925968E-2</v>
      </c>
      <c r="R17">
        <f t="shared" si="7"/>
        <v>8.5027832686634247E-3</v>
      </c>
      <c r="T17">
        <f t="shared" si="8"/>
        <v>11561746.350000001</v>
      </c>
      <c r="U17">
        <f t="shared" si="9"/>
        <v>11267471.5</v>
      </c>
      <c r="V17">
        <f t="shared" si="10"/>
        <v>7372922.7000000002</v>
      </c>
      <c r="W17">
        <f t="shared" si="11"/>
        <v>10225146</v>
      </c>
      <c r="X17">
        <f t="shared" si="12"/>
        <v>40427286.549999997</v>
      </c>
      <c r="Y17">
        <f t="shared" si="13"/>
        <v>0.28598868083071982</v>
      </c>
      <c r="Z17">
        <f t="shared" si="14"/>
        <v>0.27870956627436577</v>
      </c>
      <c r="AA17">
        <f t="shared" si="15"/>
        <v>0.1823749088596697</v>
      </c>
      <c r="AB17">
        <f t="shared" si="16"/>
        <v>0.25292684403524485</v>
      </c>
      <c r="AD17">
        <f t="shared" si="17"/>
        <v>6.7853304886226671E-4</v>
      </c>
      <c r="AE17">
        <f t="shared" si="18"/>
        <v>1.9186979047942066E-3</v>
      </c>
      <c r="AF17">
        <f t="shared" si="19"/>
        <v>1.0329471395106532E-3</v>
      </c>
      <c r="AG17">
        <f t="shared" si="20"/>
        <v>2.6301047899540517E-3</v>
      </c>
      <c r="AH17">
        <f t="shared" si="21"/>
        <v>6.2602828831211776E-3</v>
      </c>
      <c r="AJ17">
        <f t="shared" si="22"/>
        <v>2.9258760168086824E-2</v>
      </c>
      <c r="AM17">
        <f t="shared" si="23"/>
        <v>27431.25</v>
      </c>
      <c r="AN17">
        <f t="shared" si="24"/>
        <v>77567.75</v>
      </c>
      <c r="AO17">
        <f t="shared" si="25"/>
        <v>41759.25</v>
      </c>
      <c r="AP17">
        <f t="shared" si="26"/>
        <v>106328</v>
      </c>
      <c r="AQ17">
        <f t="shared" si="27"/>
        <v>253086.25</v>
      </c>
    </row>
    <row r="18" spans="1:43">
      <c r="A18">
        <v>16</v>
      </c>
      <c r="B18">
        <v>1.67866922955031E-2</v>
      </c>
      <c r="D18">
        <v>1518</v>
      </c>
      <c r="E18">
        <v>8522</v>
      </c>
      <c r="F18">
        <v>15325</v>
      </c>
      <c r="G18">
        <v>97719</v>
      </c>
      <c r="I18">
        <v>975450</v>
      </c>
      <c r="J18">
        <v>1296094</v>
      </c>
      <c r="K18">
        <v>3244552</v>
      </c>
      <c r="L18">
        <v>8838860</v>
      </c>
      <c r="N18">
        <f t="shared" si="3"/>
        <v>1.5562048285406736E-3</v>
      </c>
      <c r="O18">
        <f t="shared" si="4"/>
        <v>6.575140383336394E-3</v>
      </c>
      <c r="P18">
        <f t="shared" si="5"/>
        <v>4.7233023234024294E-3</v>
      </c>
      <c r="Q18">
        <f t="shared" si="6"/>
        <v>1.1055611243983953E-2</v>
      </c>
      <c r="R18">
        <f t="shared" si="7"/>
        <v>8.5743209522899273E-3</v>
      </c>
      <c r="T18">
        <f t="shared" si="8"/>
        <v>11266447.5</v>
      </c>
      <c r="U18">
        <f t="shared" si="9"/>
        <v>9396681.5</v>
      </c>
      <c r="V18">
        <f t="shared" si="10"/>
        <v>6326876.3999999994</v>
      </c>
      <c r="W18">
        <f t="shared" si="11"/>
        <v>8838860</v>
      </c>
      <c r="X18">
        <f t="shared" si="12"/>
        <v>35828865.399999999</v>
      </c>
      <c r="Y18">
        <f t="shared" si="13"/>
        <v>0.31445169625717484</v>
      </c>
      <c r="Z18">
        <f t="shared" si="14"/>
        <v>0.26226567308491999</v>
      </c>
      <c r="AA18">
        <f t="shared" si="15"/>
        <v>0.17658601045178504</v>
      </c>
      <c r="AB18">
        <f t="shared" si="16"/>
        <v>0.24669662020612018</v>
      </c>
      <c r="AD18">
        <f t="shared" si="17"/>
        <v>4.8935124805822073E-4</v>
      </c>
      <c r="AE18">
        <f t="shared" si="18"/>
        <v>1.7244336182635582E-3</v>
      </c>
      <c r="AF18">
        <f t="shared" si="19"/>
        <v>8.3406911344728195E-4</v>
      </c>
      <c r="AG18">
        <f t="shared" si="20"/>
        <v>2.7273819282036212E-3</v>
      </c>
      <c r="AH18">
        <f t="shared" si="21"/>
        <v>5.7752359079726815E-3</v>
      </c>
      <c r="AJ18">
        <f t="shared" si="22"/>
        <v>2.851146144966598E-2</v>
      </c>
      <c r="AM18">
        <f t="shared" si="23"/>
        <v>17532.900000000001</v>
      </c>
      <c r="AN18">
        <f t="shared" si="24"/>
        <v>61784.5</v>
      </c>
      <c r="AO18">
        <f t="shared" si="25"/>
        <v>29883.75</v>
      </c>
      <c r="AP18">
        <f t="shared" si="26"/>
        <v>97719</v>
      </c>
      <c r="AQ18">
        <f t="shared" si="27"/>
        <v>206920.15</v>
      </c>
    </row>
    <row r="19" spans="1:43">
      <c r="A19">
        <v>17</v>
      </c>
      <c r="B19">
        <v>2.46287175701209E-2</v>
      </c>
      <c r="D19">
        <v>2283</v>
      </c>
      <c r="E19">
        <v>12244</v>
      </c>
      <c r="F19">
        <v>23014</v>
      </c>
      <c r="G19">
        <v>140394</v>
      </c>
      <c r="I19">
        <v>1027793</v>
      </c>
      <c r="J19">
        <v>1282407</v>
      </c>
      <c r="K19">
        <v>3180497</v>
      </c>
      <c r="L19">
        <v>8781448</v>
      </c>
      <c r="N19">
        <f t="shared" si="3"/>
        <v>2.2212643985705291E-3</v>
      </c>
      <c r="O19">
        <f t="shared" si="4"/>
        <v>9.5476709032311889E-3</v>
      </c>
      <c r="P19">
        <f t="shared" si="5"/>
        <v>7.2359760125540124E-3</v>
      </c>
      <c r="Q19">
        <f t="shared" si="6"/>
        <v>1.5987568337249163E-2</v>
      </c>
      <c r="R19">
        <f t="shared" si="7"/>
        <v>1.2467292057360684E-2</v>
      </c>
      <c r="T19">
        <f t="shared" si="8"/>
        <v>11871009.15</v>
      </c>
      <c r="U19">
        <f t="shared" si="9"/>
        <v>9297450.75</v>
      </c>
      <c r="V19">
        <f t="shared" si="10"/>
        <v>6201969.1499999994</v>
      </c>
      <c r="W19">
        <f t="shared" si="11"/>
        <v>8781448</v>
      </c>
      <c r="X19">
        <f t="shared" si="12"/>
        <v>36151877.049999997</v>
      </c>
      <c r="Y19">
        <f t="shared" si="13"/>
        <v>0.3283649458527908</v>
      </c>
      <c r="Z19">
        <f t="shared" si="14"/>
        <v>0.25717753844817309</v>
      </c>
      <c r="AA19">
        <f t="shared" si="15"/>
        <v>0.1715531711236554</v>
      </c>
      <c r="AB19">
        <f t="shared" si="16"/>
        <v>0.24290434457538079</v>
      </c>
      <c r="AD19">
        <f t="shared" si="17"/>
        <v>7.2938536396134374E-4</v>
      </c>
      <c r="AE19">
        <f t="shared" si="18"/>
        <v>2.4554465008062424E-3</v>
      </c>
      <c r="AF19">
        <f t="shared" si="19"/>
        <v>1.2413546311283441E-3</v>
      </c>
      <c r="AG19">
        <f t="shared" si="20"/>
        <v>3.8834498083136185E-3</v>
      </c>
      <c r="AH19">
        <f t="shared" si="21"/>
        <v>8.3096363042095486E-3</v>
      </c>
      <c r="AJ19">
        <f t="shared" si="22"/>
        <v>3.0041396788904145E-2</v>
      </c>
      <c r="AM19">
        <f t="shared" si="23"/>
        <v>26368.65</v>
      </c>
      <c r="AN19">
        <f t="shared" si="24"/>
        <v>88769</v>
      </c>
      <c r="AO19">
        <f t="shared" si="25"/>
        <v>44877.299999999996</v>
      </c>
      <c r="AP19">
        <f t="shared" si="26"/>
        <v>140394</v>
      </c>
      <c r="AQ19">
        <f t="shared" si="27"/>
        <v>300408.94999999995</v>
      </c>
    </row>
    <row r="20" spans="1:43">
      <c r="A20">
        <v>18</v>
      </c>
      <c r="B20">
        <v>6.9685592669255702E-3</v>
      </c>
      <c r="D20">
        <v>1334</v>
      </c>
      <c r="E20">
        <v>6360</v>
      </c>
      <c r="F20">
        <v>12329</v>
      </c>
      <c r="G20">
        <v>55682</v>
      </c>
      <c r="I20">
        <v>881811</v>
      </c>
      <c r="J20">
        <v>1611951</v>
      </c>
      <c r="K20">
        <v>3887239</v>
      </c>
      <c r="L20">
        <v>10705381</v>
      </c>
      <c r="N20">
        <f t="shared" si="3"/>
        <v>1.5127958258629116E-3</v>
      </c>
      <c r="O20">
        <f t="shared" si="4"/>
        <v>3.9455293616245156E-3</v>
      </c>
      <c r="P20">
        <f t="shared" si="5"/>
        <v>3.1716598850752425E-3</v>
      </c>
      <c r="Q20">
        <f t="shared" si="6"/>
        <v>5.2013095096755547E-3</v>
      </c>
      <c r="R20">
        <f t="shared" si="7"/>
        <v>4.4307214950479274E-3</v>
      </c>
      <c r="T20">
        <f t="shared" si="8"/>
        <v>10184917.050000001</v>
      </c>
      <c r="U20">
        <f t="shared" si="9"/>
        <v>11686644.75</v>
      </c>
      <c r="V20">
        <f t="shared" si="10"/>
        <v>7580116.0499999998</v>
      </c>
      <c r="W20">
        <f t="shared" si="11"/>
        <v>10705381</v>
      </c>
      <c r="X20">
        <f t="shared" si="12"/>
        <v>40157058.850000001</v>
      </c>
      <c r="Y20">
        <f t="shared" si="13"/>
        <v>0.2536270668637377</v>
      </c>
      <c r="Z20">
        <f t="shared" si="14"/>
        <v>0.29102342364398531</v>
      </c>
      <c r="AA20">
        <f t="shared" si="15"/>
        <v>0.1887617337294113</v>
      </c>
      <c r="AB20">
        <f t="shared" si="16"/>
        <v>0.26658777576286563</v>
      </c>
      <c r="AD20">
        <f t="shared" si="17"/>
        <v>3.8368596807731599E-4</v>
      </c>
      <c r="AE20">
        <f t="shared" si="18"/>
        <v>1.1482414629078344E-3</v>
      </c>
      <c r="AF20">
        <f t="shared" si="19"/>
        <v>5.9868801870682819E-4</v>
      </c>
      <c r="AG20">
        <f t="shared" si="20"/>
        <v>1.3866055332386474E-3</v>
      </c>
      <c r="AH20">
        <f t="shared" si="21"/>
        <v>3.5172209829306264E-3</v>
      </c>
      <c r="AJ20">
        <f t="shared" si="22"/>
        <v>2.5774483912441856E-2</v>
      </c>
      <c r="AM20">
        <f t="shared" si="23"/>
        <v>15407.7</v>
      </c>
      <c r="AN20">
        <f t="shared" si="24"/>
        <v>46110</v>
      </c>
      <c r="AO20">
        <f t="shared" si="25"/>
        <v>24041.55</v>
      </c>
      <c r="AP20">
        <f t="shared" si="26"/>
        <v>55682</v>
      </c>
      <c r="AQ20">
        <f t="shared" si="27"/>
        <v>141241.25</v>
      </c>
    </row>
    <row r="21" spans="1:43">
      <c r="A21">
        <v>19</v>
      </c>
      <c r="B21">
        <v>4.0135852676096602E-2</v>
      </c>
      <c r="D21">
        <v>1748</v>
      </c>
      <c r="E21">
        <v>11689</v>
      </c>
      <c r="F21">
        <v>18540</v>
      </c>
      <c r="G21">
        <v>147952</v>
      </c>
      <c r="I21">
        <v>800191</v>
      </c>
      <c r="J21">
        <v>799347</v>
      </c>
      <c r="K21">
        <v>2056172</v>
      </c>
      <c r="L21">
        <v>5384209</v>
      </c>
      <c r="N21">
        <f t="shared" si="3"/>
        <v>2.1844784557686851E-3</v>
      </c>
      <c r="O21">
        <f t="shared" si="4"/>
        <v>1.4623186175715928E-2</v>
      </c>
      <c r="P21">
        <f t="shared" si="5"/>
        <v>9.016755407621542E-3</v>
      </c>
      <c r="Q21">
        <f t="shared" si="6"/>
        <v>2.7478873869866492E-2</v>
      </c>
      <c r="R21">
        <f t="shared" si="7"/>
        <v>1.9903828784306583E-2</v>
      </c>
      <c r="T21">
        <f t="shared" si="8"/>
        <v>9242206.0500000007</v>
      </c>
      <c r="U21">
        <f t="shared" si="9"/>
        <v>5795265.75</v>
      </c>
      <c r="V21">
        <f t="shared" si="10"/>
        <v>4009535.4</v>
      </c>
      <c r="W21">
        <f t="shared" si="11"/>
        <v>5384209</v>
      </c>
      <c r="X21">
        <f t="shared" si="12"/>
        <v>24431216.199999999</v>
      </c>
      <c r="Y21">
        <f t="shared" si="13"/>
        <v>0.3782949638831325</v>
      </c>
      <c r="Z21">
        <f t="shared" si="14"/>
        <v>0.23720741949801091</v>
      </c>
      <c r="AA21">
        <f t="shared" si="15"/>
        <v>0.16411526004996838</v>
      </c>
      <c r="AB21">
        <f t="shared" si="16"/>
        <v>0.2203823565688883</v>
      </c>
      <c r="AD21">
        <f t="shared" si="17"/>
        <v>8.2637719852849572E-4</v>
      </c>
      <c r="AE21">
        <f t="shared" si="18"/>
        <v>3.4687282575805618E-3</v>
      </c>
      <c r="AF21">
        <f t="shared" si="19"/>
        <v>1.479787158528768E-3</v>
      </c>
      <c r="AG21">
        <f t="shared" si="20"/>
        <v>6.0558589793004245E-3</v>
      </c>
      <c r="AH21">
        <f t="shared" si="21"/>
        <v>1.183075159393825E-2</v>
      </c>
      <c r="AJ21">
        <f t="shared" si="22"/>
        <v>2.3388810137751469E-2</v>
      </c>
      <c r="AM21">
        <f t="shared" si="23"/>
        <v>20189.400000000001</v>
      </c>
      <c r="AN21">
        <f t="shared" si="24"/>
        <v>84745.25</v>
      </c>
      <c r="AO21">
        <f t="shared" si="25"/>
        <v>36153</v>
      </c>
      <c r="AP21">
        <f t="shared" si="26"/>
        <v>147952</v>
      </c>
      <c r="AQ21">
        <f t="shared" si="27"/>
        <v>289039.65000000002</v>
      </c>
    </row>
    <row r="22" spans="1:43">
      <c r="A22">
        <v>20</v>
      </c>
      <c r="B22">
        <v>1.30428871863609E-2</v>
      </c>
      <c r="D22">
        <v>1045</v>
      </c>
      <c r="E22">
        <v>5421</v>
      </c>
      <c r="F22">
        <v>9973</v>
      </c>
      <c r="G22">
        <v>58910</v>
      </c>
      <c r="I22">
        <v>693071</v>
      </c>
      <c r="J22">
        <v>1065209</v>
      </c>
      <c r="K22">
        <v>2567366</v>
      </c>
      <c r="L22">
        <v>7296980</v>
      </c>
      <c r="N22">
        <f t="shared" si="3"/>
        <v>1.50778203098961E-3</v>
      </c>
      <c r="O22">
        <f t="shared" si="4"/>
        <v>5.0891421307931121E-3</v>
      </c>
      <c r="P22">
        <f t="shared" si="5"/>
        <v>3.8845260083681097E-3</v>
      </c>
      <c r="Q22">
        <f t="shared" si="6"/>
        <v>8.0732028866736649E-3</v>
      </c>
      <c r="R22">
        <f t="shared" si="7"/>
        <v>6.4829583262852987E-3</v>
      </c>
      <c r="T22">
        <f t="shared" si="8"/>
        <v>8004970.0500000007</v>
      </c>
      <c r="U22">
        <f t="shared" si="9"/>
        <v>7722765.25</v>
      </c>
      <c r="V22">
        <f t="shared" si="10"/>
        <v>5006363.7</v>
      </c>
      <c r="W22">
        <f t="shared" si="11"/>
        <v>7296980</v>
      </c>
      <c r="X22">
        <f t="shared" si="12"/>
        <v>28031079</v>
      </c>
      <c r="Y22">
        <f t="shared" si="13"/>
        <v>0.28557480966037735</v>
      </c>
      <c r="Z22">
        <f t="shared" si="14"/>
        <v>0.2755072414443982</v>
      </c>
      <c r="AA22">
        <f t="shared" si="15"/>
        <v>0.17860046343560304</v>
      </c>
      <c r="AB22">
        <f t="shared" si="16"/>
        <v>0.26031748545962147</v>
      </c>
      <c r="AD22">
        <f t="shared" si="17"/>
        <v>4.3058456650919505E-4</v>
      </c>
      <c r="AE22">
        <f t="shared" si="18"/>
        <v>1.4020955097732771E-3</v>
      </c>
      <c r="AF22">
        <f t="shared" si="19"/>
        <v>6.9377814532219756E-4</v>
      </c>
      <c r="AG22">
        <f t="shared" si="20"/>
        <v>2.1015958750642458E-3</v>
      </c>
      <c r="AH22">
        <f t="shared" si="21"/>
        <v>4.6280540966689154E-3</v>
      </c>
      <c r="AJ22">
        <f t="shared" si="22"/>
        <v>2.0257795989934338E-2</v>
      </c>
      <c r="AM22">
        <f t="shared" si="23"/>
        <v>12069.75</v>
      </c>
      <c r="AN22">
        <f t="shared" si="24"/>
        <v>39302.25</v>
      </c>
      <c r="AO22">
        <f t="shared" si="25"/>
        <v>19447.349999999999</v>
      </c>
      <c r="AP22">
        <f t="shared" si="26"/>
        <v>58910</v>
      </c>
      <c r="AQ22">
        <f t="shared" si="27"/>
        <v>129729.35</v>
      </c>
    </row>
    <row r="23" spans="1:43">
      <c r="A23">
        <v>21</v>
      </c>
      <c r="B23">
        <v>7.58919137264512E-3</v>
      </c>
      <c r="D23">
        <v>692</v>
      </c>
      <c r="E23">
        <v>3221</v>
      </c>
      <c r="F23">
        <v>5822</v>
      </c>
      <c r="G23">
        <v>28977</v>
      </c>
      <c r="I23">
        <v>445006</v>
      </c>
      <c r="J23">
        <v>774409</v>
      </c>
      <c r="K23">
        <v>1905783</v>
      </c>
      <c r="L23">
        <v>5119843</v>
      </c>
      <c r="N23">
        <f t="shared" si="3"/>
        <v>1.555035213008364E-3</v>
      </c>
      <c r="O23">
        <f t="shared" si="4"/>
        <v>4.1593008345719119E-3</v>
      </c>
      <c r="P23">
        <f t="shared" si="5"/>
        <v>3.054912337868477E-3</v>
      </c>
      <c r="Q23">
        <f t="shared" si="6"/>
        <v>5.6597438632395563E-3</v>
      </c>
      <c r="R23">
        <f t="shared" si="7"/>
        <v>4.6951858699065289E-3</v>
      </c>
      <c r="T23">
        <f t="shared" si="8"/>
        <v>5139819.3000000007</v>
      </c>
      <c r="U23">
        <f t="shared" si="9"/>
        <v>5614465.25</v>
      </c>
      <c r="V23">
        <f t="shared" si="10"/>
        <v>3716276.85</v>
      </c>
      <c r="W23">
        <f t="shared" si="11"/>
        <v>5119843</v>
      </c>
      <c r="X23">
        <f t="shared" si="12"/>
        <v>19590404.399999999</v>
      </c>
      <c r="Y23">
        <f t="shared" si="13"/>
        <v>0.2623641245506908</v>
      </c>
      <c r="Z23">
        <f t="shared" si="14"/>
        <v>0.28659261623001514</v>
      </c>
      <c r="AA23">
        <f t="shared" si="15"/>
        <v>0.18969883286329711</v>
      </c>
      <c r="AB23">
        <f t="shared" si="16"/>
        <v>0.26134442635599703</v>
      </c>
      <c r="AD23">
        <f t="shared" si="17"/>
        <v>4.0798545230643642E-4</v>
      </c>
      <c r="AE23">
        <f t="shared" si="18"/>
        <v>1.1920249078676496E-3</v>
      </c>
      <c r="AF23">
        <f t="shared" si="19"/>
        <v>5.795133049933365E-4</v>
      </c>
      <c r="AG23">
        <f t="shared" si="20"/>
        <v>1.4791425132602164E-3</v>
      </c>
      <c r="AH23">
        <f t="shared" si="21"/>
        <v>3.6586661784276386E-3</v>
      </c>
      <c r="AJ23">
        <f t="shared" si="22"/>
        <v>1.3007095611123133E-2</v>
      </c>
      <c r="AM23">
        <f t="shared" si="23"/>
        <v>7992.6</v>
      </c>
      <c r="AN23">
        <f t="shared" si="24"/>
        <v>23352.25</v>
      </c>
      <c r="AO23">
        <f t="shared" si="25"/>
        <v>11352.9</v>
      </c>
      <c r="AP23">
        <f t="shared" si="26"/>
        <v>28977</v>
      </c>
      <c r="AQ23">
        <f t="shared" si="27"/>
        <v>71674.75</v>
      </c>
    </row>
    <row r="24" spans="1:43">
      <c r="A24">
        <v>22</v>
      </c>
      <c r="B24">
        <v>1.4747099420628001E-2</v>
      </c>
      <c r="D24">
        <v>568</v>
      </c>
      <c r="E24">
        <v>3338</v>
      </c>
      <c r="F24">
        <v>5991</v>
      </c>
      <c r="G24">
        <v>43733</v>
      </c>
      <c r="I24">
        <v>434145</v>
      </c>
      <c r="J24">
        <v>550624</v>
      </c>
      <c r="K24">
        <v>1335244</v>
      </c>
      <c r="L24">
        <v>3887594</v>
      </c>
      <c r="N24">
        <f t="shared" si="3"/>
        <v>1.3083186492991972E-3</v>
      </c>
      <c r="O24">
        <f t="shared" si="4"/>
        <v>6.0622130528273374E-3</v>
      </c>
      <c r="P24">
        <f t="shared" si="5"/>
        <v>4.4868203863863082E-3</v>
      </c>
      <c r="Q24">
        <f t="shared" si="6"/>
        <v>1.1249374291656998E-2</v>
      </c>
      <c r="R24">
        <f t="shared" si="7"/>
        <v>8.6394000135640026E-3</v>
      </c>
      <c r="T24">
        <f t="shared" si="8"/>
        <v>5014374.75</v>
      </c>
      <c r="U24">
        <f t="shared" si="9"/>
        <v>3992024</v>
      </c>
      <c r="V24">
        <f t="shared" si="10"/>
        <v>2603725.7999999998</v>
      </c>
      <c r="W24">
        <f t="shared" si="11"/>
        <v>3887594</v>
      </c>
      <c r="X24">
        <f t="shared" si="12"/>
        <v>15497718.550000001</v>
      </c>
      <c r="Y24">
        <f t="shared" si="13"/>
        <v>0.32355567265092705</v>
      </c>
      <c r="Z24">
        <f t="shared" si="14"/>
        <v>0.25758784992259393</v>
      </c>
      <c r="AA24">
        <f t="shared" si="15"/>
        <v>0.16800703868763958</v>
      </c>
      <c r="AB24">
        <f t="shared" si="16"/>
        <v>0.25084943873883941</v>
      </c>
      <c r="AD24">
        <f t="shared" si="17"/>
        <v>4.2331392061575407E-4</v>
      </c>
      <c r="AE24">
        <f t="shared" si="18"/>
        <v>1.5615524260504782E-3</v>
      </c>
      <c r="AF24">
        <f t="shared" si="19"/>
        <v>7.5381740624009446E-4</v>
      </c>
      <c r="AG24">
        <f t="shared" si="20"/>
        <v>2.8218992272252873E-3</v>
      </c>
      <c r="AH24">
        <f t="shared" si="21"/>
        <v>5.5605829801316144E-3</v>
      </c>
      <c r="AJ24">
        <f t="shared" si="22"/>
        <v>1.268963907023962E-2</v>
      </c>
      <c r="AM24">
        <f t="shared" si="23"/>
        <v>6560.4000000000005</v>
      </c>
      <c r="AN24">
        <f t="shared" si="24"/>
        <v>24200.5</v>
      </c>
      <c r="AO24">
        <f t="shared" si="25"/>
        <v>11682.449999999999</v>
      </c>
      <c r="AP24">
        <f t="shared" si="26"/>
        <v>43733</v>
      </c>
      <c r="AQ24">
        <f t="shared" si="27"/>
        <v>86176.35</v>
      </c>
    </row>
    <row r="25" spans="1:43">
      <c r="A25" s="1" t="s">
        <v>0</v>
      </c>
      <c r="B25">
        <v>8.5464839201287602E-3</v>
      </c>
      <c r="D25">
        <v>2294</v>
      </c>
      <c r="E25">
        <v>11968</v>
      </c>
      <c r="F25">
        <v>23165</v>
      </c>
      <c r="G25">
        <v>118394</v>
      </c>
      <c r="I25">
        <v>1759384</v>
      </c>
      <c r="J25">
        <v>3112706</v>
      </c>
      <c r="K25">
        <v>7882263</v>
      </c>
      <c r="L25">
        <v>20369761</v>
      </c>
      <c r="N25">
        <f t="shared" si="3"/>
        <v>1.3038654438144259E-3</v>
      </c>
      <c r="O25">
        <f t="shared" si="4"/>
        <v>3.8448860894668498E-3</v>
      </c>
      <c r="P25">
        <f t="shared" si="5"/>
        <v>2.9388768174824918E-3</v>
      </c>
      <c r="Q25">
        <f t="shared" si="6"/>
        <v>5.8122429615153556E-3</v>
      </c>
      <c r="R25">
        <f t="shared" si="7"/>
        <v>4.7041560115389045E-3</v>
      </c>
      <c r="T25">
        <f t="shared" si="8"/>
        <v>20320885.200000003</v>
      </c>
      <c r="U25">
        <f t="shared" si="9"/>
        <v>22567118.5</v>
      </c>
      <c r="V25">
        <f t="shared" si="10"/>
        <v>15370412.85</v>
      </c>
      <c r="W25">
        <f t="shared" si="11"/>
        <v>20369761</v>
      </c>
      <c r="X25">
        <f t="shared" si="12"/>
        <v>78628177.550000012</v>
      </c>
      <c r="Y25">
        <f t="shared" si="13"/>
        <v>0.25844278518445707</v>
      </c>
      <c r="Z25">
        <f t="shared" si="14"/>
        <v>0.28701057563809701</v>
      </c>
      <c r="AA25">
        <f t="shared" si="15"/>
        <v>0.19548224731809261</v>
      </c>
      <c r="AB25">
        <f t="shared" si="16"/>
        <v>0.2590643918593532</v>
      </c>
      <c r="AD25">
        <f t="shared" si="17"/>
        <v>3.3697461680516844E-4</v>
      </c>
      <c r="AE25">
        <f t="shared" si="18"/>
        <v>1.1035229698007924E-3</v>
      </c>
      <c r="AF25">
        <f t="shared" si="19"/>
        <v>5.7449824487252135E-4</v>
      </c>
      <c r="AG25">
        <f t="shared" si="20"/>
        <v>1.5057451881637816E-3</v>
      </c>
      <c r="AH25">
        <f t="shared" si="21"/>
        <v>3.5207410196422639E-3</v>
      </c>
      <c r="AJ25">
        <f t="shared" si="22"/>
        <v>5.1425095177773474E-2</v>
      </c>
      <c r="AM25">
        <f t="shared" si="23"/>
        <v>26495.7</v>
      </c>
      <c r="AN25">
        <f t="shared" si="24"/>
        <v>86768</v>
      </c>
      <c r="AO25">
        <f t="shared" si="25"/>
        <v>45171.75</v>
      </c>
      <c r="AP25">
        <f t="shared" si="26"/>
        <v>118394</v>
      </c>
      <c r="AQ25">
        <f t="shared" si="27"/>
        <v>276829.45</v>
      </c>
    </row>
    <row r="26" spans="1:43">
      <c r="A26" s="1" t="s">
        <v>1</v>
      </c>
      <c r="B26">
        <v>1.26051473756066E-3</v>
      </c>
      <c r="D26">
        <v>103</v>
      </c>
      <c r="E26">
        <v>739</v>
      </c>
      <c r="F26">
        <v>1414</v>
      </c>
      <c r="G26">
        <v>7548</v>
      </c>
      <c r="I26">
        <v>297707</v>
      </c>
      <c r="J26">
        <v>507857</v>
      </c>
      <c r="K26">
        <v>1311292</v>
      </c>
      <c r="L26">
        <v>3342684</v>
      </c>
      <c r="N26">
        <f t="shared" si="3"/>
        <v>3.4597775665335382E-4</v>
      </c>
      <c r="O26">
        <f t="shared" si="4"/>
        <v>1.4551340239476861E-3</v>
      </c>
      <c r="P26">
        <f t="shared" si="5"/>
        <v>1.0783258038636703E-3</v>
      </c>
      <c r="Q26">
        <f t="shared" si="6"/>
        <v>2.258065674170816E-3</v>
      </c>
      <c r="R26">
        <f t="shared" si="7"/>
        <v>1.7957556863765079E-3</v>
      </c>
      <c r="T26">
        <f t="shared" si="8"/>
        <v>3438515.85</v>
      </c>
      <c r="U26">
        <f t="shared" si="9"/>
        <v>3681963.25</v>
      </c>
      <c r="V26">
        <f t="shared" si="10"/>
        <v>2557019.4</v>
      </c>
      <c r="W26">
        <f t="shared" si="11"/>
        <v>3342684</v>
      </c>
      <c r="X26">
        <f t="shared" si="12"/>
        <v>13020182.5</v>
      </c>
      <c r="Y26">
        <f t="shared" si="13"/>
        <v>0.26409121761542131</v>
      </c>
      <c r="Z26">
        <f t="shared" si="14"/>
        <v>0.28278891252100347</v>
      </c>
      <c r="AA26">
        <f t="shared" si="15"/>
        <v>0.19638890622308866</v>
      </c>
      <c r="AB26">
        <f t="shared" si="16"/>
        <v>0.25673096364048659</v>
      </c>
      <c r="AD26">
        <f>Y26*N26</f>
        <v>9.1369687022436146E-5</v>
      </c>
      <c r="AE26">
        <f t="shared" si="18"/>
        <v>4.1149576820447795E-4</v>
      </c>
      <c r="AF26">
        <f t="shared" si="19"/>
        <v>2.1177122517291905E-4</v>
      </c>
      <c r="AG26">
        <f t="shared" si="20"/>
        <v>5.7971537649337864E-4</v>
      </c>
      <c r="AH26">
        <f t="shared" si="21"/>
        <v>1.2943520568932118E-3</v>
      </c>
      <c r="AJ26">
        <f t="shared" si="22"/>
        <v>8.7016880965664154E-3</v>
      </c>
      <c r="AM26">
        <f t="shared" si="23"/>
        <v>1189.6500000000001</v>
      </c>
      <c r="AN26">
        <f t="shared" si="24"/>
        <v>5357.75</v>
      </c>
      <c r="AO26">
        <f t="shared" si="25"/>
        <v>2757.2999999999997</v>
      </c>
      <c r="AP26">
        <f t="shared" si="26"/>
        <v>7548</v>
      </c>
      <c r="AQ26">
        <f t="shared" si="27"/>
        <v>16852.699999999997</v>
      </c>
    </row>
    <row r="27" spans="1:43">
      <c r="S27" t="s">
        <v>34</v>
      </c>
      <c r="X27">
        <f>SUM(X3:X26)</f>
        <v>1445132063.6000001</v>
      </c>
      <c r="AL27" t="s">
        <v>34</v>
      </c>
      <c r="AQ27">
        <f>SUM(AQ3:AQ26)</f>
        <v>7129711.2000000002</v>
      </c>
    </row>
    <row r="29" spans="1:43">
      <c r="V29" s="7" t="s">
        <v>31</v>
      </c>
      <c r="W29" s="5" t="s">
        <v>32</v>
      </c>
      <c r="Y29" t="s">
        <v>35</v>
      </c>
      <c r="Z29" t="s">
        <v>36</v>
      </c>
      <c r="AN29">
        <f>AQ27/X27</f>
        <v>4.9336052943417643E-3</v>
      </c>
      <c r="AO29" t="s">
        <v>40</v>
      </c>
    </row>
    <row r="30" spans="1:43">
      <c r="V30" s="3">
        <v>248956422</v>
      </c>
      <c r="W30">
        <f>V30*B3</f>
        <v>3593103.0000000005</v>
      </c>
      <c r="Y30">
        <f>SUM(D3:G3)</f>
        <v>391207</v>
      </c>
      <c r="Z30">
        <f>SUM(I3:L3)</f>
        <v>45333141</v>
      </c>
    </row>
    <row r="31" spans="1:43">
      <c r="V31" s="3">
        <v>242193529</v>
      </c>
      <c r="W31">
        <f t="shared" ref="W31:W53" si="28">V31*B4</f>
        <v>2606833.9999999963</v>
      </c>
      <c r="Y31">
        <f t="shared" ref="Y31:Y52" si="29">SUM(D4:G4)</f>
        <v>345892</v>
      </c>
      <c r="Z31">
        <f t="shared" ref="Z31:Z53" si="30">SUM(I4:L4)</f>
        <v>50231254</v>
      </c>
    </row>
    <row r="32" spans="1:43">
      <c r="V32" s="3">
        <v>198295559</v>
      </c>
      <c r="W32">
        <f t="shared" si="28"/>
        <v>2023563.0000000028</v>
      </c>
      <c r="Y32">
        <f t="shared" si="29"/>
        <v>248188</v>
      </c>
      <c r="Z32">
        <f t="shared" si="30"/>
        <v>42193569</v>
      </c>
    </row>
    <row r="33" spans="22:26">
      <c r="V33" s="3">
        <v>190214555</v>
      </c>
      <c r="W33">
        <f t="shared" si="28"/>
        <v>1411048.9999999995</v>
      </c>
      <c r="Y33">
        <f t="shared" si="29"/>
        <v>204917</v>
      </c>
      <c r="Z33">
        <f t="shared" si="30"/>
        <v>42553618</v>
      </c>
    </row>
    <row r="34" spans="22:26">
      <c r="V34" s="3">
        <v>181538259</v>
      </c>
      <c r="W34">
        <f t="shared" si="28"/>
        <v>1616303.0000000002</v>
      </c>
      <c r="Y34">
        <f t="shared" si="29"/>
        <v>206857</v>
      </c>
      <c r="Z34">
        <f t="shared" si="30"/>
        <v>38831767</v>
      </c>
    </row>
    <row r="35" spans="22:26">
      <c r="V35" s="3">
        <v>170805979</v>
      </c>
      <c r="W35">
        <f t="shared" si="28"/>
        <v>1790796.9999999951</v>
      </c>
      <c r="Y35">
        <f t="shared" si="29"/>
        <v>221673</v>
      </c>
      <c r="Z35">
        <f t="shared" si="30"/>
        <v>36415836</v>
      </c>
    </row>
    <row r="36" spans="22:26">
      <c r="V36" s="3">
        <v>159345973</v>
      </c>
      <c r="W36">
        <f t="shared" si="28"/>
        <v>1687198.9999999972</v>
      </c>
      <c r="Y36">
        <f t="shared" si="29"/>
        <v>193404</v>
      </c>
      <c r="Z36">
        <f t="shared" si="30"/>
        <v>32831476</v>
      </c>
    </row>
    <row r="37" spans="22:26">
      <c r="V37" s="3">
        <v>145138636</v>
      </c>
      <c r="W37">
        <f t="shared" si="28"/>
        <v>1188934.9999999995</v>
      </c>
      <c r="Y37">
        <f t="shared" si="29"/>
        <v>143102</v>
      </c>
      <c r="Z37">
        <f t="shared" si="30"/>
        <v>30241567</v>
      </c>
    </row>
    <row r="38" spans="22:26">
      <c r="V38" s="3">
        <v>138394717</v>
      </c>
      <c r="W38">
        <f t="shared" si="28"/>
        <v>1431502.9999999972</v>
      </c>
      <c r="Y38">
        <f t="shared" si="29"/>
        <v>153225</v>
      </c>
      <c r="Z38">
        <f t="shared" si="30"/>
        <v>24530882</v>
      </c>
    </row>
    <row r="39" spans="22:26">
      <c r="V39" s="3">
        <v>133797422</v>
      </c>
      <c r="W39">
        <f t="shared" si="28"/>
        <v>1368062.9999999946</v>
      </c>
      <c r="Y39">
        <f t="shared" si="29"/>
        <v>167775</v>
      </c>
      <c r="Z39">
        <f t="shared" si="30"/>
        <v>26475944</v>
      </c>
    </row>
    <row r="40" spans="22:26">
      <c r="V40" s="3">
        <v>135086622</v>
      </c>
      <c r="W40">
        <f t="shared" si="28"/>
        <v>2084575.9999999984</v>
      </c>
      <c r="Y40">
        <f t="shared" si="29"/>
        <v>209099</v>
      </c>
      <c r="Z40">
        <f t="shared" si="30"/>
        <v>26578384</v>
      </c>
    </row>
    <row r="41" spans="22:26">
      <c r="V41" s="3">
        <v>133275309</v>
      </c>
      <c r="W41">
        <f t="shared" si="28"/>
        <v>1846623.0000000012</v>
      </c>
      <c r="Y41">
        <f t="shared" si="29"/>
        <v>220866</v>
      </c>
      <c r="Z41">
        <f t="shared" si="30"/>
        <v>27307390</v>
      </c>
    </row>
    <row r="42" spans="22:26">
      <c r="V42" s="3">
        <v>114364328</v>
      </c>
      <c r="W42">
        <f t="shared" si="28"/>
        <v>644365.99999999953</v>
      </c>
      <c r="Y42">
        <f t="shared" si="29"/>
        <v>95261</v>
      </c>
      <c r="Z42">
        <f t="shared" si="30"/>
        <v>21778003</v>
      </c>
    </row>
    <row r="43" spans="22:26">
      <c r="V43" s="3">
        <v>107043718</v>
      </c>
      <c r="W43">
        <f>V43*B16</f>
        <v>1166991.0000000026</v>
      </c>
      <c r="Y43">
        <f t="shared" si="29"/>
        <v>136138</v>
      </c>
      <c r="Z43">
        <f t="shared" si="30"/>
        <v>18533582</v>
      </c>
    </row>
    <row r="44" spans="22:26">
      <c r="V44" s="3">
        <v>101991189</v>
      </c>
      <c r="W44">
        <f t="shared" si="28"/>
        <v>1230717.000000003</v>
      </c>
      <c r="Y44">
        <f t="shared" si="29"/>
        <v>140817</v>
      </c>
      <c r="Z44">
        <f t="shared" si="30"/>
        <v>16561283</v>
      </c>
    </row>
    <row r="45" spans="22:26">
      <c r="V45" s="3">
        <v>90338345</v>
      </c>
      <c r="W45">
        <f t="shared" si="28"/>
        <v>1516482.0000000009</v>
      </c>
      <c r="Y45">
        <f t="shared" si="29"/>
        <v>123084</v>
      </c>
      <c r="Z45">
        <f t="shared" si="30"/>
        <v>14354956</v>
      </c>
    </row>
    <row r="46" spans="22:26">
      <c r="V46" s="3">
        <v>83257441</v>
      </c>
      <c r="W46">
        <f t="shared" si="28"/>
        <v>2050524.0000000042</v>
      </c>
      <c r="Y46">
        <f t="shared" si="29"/>
        <v>177935</v>
      </c>
      <c r="Z46">
        <f t="shared" si="30"/>
        <v>14272145</v>
      </c>
    </row>
    <row r="47" spans="22:26">
      <c r="V47" s="3">
        <v>80373285</v>
      </c>
      <c r="W47">
        <f t="shared" si="28"/>
        <v>560085.99999999988</v>
      </c>
      <c r="Y47">
        <f t="shared" si="29"/>
        <v>75705</v>
      </c>
      <c r="Z47">
        <f t="shared" si="30"/>
        <v>17086382</v>
      </c>
    </row>
    <row r="48" spans="22:26">
      <c r="V48" s="3">
        <v>58617616</v>
      </c>
      <c r="W48">
        <f t="shared" si="28"/>
        <v>2352668.0000000028</v>
      </c>
      <c r="Y48">
        <f t="shared" si="29"/>
        <v>179929</v>
      </c>
      <c r="Z48">
        <f t="shared" si="30"/>
        <v>9039919</v>
      </c>
    </row>
    <row r="49" spans="3:36">
      <c r="V49" s="3">
        <v>64444167</v>
      </c>
      <c r="W49">
        <f t="shared" si="28"/>
        <v>840538.00000000198</v>
      </c>
      <c r="Y49">
        <f t="shared" si="29"/>
        <v>75349</v>
      </c>
      <c r="Z49">
        <f t="shared" si="30"/>
        <v>11622626</v>
      </c>
    </row>
    <row r="50" spans="3:36">
      <c r="V50" s="3">
        <v>46709983</v>
      </c>
      <c r="W50">
        <f t="shared" si="28"/>
        <v>354491.00000000023</v>
      </c>
      <c r="Y50">
        <f t="shared" si="29"/>
        <v>38712</v>
      </c>
      <c r="Z50">
        <f t="shared" si="30"/>
        <v>8245041</v>
      </c>
    </row>
    <row r="51" spans="3:36">
      <c r="V51" s="3">
        <v>50818468</v>
      </c>
      <c r="W51">
        <f t="shared" si="28"/>
        <v>749425.00000000256</v>
      </c>
      <c r="Y51">
        <f t="shared" si="29"/>
        <v>53630</v>
      </c>
      <c r="Z51">
        <f t="shared" si="30"/>
        <v>6207607</v>
      </c>
    </row>
    <row r="52" spans="3:36">
      <c r="V52" s="3">
        <v>156040895</v>
      </c>
      <c r="W52">
        <f t="shared" si="28"/>
        <v>1333601.0000000002</v>
      </c>
      <c r="Y52">
        <f t="shared" si="29"/>
        <v>155821</v>
      </c>
      <c r="Z52">
        <f t="shared" si="30"/>
        <v>33124114</v>
      </c>
    </row>
    <row r="53" spans="3:36">
      <c r="V53" s="3">
        <v>57227415</v>
      </c>
      <c r="W53">
        <f t="shared" si="28"/>
        <v>72135.999999999985</v>
      </c>
      <c r="Y53">
        <f>SUM(D26:G26)</f>
        <v>9804</v>
      </c>
      <c r="Z53">
        <f t="shared" si="30"/>
        <v>5459540</v>
      </c>
    </row>
    <row r="54" spans="3:36">
      <c r="V54" s="3"/>
      <c r="X54" s="5" t="s">
        <v>34</v>
      </c>
      <c r="Y54">
        <f>SUM(Y30:Y53)</f>
        <v>3968390</v>
      </c>
      <c r="Z54">
        <f>SUM(Z30:Z53)</f>
        <v>599810026</v>
      </c>
      <c r="AB54" s="4">
        <f>(Y54/Z54)/(W55/V55)</f>
        <v>0.57522254834924169</v>
      </c>
      <c r="AC54" s="4"/>
      <c r="AD54" s="4"/>
      <c r="AE54" s="4"/>
      <c r="AF54" s="4"/>
      <c r="AG54" s="4"/>
      <c r="AH54" s="4"/>
      <c r="AI54" s="4"/>
      <c r="AJ54" s="4"/>
    </row>
    <row r="55" spans="3:36">
      <c r="U55" t="s">
        <v>14</v>
      </c>
      <c r="V55" s="2">
        <f>SUM(V30:V53)</f>
        <v>3088269832</v>
      </c>
      <c r="W55">
        <f>SUM(W30:W53)</f>
        <v>35520573</v>
      </c>
      <c r="AB55" s="4"/>
      <c r="AC55" s="4"/>
      <c r="AD55" s="4"/>
      <c r="AE55" s="4"/>
      <c r="AF55" s="4"/>
      <c r="AG55" s="4"/>
      <c r="AH55" s="4"/>
      <c r="AI55" s="4"/>
      <c r="AJ55" s="4"/>
    </row>
    <row r="56" spans="3:36">
      <c r="V56" s="2"/>
      <c r="Y56">
        <f>Y54/W55</f>
        <v>0.11172088918723243</v>
      </c>
      <c r="AB56" s="4"/>
      <c r="AC56" s="4"/>
      <c r="AD56" s="4"/>
      <c r="AE56" s="4"/>
      <c r="AF56" s="4"/>
      <c r="AG56" s="4"/>
      <c r="AH56" s="4"/>
      <c r="AI56" s="4"/>
      <c r="AJ56" s="4"/>
    </row>
    <row r="57" spans="3:36">
      <c r="T57" t="s">
        <v>17</v>
      </c>
      <c r="V57" s="2">
        <f>W55/V55</f>
        <v>1.1501771196267671E-2</v>
      </c>
    </row>
    <row r="58" spans="3:36">
      <c r="V58" s="2"/>
    </row>
    <row r="59" spans="3:36">
      <c r="V59" s="2"/>
    </row>
    <row r="60" spans="3:36" ht="19">
      <c r="C60" s="6"/>
      <c r="V60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workbookViewId="0">
      <selection activeCell="B3" sqref="B3"/>
    </sheetView>
  </sheetViews>
  <sheetFormatPr baseColWidth="10" defaultRowHeight="16"/>
  <cols>
    <col min="1" max="1" width="14.1640625" customWidth="1"/>
    <col min="2" max="2" width="29" customWidth="1"/>
    <col min="3" max="3" width="30.83203125" customWidth="1"/>
    <col min="5" max="5" width="63.33203125" customWidth="1"/>
  </cols>
  <sheetData>
    <row r="1" spans="1:5" ht="19">
      <c r="A1" s="6" t="s">
        <v>6</v>
      </c>
      <c r="B1" s="6" t="s">
        <v>21</v>
      </c>
      <c r="C1" s="6" t="s">
        <v>22</v>
      </c>
    </row>
    <row r="2" spans="1:5" ht="19">
      <c r="B2" s="6"/>
      <c r="C2" s="6"/>
      <c r="E2" s="6" t="s">
        <v>24</v>
      </c>
    </row>
    <row r="3" spans="1:5">
      <c r="A3">
        <v>1</v>
      </c>
      <c r="B3">
        <f>cds_counts!R3/cds_counts!B3</f>
        <v>0.59792191695818586</v>
      </c>
      <c r="C3">
        <f>exon_counts!R3/exon_counts!B3</f>
        <v>0.82077234557101819</v>
      </c>
      <c r="E3">
        <f>TTEST(B3:B26,C3:C26,2,1)</f>
        <v>5.1147709314803085E-18</v>
      </c>
    </row>
    <row r="4" spans="1:5">
      <c r="A4">
        <v>2</v>
      </c>
      <c r="B4">
        <f>cds_counts!R4/cds_counts!B4</f>
        <v>0.63975789771428659</v>
      </c>
      <c r="C4">
        <f>exon_counts!R4/exon_counts!B4</f>
        <v>0.80026575625924079</v>
      </c>
    </row>
    <row r="5" spans="1:5" ht="19">
      <c r="A5">
        <v>3</v>
      </c>
      <c r="B5">
        <f>cds_counts!R5/cds_counts!B5</f>
        <v>0.57640902891432455</v>
      </c>
      <c r="C5">
        <f>exon_counts!R5/exon_counts!B5</f>
        <v>0.76973235062549428</v>
      </c>
      <c r="E5" s="6" t="s">
        <v>26</v>
      </c>
    </row>
    <row r="6" spans="1:5">
      <c r="A6">
        <v>4</v>
      </c>
      <c r="B6">
        <f>cds_counts!R6/cds_counts!B6</f>
        <v>0.64914714114904959</v>
      </c>
      <c r="C6">
        <f>exon_counts!R6/exon_counts!B6</f>
        <v>0.81424522893507734</v>
      </c>
      <c r="E6">
        <f>AVERAGE(B3:B26)/AVERAGE(C3:C26)</f>
        <v>0.74295027803716207</v>
      </c>
    </row>
    <row r="7" spans="1:5">
      <c r="A7">
        <v>5</v>
      </c>
      <c r="B7">
        <f>cds_counts!R7/cds_counts!B7</f>
        <v>0.59831302302834077</v>
      </c>
      <c r="C7">
        <f>exon_counts!R7/exon_counts!B7</f>
        <v>0.79353196784477931</v>
      </c>
    </row>
    <row r="8" spans="1:5">
      <c r="A8">
        <v>6</v>
      </c>
      <c r="B8">
        <f>cds_counts!R8/cds_counts!B8</f>
        <v>0.58060293254897533</v>
      </c>
      <c r="C8">
        <f>exon_counts!R8/exon_counts!B8</f>
        <v>0.78029614226124777</v>
      </c>
    </row>
    <row r="9" spans="1:5">
      <c r="A9">
        <v>7</v>
      </c>
      <c r="B9">
        <f>cds_counts!R9/cds_counts!B9</f>
        <v>0.55635222261574713</v>
      </c>
      <c r="C9">
        <f>exon_counts!R9/exon_counts!B9</f>
        <v>0.75003447863309869</v>
      </c>
    </row>
    <row r="10" spans="1:5">
      <c r="A10">
        <v>8</v>
      </c>
      <c r="B10">
        <f>cds_counts!R10/cds_counts!B10</f>
        <v>0.57765207525816431</v>
      </c>
      <c r="C10">
        <f>exon_counts!R10/exon_counts!B10</f>
        <v>0.78451803380812712</v>
      </c>
    </row>
    <row r="11" spans="1:5">
      <c r="A11">
        <v>9</v>
      </c>
      <c r="B11">
        <f>cds_counts!R11/cds_counts!B11</f>
        <v>0.60387036354585821</v>
      </c>
      <c r="C11">
        <f>exon_counts!R11/exon_counts!B11</f>
        <v>0.81569638727227944</v>
      </c>
    </row>
    <row r="12" spans="1:5">
      <c r="A12">
        <v>10</v>
      </c>
      <c r="B12">
        <f>cds_counts!R12/cds_counts!B12</f>
        <v>0.61975129352565683</v>
      </c>
      <c r="C12">
        <f>exon_counts!R12/exon_counts!B12</f>
        <v>0.8107907374073664</v>
      </c>
    </row>
    <row r="13" spans="1:5">
      <c r="A13">
        <v>11</v>
      </c>
      <c r="B13">
        <f>cds_counts!R13/cds_counts!B13</f>
        <v>0.50982131931114216</v>
      </c>
      <c r="C13">
        <f>exon_counts!R13/exon_counts!B13</f>
        <v>0.70923740571311955</v>
      </c>
    </row>
    <row r="14" spans="1:5">
      <c r="A14">
        <v>12</v>
      </c>
      <c r="B14">
        <f>cds_counts!R14/cds_counts!B14</f>
        <v>0.58374090984923366</v>
      </c>
      <c r="C14">
        <f>exon_counts!R14/exon_counts!B14</f>
        <v>0.79354758136547054</v>
      </c>
    </row>
    <row r="15" spans="1:5">
      <c r="A15">
        <v>13</v>
      </c>
      <c r="B15">
        <f>cds_counts!R15/cds_counts!B15</f>
        <v>0.77634551524681594</v>
      </c>
      <c r="C15">
        <f>exon_counts!R15/exon_counts!B15</f>
        <v>0.95681016844625089</v>
      </c>
    </row>
    <row r="16" spans="1:5">
      <c r="A16">
        <v>14</v>
      </c>
      <c r="B16">
        <f>cds_counts!R16/cds_counts!B16</f>
        <v>0.67377311974216936</v>
      </c>
      <c r="C16">
        <f>exon_counts!R16/exon_counts!B16</f>
        <v>0.90692145741054964</v>
      </c>
    </row>
    <row r="17" spans="1:3">
      <c r="A17">
        <v>15</v>
      </c>
      <c r="B17">
        <f>cds_counts!R17/cds_counts!B17</f>
        <v>0.70463719553746873</v>
      </c>
      <c r="C17">
        <f>exon_counts!R17/exon_counts!B17</f>
        <v>0.95317343274573285</v>
      </c>
    </row>
    <row r="18" spans="1:3">
      <c r="A18">
        <v>16</v>
      </c>
      <c r="B18">
        <f>cds_counts!R18/cds_counts!B18</f>
        <v>0.51078084957730818</v>
      </c>
      <c r="C18">
        <f>exon_counts!R18/exon_counts!B18</f>
        <v>0.77458993677953969</v>
      </c>
    </row>
    <row r="19" spans="1:3">
      <c r="A19">
        <v>17</v>
      </c>
      <c r="B19">
        <f>cds_counts!R19/cds_counts!B19</f>
        <v>0.50620955077603269</v>
      </c>
      <c r="C19">
        <f>exon_counts!R19/exon_counts!B19</f>
        <v>0.71550066861297634</v>
      </c>
    </row>
    <row r="20" spans="1:3">
      <c r="A20">
        <v>18</v>
      </c>
      <c r="B20">
        <f>cds_counts!R20/cds_counts!B20</f>
        <v>0.63581600232305968</v>
      </c>
      <c r="C20">
        <f>exon_counts!R20/exon_counts!B20</f>
        <v>0.83157789467748566</v>
      </c>
    </row>
    <row r="21" spans="1:3">
      <c r="A21">
        <v>19</v>
      </c>
      <c r="B21">
        <f>cds_counts!R21/cds_counts!B21</f>
        <v>0.49591144717751451</v>
      </c>
      <c r="C21">
        <f>exon_counts!R21/exon_counts!B21</f>
        <v>0.71856550996503021</v>
      </c>
    </row>
    <row r="22" spans="1:3">
      <c r="A22">
        <v>20</v>
      </c>
      <c r="B22">
        <f>cds_counts!R22/cds_counts!B22</f>
        <v>0.49704932915962075</v>
      </c>
      <c r="C22">
        <f>exon_counts!R22/exon_counts!B22</f>
        <v>0.71773436058557427</v>
      </c>
    </row>
    <row r="23" spans="1:3">
      <c r="A23">
        <v>21</v>
      </c>
      <c r="B23">
        <f>cds_counts!R23/cds_counts!B23</f>
        <v>0.61866747580382586</v>
      </c>
      <c r="C23">
        <f>exon_counts!R23/exon_counts!B23</f>
        <v>0.85004561045582427</v>
      </c>
    </row>
    <row r="24" spans="1:3">
      <c r="A24">
        <v>22</v>
      </c>
      <c r="B24">
        <f>cds_counts!R24/cds_counts!B24</f>
        <v>0.58583723938819798</v>
      </c>
      <c r="C24">
        <f>exon_counts!R24/exon_counts!B24</f>
        <v>0.92798076665605356</v>
      </c>
    </row>
    <row r="25" spans="1:3">
      <c r="A25" s="1" t="s">
        <v>0</v>
      </c>
      <c r="B25">
        <f>cds_counts!R25/cds_counts!B25</f>
        <v>0.55042003887231705</v>
      </c>
      <c r="C25">
        <f>exon_counts!R25/exon_counts!B25</f>
        <v>0.74082577054370524</v>
      </c>
    </row>
    <row r="26" spans="1:3">
      <c r="A26" s="1" t="s">
        <v>1</v>
      </c>
      <c r="B26">
        <f>cds_counts!R26/cds_counts!B26</f>
        <v>1.4246209368814224</v>
      </c>
      <c r="C26">
        <f>exon_counts!R26/exon_counts!B26</f>
        <v>1.7521896051428638</v>
      </c>
    </row>
    <row r="27" spans="1:3" ht="19">
      <c r="A27" s="6" t="s">
        <v>23</v>
      </c>
      <c r="B27">
        <f>AVERAGE(B3:B26)</f>
        <v>0.62805870103769668</v>
      </c>
      <c r="C27">
        <f>AVERAGE(C3:C26)</f>
        <v>0.84535764990491247</v>
      </c>
    </row>
    <row r="29" spans="1:3" ht="19">
      <c r="B29" s="6" t="s">
        <v>27</v>
      </c>
      <c r="C29" t="s">
        <v>28</v>
      </c>
    </row>
    <row r="30" spans="1:3">
      <c r="A30">
        <v>1</v>
      </c>
      <c r="B30">
        <f>SUM(cds_counts!D3:G3)</f>
        <v>391207</v>
      </c>
      <c r="C30">
        <f>SUM(exon_counts!D3:G3)</f>
        <v>1837087</v>
      </c>
    </row>
    <row r="31" spans="1:3">
      <c r="A31">
        <v>2</v>
      </c>
      <c r="B31">
        <f>SUM(cds_counts!D4:G4)</f>
        <v>345892</v>
      </c>
      <c r="C31">
        <f>SUM(exon_counts!D4:G4)</f>
        <v>1548460</v>
      </c>
    </row>
    <row r="32" spans="1:3">
      <c r="A32">
        <v>3</v>
      </c>
      <c r="B32">
        <f>SUM(cds_counts!D5:G5)</f>
        <v>248188</v>
      </c>
      <c r="C32">
        <f>SUM(exon_counts!D5:G5)</f>
        <v>1223991</v>
      </c>
    </row>
    <row r="33" spans="1:3">
      <c r="A33">
        <v>4</v>
      </c>
      <c r="B33">
        <f>SUM(cds_counts!D6:G6)</f>
        <v>204917</v>
      </c>
      <c r="C33">
        <f>SUM(exon_counts!D6:G6)</f>
        <v>991736</v>
      </c>
    </row>
    <row r="34" spans="1:3">
      <c r="A34">
        <v>5</v>
      </c>
      <c r="B34">
        <f>SUM(cds_counts!D7:G7)</f>
        <v>206857</v>
      </c>
      <c r="C34">
        <f>SUM(exon_counts!D7:G7)</f>
        <v>1068141</v>
      </c>
    </row>
    <row r="35" spans="1:3">
      <c r="A35">
        <v>6</v>
      </c>
      <c r="B35">
        <f>SUM(cds_counts!D8:G8)</f>
        <v>221673</v>
      </c>
      <c r="C35">
        <f>SUM(exon_counts!D8:G8)</f>
        <v>1039463</v>
      </c>
    </row>
    <row r="36" spans="1:3">
      <c r="A36">
        <v>7</v>
      </c>
      <c r="B36">
        <f>SUM(cds_counts!D9:G9)</f>
        <v>193404</v>
      </c>
      <c r="C36">
        <f>SUM(exon_counts!D9:G9)</f>
        <v>991734</v>
      </c>
    </row>
    <row r="37" spans="1:3">
      <c r="A37">
        <v>8</v>
      </c>
      <c r="B37">
        <f>SUM(cds_counts!D10:G10)</f>
        <v>143102</v>
      </c>
      <c r="C37">
        <f>SUM(exon_counts!D10:G10)</f>
        <v>798522</v>
      </c>
    </row>
    <row r="38" spans="1:3">
      <c r="A38">
        <v>9</v>
      </c>
      <c r="B38">
        <f>SUM(cds_counts!D11:G11)</f>
        <v>153225</v>
      </c>
      <c r="C38">
        <f>SUM(exon_counts!D11:G11)</f>
        <v>730602</v>
      </c>
    </row>
    <row r="39" spans="1:3">
      <c r="A39">
        <v>10</v>
      </c>
      <c r="B39">
        <f>SUM(cds_counts!D12:G12)</f>
        <v>167775</v>
      </c>
      <c r="C39">
        <f>SUM(exon_counts!D12:G12)</f>
        <v>792757</v>
      </c>
    </row>
    <row r="40" spans="1:3">
      <c r="A40">
        <v>11</v>
      </c>
      <c r="B40">
        <f>SUM(cds_counts!D13:G13)</f>
        <v>209099</v>
      </c>
      <c r="C40">
        <f>SUM(exon_counts!D13:G13)</f>
        <v>997215</v>
      </c>
    </row>
    <row r="41" spans="1:3">
      <c r="A41">
        <v>12</v>
      </c>
      <c r="B41">
        <f>SUM(cds_counts!D14:G14)</f>
        <v>220866</v>
      </c>
      <c r="C41">
        <f>SUM(exon_counts!D14:G14)</f>
        <v>1207412</v>
      </c>
    </row>
    <row r="42" spans="1:3">
      <c r="A42">
        <v>13</v>
      </c>
      <c r="B42">
        <f>SUM(cds_counts!D15:G15)</f>
        <v>95261</v>
      </c>
      <c r="C42">
        <f>SUM(exon_counts!D15:G15)</f>
        <v>503820</v>
      </c>
    </row>
    <row r="43" spans="1:3">
      <c r="A43">
        <v>14</v>
      </c>
      <c r="B43">
        <f>SUM(cds_counts!D16:G16)</f>
        <v>136138</v>
      </c>
      <c r="C43">
        <f>SUM(exon_counts!D16:G16)</f>
        <v>708741</v>
      </c>
    </row>
    <row r="44" spans="1:3">
      <c r="A44">
        <v>15</v>
      </c>
      <c r="B44">
        <f>SUM(cds_counts!D17:G17)</f>
        <v>140817</v>
      </c>
      <c r="C44">
        <f>SUM(exon_counts!D17:G17)</f>
        <v>821613</v>
      </c>
    </row>
    <row r="45" spans="1:3">
      <c r="A45">
        <v>16</v>
      </c>
      <c r="B45">
        <f>SUM(cds_counts!D18:G18)</f>
        <v>123084</v>
      </c>
      <c r="C45">
        <f>SUM(exon_counts!D18:G18)</f>
        <v>715400</v>
      </c>
    </row>
    <row r="46" spans="1:3">
      <c r="A46">
        <v>17</v>
      </c>
      <c r="B46">
        <f>SUM(cds_counts!D19:G19)</f>
        <v>177935</v>
      </c>
      <c r="C46">
        <f>SUM(exon_counts!D19:G19)</f>
        <v>864127</v>
      </c>
    </row>
    <row r="47" spans="1:3">
      <c r="A47">
        <v>18</v>
      </c>
      <c r="B47">
        <f>SUM(cds_counts!D20:G20)</f>
        <v>75705</v>
      </c>
      <c r="C47">
        <f>SUM(exon_counts!D20:G20)</f>
        <v>468065</v>
      </c>
    </row>
    <row r="48" spans="1:3">
      <c r="A48">
        <v>19</v>
      </c>
      <c r="B48">
        <f>SUM(cds_counts!D21:G21)</f>
        <v>179929</v>
      </c>
      <c r="C48">
        <f>SUM(exon_counts!D21:G21)</f>
        <v>765596</v>
      </c>
    </row>
    <row r="49" spans="1:3">
      <c r="A49">
        <v>20</v>
      </c>
      <c r="B49">
        <f>SUM(cds_counts!D22:G22)</f>
        <v>75349</v>
      </c>
      <c r="C49">
        <f>SUM(exon_counts!D22:G22)</f>
        <v>382278</v>
      </c>
    </row>
    <row r="50" spans="1:3">
      <c r="A50">
        <v>21</v>
      </c>
      <c r="B50">
        <f>SUM(cds_counts!D23:G23)</f>
        <v>38712</v>
      </c>
      <c r="C50">
        <f>SUM(exon_counts!D23:G23)</f>
        <v>250904</v>
      </c>
    </row>
    <row r="51" spans="1:3">
      <c r="A51">
        <v>22</v>
      </c>
      <c r="B51">
        <f>SUM(cds_counts!D24:G24)</f>
        <v>53630</v>
      </c>
      <c r="C51">
        <f>SUM(exon_counts!D24:G24)</f>
        <v>377542</v>
      </c>
    </row>
    <row r="52" spans="1:3">
      <c r="A52" s="1" t="s">
        <v>0</v>
      </c>
      <c r="B52">
        <f>SUM(cds_counts!D25:G25)</f>
        <v>155821</v>
      </c>
      <c r="C52">
        <f>SUM(exon_counts!D25:G25)</f>
        <v>702762</v>
      </c>
    </row>
    <row r="53" spans="1:3">
      <c r="A53" s="1" t="s">
        <v>1</v>
      </c>
      <c r="B53">
        <f>SUM(cds_counts!D26:G26)</f>
        <v>9804</v>
      </c>
      <c r="C53">
        <f>SUM(exon_counts!D26:G26)</f>
        <v>94205</v>
      </c>
    </row>
    <row r="54" spans="1:3" ht="19">
      <c r="A54" s="6" t="s">
        <v>14</v>
      </c>
      <c r="B54">
        <f>SUM(B30:B53)</f>
        <v>3968390</v>
      </c>
      <c r="C54">
        <f>SUM(C30:C53)</f>
        <v>19882173</v>
      </c>
    </row>
    <row r="55" spans="1:3">
      <c r="A55" s="5" t="s">
        <v>25</v>
      </c>
      <c r="B55">
        <f>B54/C54</f>
        <v>0.19959538627895451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exon_counts</vt:lpstr>
      <vt:lpstr>cds_counts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2017-08-26T05:13:01Z</dcterms:created>
  <dcterms:modified xsi:type="dcterms:W3CDTF">2018-08-23T18:05:51Z</dcterms:modified>
</cp:coreProperties>
</file>