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21720" windowHeight="11850" tabRatio="91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27" hidden="1">'יתרת התחייבות להשקעה'!$D$1:$D$97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להשקעה'!$B$6:$D$11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הקרן'!$B$6:$D$47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Area" localSheetId="25">'השקעה בחברות מוחזקות'!$A$1:$K$10</definedName>
    <definedName name="_xlnm.Print_Area" localSheetId="26">'השקעות אחרות '!$A$1:$K$13</definedName>
    <definedName name="_xlnm.Print_Area" localSheetId="11">'חוזים עתידיים'!$A$1:$K$30</definedName>
    <definedName name="_xlnm.Print_Area" localSheetId="0">'סכום נכסי הקרן'!$A$1:$E$66</definedName>
    <definedName name="_xlnm.Print_Area" localSheetId="28">'עלות מתואמת אג"ח קונצרני סחיר'!$A$1:$P$10</definedName>
    <definedName name="_xlnm.Print_Titles" localSheetId="5">'אג"ח קונצרני'!$6:$10</definedName>
    <definedName name="_xlnm.Print_Titles" localSheetId="22">הלוואות!$6:$9</definedName>
    <definedName name="_xlnm.Print_Titles" localSheetId="24">'זכויות מקרקעין'!$6:$9</definedName>
    <definedName name="_xlnm.Print_Titles" localSheetId="27">'יתרת התחייבות להשקעה'!$6:$10</definedName>
    <definedName name="_xlnm.Print_Titles" localSheetId="13">'לא סחיר- תעודות התחייבות ממשלתי'!$6:$10</definedName>
    <definedName name="_xlnm.Print_Titles" localSheetId="15">'לא סחיר - אג"ח קונצרני'!$6:$10</definedName>
    <definedName name="_xlnm.Print_Titles" localSheetId="20">'לא סחיר - חוזים עתידיים'!$6:$10</definedName>
    <definedName name="_xlnm.Print_Titles" localSheetId="16">'לא סחיר - מניות'!$6:$10</definedName>
    <definedName name="_xlnm.Print_Titles" localSheetId="17">'לא סחיר - קרנות השקעה'!$6:$10</definedName>
    <definedName name="_xlnm.Print_Titles" localSheetId="2">מזומנים!$6:$9</definedName>
    <definedName name="_xlnm.Print_Titles" localSheetId="6">מניות!$6:$10</definedName>
    <definedName name="_xlnm.Print_Titles" localSheetId="23">'פקדונות מעל 3 חודשים'!$6:$9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M118" i="78" l="1"/>
  <c r="J11" i="72"/>
  <c r="J12" i="72"/>
  <c r="J17" i="72"/>
  <c r="J14" i="72"/>
  <c r="J38" i="72"/>
  <c r="C41" i="88" l="1"/>
  <c r="C40" i="88"/>
  <c r="C35" i="88"/>
  <c r="C34" i="88"/>
  <c r="C32" i="88"/>
  <c r="C31" i="88"/>
  <c r="C29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L62" i="58"/>
  <c r="L61" i="58"/>
  <c r="L60" i="58"/>
  <c r="L59" i="58"/>
  <c r="L58" i="58"/>
  <c r="L57" i="58"/>
  <c r="L56" i="58"/>
  <c r="L55" i="58"/>
  <c r="L54" i="58"/>
  <c r="L53" i="58"/>
  <c r="J52" i="58"/>
  <c r="L52" i="58" s="1"/>
  <c r="L49" i="58"/>
  <c r="J48" i="58"/>
  <c r="L48" i="58" s="1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J21" i="58"/>
  <c r="L21" i="58" s="1"/>
  <c r="L19" i="58"/>
  <c r="L18" i="58"/>
  <c r="L17" i="58"/>
  <c r="L16" i="58"/>
  <c r="L15" i="58"/>
  <c r="L14" i="58"/>
  <c r="L13" i="58"/>
  <c r="L12" i="58"/>
  <c r="J12" i="58"/>
  <c r="J11" i="58"/>
  <c r="L11" i="58" s="1"/>
  <c r="J51" i="58" l="1"/>
  <c r="L51" i="58" l="1"/>
  <c r="J10" i="58"/>
  <c r="K46" i="58" l="1"/>
  <c r="K44" i="58"/>
  <c r="K42" i="58"/>
  <c r="K40" i="58"/>
  <c r="K38" i="58"/>
  <c r="K36" i="58"/>
  <c r="K34" i="58"/>
  <c r="K32" i="58"/>
  <c r="K30" i="58"/>
  <c r="K28" i="58"/>
  <c r="K26" i="58"/>
  <c r="K24" i="58"/>
  <c r="K22" i="58"/>
  <c r="L10" i="58"/>
  <c r="K62" i="58"/>
  <c r="K60" i="58"/>
  <c r="K58" i="58"/>
  <c r="K56" i="58"/>
  <c r="K54" i="58"/>
  <c r="K19" i="58"/>
  <c r="K17" i="58"/>
  <c r="K15" i="58"/>
  <c r="K13" i="58"/>
  <c r="K10" i="58"/>
  <c r="K45" i="58"/>
  <c r="K43" i="58"/>
  <c r="K41" i="58"/>
  <c r="K39" i="58"/>
  <c r="K37" i="58"/>
  <c r="K35" i="58"/>
  <c r="K33" i="58"/>
  <c r="K31" i="58"/>
  <c r="K29" i="58"/>
  <c r="K27" i="58"/>
  <c r="K25" i="58"/>
  <c r="K23" i="58"/>
  <c r="K61" i="58"/>
  <c r="K59" i="58"/>
  <c r="K57" i="58"/>
  <c r="K55" i="58"/>
  <c r="K53" i="58"/>
  <c r="K49" i="58"/>
  <c r="K18" i="58"/>
  <c r="K16" i="58"/>
  <c r="K14" i="58"/>
  <c r="K12" i="58"/>
  <c r="K21" i="58"/>
  <c r="K48" i="58"/>
  <c r="K11" i="58"/>
  <c r="K52" i="58"/>
  <c r="K51" i="58"/>
  <c r="K184" i="62" l="1"/>
  <c r="K152" i="62"/>
  <c r="Q180" i="61" l="1"/>
  <c r="Q13" i="61"/>
  <c r="M126" i="78" l="1"/>
  <c r="L13" i="78" l="1"/>
  <c r="C88" i="84" l="1"/>
  <c r="I13" i="76" l="1"/>
  <c r="C51" i="84" l="1"/>
  <c r="C10" i="84" s="1"/>
  <c r="C44" i="88" s="1"/>
  <c r="I12" i="76"/>
  <c r="I11" i="76" s="1"/>
  <c r="I149" i="76"/>
  <c r="M101" i="78"/>
  <c r="M15" i="78" l="1"/>
  <c r="I16" i="74"/>
  <c r="M11" i="78" l="1"/>
  <c r="M10" i="78" l="1"/>
  <c r="N11" i="78" s="1"/>
  <c r="L28" i="64"/>
  <c r="N130" i="78" l="1"/>
  <c r="N131" i="78"/>
  <c r="N118" i="78"/>
  <c r="N104" i="78"/>
  <c r="N88" i="78"/>
  <c r="N72" i="78"/>
  <c r="N56" i="78"/>
  <c r="N41" i="78"/>
  <c r="N25" i="78"/>
  <c r="N114" i="78"/>
  <c r="N99" i="78"/>
  <c r="N83" i="78"/>
  <c r="N63" i="78"/>
  <c r="N48" i="78"/>
  <c r="N32" i="78"/>
  <c r="N10" i="78"/>
  <c r="N39" i="78"/>
  <c r="N67" i="78"/>
  <c r="N121" i="78"/>
  <c r="N102" i="78"/>
  <c r="N86" i="78"/>
  <c r="N70" i="78"/>
  <c r="N31" i="78"/>
  <c r="N112" i="78"/>
  <c r="N93" i="78"/>
  <c r="N77" i="78"/>
  <c r="N61" i="78"/>
  <c r="N46" i="78"/>
  <c r="N30" i="78"/>
  <c r="C33" i="88"/>
  <c r="N52" i="78"/>
  <c r="N21" i="78"/>
  <c r="N110" i="78"/>
  <c r="N95" i="78"/>
  <c r="N59" i="78"/>
  <c r="N44" i="78"/>
  <c r="N28" i="78"/>
  <c r="N35" i="78"/>
  <c r="N98" i="78"/>
  <c r="N82" i="78"/>
  <c r="N19" i="78"/>
  <c r="N89" i="78"/>
  <c r="N57" i="78"/>
  <c r="N16" i="78"/>
  <c r="N12" i="78"/>
  <c r="N126" i="78"/>
  <c r="N127" i="78"/>
  <c r="N115" i="78"/>
  <c r="N100" i="78"/>
  <c r="N84" i="78"/>
  <c r="N68" i="78"/>
  <c r="N37" i="78"/>
  <c r="N79" i="78"/>
  <c r="N66" i="78"/>
  <c r="N117" i="78"/>
  <c r="N108" i="78"/>
  <c r="N129" i="78"/>
  <c r="N128" i="78"/>
  <c r="N111" i="78"/>
  <c r="N96" i="78"/>
  <c r="N80" i="78"/>
  <c r="N64" i="78"/>
  <c r="N26" i="78"/>
  <c r="N33" i="78"/>
  <c r="N17" i="78"/>
  <c r="N106" i="78"/>
  <c r="N91" i="78"/>
  <c r="N75" i="78"/>
  <c r="N55" i="78"/>
  <c r="N40" i="78"/>
  <c r="N24" i="78"/>
  <c r="N58" i="78"/>
  <c r="N23" i="78"/>
  <c r="N47" i="78"/>
  <c r="N113" i="78"/>
  <c r="N94" i="78"/>
  <c r="N78" i="78"/>
  <c r="N54" i="78"/>
  <c r="N120" i="78"/>
  <c r="N105" i="78"/>
  <c r="N85" i="78"/>
  <c r="N69" i="78"/>
  <c r="N53" i="78"/>
  <c r="N38" i="78"/>
  <c r="N132" i="78"/>
  <c r="N123" i="78"/>
  <c r="N107" i="78"/>
  <c r="N92" i="78"/>
  <c r="N76" i="78"/>
  <c r="N60" i="78"/>
  <c r="N45" i="78"/>
  <c r="N29" i="78"/>
  <c r="N122" i="78"/>
  <c r="N103" i="78"/>
  <c r="N87" i="78"/>
  <c r="N71" i="78"/>
  <c r="N51" i="78"/>
  <c r="N36" i="78"/>
  <c r="N20" i="78"/>
  <c r="N50" i="78"/>
  <c r="N13" i="78"/>
  <c r="N27" i="78"/>
  <c r="N109" i="78"/>
  <c r="N90" i="78"/>
  <c r="N74" i="78"/>
  <c r="N43" i="78"/>
  <c r="N116" i="78"/>
  <c r="N97" i="78"/>
  <c r="N81" i="78"/>
  <c r="N65" i="78"/>
  <c r="N49" i="78"/>
  <c r="N34" i="78"/>
  <c r="N18" i="78"/>
  <c r="N62" i="78"/>
  <c r="N73" i="78"/>
  <c r="N42" i="78"/>
  <c r="N22" i="78"/>
  <c r="N101" i="78"/>
  <c r="N15" i="78"/>
  <c r="C23" i="88"/>
  <c r="C12" i="88"/>
  <c r="C38" i="88"/>
  <c r="C10" i="88" l="1"/>
  <c r="C43" i="88" s="1"/>
  <c r="D43" i="88" l="1"/>
  <c r="D42" i="88"/>
  <c r="K149" i="76"/>
  <c r="O132" i="78"/>
  <c r="O128" i="78"/>
  <c r="O129" i="78"/>
  <c r="O131" i="78"/>
  <c r="O127" i="78"/>
  <c r="O126" i="78"/>
  <c r="O130" i="78"/>
  <c r="P13" i="93"/>
  <c r="P16" i="92"/>
  <c r="P12" i="92"/>
  <c r="I41" i="80"/>
  <c r="I37" i="80"/>
  <c r="I32" i="80"/>
  <c r="I28" i="80"/>
  <c r="I24" i="80"/>
  <c r="I20" i="80"/>
  <c r="I16" i="80"/>
  <c r="I12" i="80"/>
  <c r="O66" i="79"/>
  <c r="O62" i="79"/>
  <c r="O58" i="79"/>
  <c r="O54" i="79"/>
  <c r="O50" i="79"/>
  <c r="O46" i="79"/>
  <c r="O42" i="79"/>
  <c r="O38" i="79"/>
  <c r="O34" i="79"/>
  <c r="O30" i="79"/>
  <c r="O26" i="79"/>
  <c r="O22" i="79"/>
  <c r="O18" i="79"/>
  <c r="O14" i="79"/>
  <c r="O10" i="79"/>
  <c r="O120" i="78"/>
  <c r="O116" i="78"/>
  <c r="O112" i="78"/>
  <c r="O108" i="78"/>
  <c r="O105" i="78"/>
  <c r="O101" i="78"/>
  <c r="O97" i="78"/>
  <c r="O93" i="78"/>
  <c r="O89" i="78"/>
  <c r="O85" i="78"/>
  <c r="O81" i="78"/>
  <c r="O77" i="78"/>
  <c r="O73" i="78"/>
  <c r="O69" i="78"/>
  <c r="O65" i="78"/>
  <c r="O61" i="78"/>
  <c r="O57" i="78"/>
  <c r="O53" i="78"/>
  <c r="O49" i="78"/>
  <c r="O46" i="78"/>
  <c r="O42" i="78"/>
  <c r="O38" i="78"/>
  <c r="O34" i="78"/>
  <c r="O30" i="78"/>
  <c r="O16" i="78"/>
  <c r="O22" i="78"/>
  <c r="O18" i="78"/>
  <c r="O12" i="78"/>
  <c r="Q16" i="77"/>
  <c r="Q12" i="77"/>
  <c r="K233" i="76"/>
  <c r="K227" i="76"/>
  <c r="K223" i="76"/>
  <c r="K219" i="76"/>
  <c r="K215" i="76"/>
  <c r="K211" i="76"/>
  <c r="K207" i="76"/>
  <c r="K203" i="76"/>
  <c r="K199" i="76"/>
  <c r="K195" i="76"/>
  <c r="K191" i="76"/>
  <c r="K187" i="76"/>
  <c r="K183" i="76"/>
  <c r="K179" i="76"/>
  <c r="K175" i="76"/>
  <c r="K171" i="76"/>
  <c r="K167" i="76"/>
  <c r="P12" i="93"/>
  <c r="P15" i="92"/>
  <c r="P11" i="92"/>
  <c r="I40" i="80"/>
  <c r="I35" i="80"/>
  <c r="I31" i="80"/>
  <c r="I27" i="80"/>
  <c r="I23" i="80"/>
  <c r="I19" i="80"/>
  <c r="I15" i="80"/>
  <c r="I11" i="80"/>
  <c r="O65" i="79"/>
  <c r="O61" i="79"/>
  <c r="O57" i="79"/>
  <c r="O53" i="79"/>
  <c r="O49" i="79"/>
  <c r="O45" i="79"/>
  <c r="O41" i="79"/>
  <c r="O37" i="79"/>
  <c r="O33" i="79"/>
  <c r="O29" i="79"/>
  <c r="O25" i="79"/>
  <c r="O21" i="79"/>
  <c r="O17" i="79"/>
  <c r="O13" i="79"/>
  <c r="O123" i="78"/>
  <c r="O118" i="78"/>
  <c r="O115" i="78"/>
  <c r="O111" i="78"/>
  <c r="O107" i="78"/>
  <c r="O104" i="78"/>
  <c r="O100" i="78"/>
  <c r="O96" i="78"/>
  <c r="O92" i="78"/>
  <c r="O88" i="78"/>
  <c r="O84" i="78"/>
  <c r="O80" i="78"/>
  <c r="O76" i="78"/>
  <c r="O72" i="78"/>
  <c r="O68" i="78"/>
  <c r="O64" i="78"/>
  <c r="O60" i="78"/>
  <c r="O56" i="78"/>
  <c r="O52" i="78"/>
  <c r="O26" i="78"/>
  <c r="O45" i="78"/>
  <c r="O41" i="78"/>
  <c r="O37" i="78"/>
  <c r="O33" i="78"/>
  <c r="O29" i="78"/>
  <c r="O25" i="78"/>
  <c r="O21" i="78"/>
  <c r="O17" i="78"/>
  <c r="O11" i="78"/>
  <c r="Q15" i="77"/>
  <c r="Q11" i="77"/>
  <c r="K230" i="76"/>
  <c r="K226" i="76"/>
  <c r="K222" i="76"/>
  <c r="K218" i="76"/>
  <c r="K214" i="76"/>
  <c r="K210" i="76"/>
  <c r="K206" i="76"/>
  <c r="K202" i="76"/>
  <c r="K198" i="76"/>
  <c r="K194" i="76"/>
  <c r="K190" i="76"/>
  <c r="K186" i="76"/>
  <c r="K182" i="76"/>
  <c r="K178" i="76"/>
  <c r="K174" i="76"/>
  <c r="K170" i="76"/>
  <c r="K166" i="76"/>
  <c r="P11" i="93"/>
  <c r="P14" i="92"/>
  <c r="P10" i="92"/>
  <c r="I39" i="80"/>
  <c r="I34" i="80"/>
  <c r="I30" i="80"/>
  <c r="I26" i="80"/>
  <c r="I22" i="80"/>
  <c r="I18" i="80"/>
  <c r="I14" i="80"/>
  <c r="I10" i="80"/>
  <c r="O64" i="79"/>
  <c r="O60" i="79"/>
  <c r="O56" i="79"/>
  <c r="O52" i="79"/>
  <c r="O48" i="79"/>
  <c r="O44" i="79"/>
  <c r="O40" i="79"/>
  <c r="O36" i="79"/>
  <c r="O32" i="79"/>
  <c r="O28" i="79"/>
  <c r="O24" i="79"/>
  <c r="O20" i="79"/>
  <c r="O16" i="79"/>
  <c r="O12" i="79"/>
  <c r="O122" i="78"/>
  <c r="O114" i="78"/>
  <c r="O110" i="78"/>
  <c r="O106" i="78"/>
  <c r="O103" i="78"/>
  <c r="O99" i="78"/>
  <c r="O95" i="78"/>
  <c r="O91" i="78"/>
  <c r="O87" i="78"/>
  <c r="O83" i="78"/>
  <c r="O79" i="78"/>
  <c r="O75" i="78"/>
  <c r="O71" i="78"/>
  <c r="O67" i="78"/>
  <c r="O63" i="78"/>
  <c r="O59" i="78"/>
  <c r="O55" i="78"/>
  <c r="O51" i="78"/>
  <c r="O48" i="78"/>
  <c r="O44" i="78"/>
  <c r="O40" i="78"/>
  <c r="O36" i="78"/>
  <c r="O32" i="78"/>
  <c r="O28" i="78"/>
  <c r="O24" i="78"/>
  <c r="O20" i="78"/>
  <c r="O15" i="78"/>
  <c r="O10" i="78"/>
  <c r="Q14" i="77"/>
  <c r="K235" i="76"/>
  <c r="K229" i="76"/>
  <c r="K225" i="76"/>
  <c r="K221" i="76"/>
  <c r="K217" i="76"/>
  <c r="K213" i="76"/>
  <c r="K209" i="76"/>
  <c r="K205" i="76"/>
  <c r="K201" i="76"/>
  <c r="K197" i="76"/>
  <c r="K193" i="76"/>
  <c r="K189" i="76"/>
  <c r="K185" i="76"/>
  <c r="K181" i="76"/>
  <c r="K177" i="76"/>
  <c r="K173" i="76"/>
  <c r="K169" i="76"/>
  <c r="K165" i="76"/>
  <c r="K161" i="76"/>
  <c r="K157" i="76"/>
  <c r="K153" i="76"/>
  <c r="K147" i="76"/>
  <c r="K143" i="76"/>
  <c r="K139" i="76"/>
  <c r="K135" i="76"/>
  <c r="K131" i="76"/>
  <c r="K127" i="76"/>
  <c r="K123" i="76"/>
  <c r="K119" i="76"/>
  <c r="P10" i="93"/>
  <c r="P13" i="92"/>
  <c r="I42" i="80"/>
  <c r="I38" i="80"/>
  <c r="I33" i="80"/>
  <c r="I29" i="80"/>
  <c r="I25" i="80"/>
  <c r="I21" i="80"/>
  <c r="I17" i="80"/>
  <c r="I13" i="80"/>
  <c r="O67" i="79"/>
  <c r="O63" i="79"/>
  <c r="O59" i="79"/>
  <c r="O55" i="79"/>
  <c r="O51" i="79"/>
  <c r="O47" i="79"/>
  <c r="O43" i="79"/>
  <c r="O39" i="79"/>
  <c r="O35" i="79"/>
  <c r="O31" i="79"/>
  <c r="O27" i="79"/>
  <c r="O23" i="79"/>
  <c r="O19" i="79"/>
  <c r="O15" i="79"/>
  <c r="O11" i="79"/>
  <c r="O121" i="78"/>
  <c r="O117" i="78"/>
  <c r="O113" i="78"/>
  <c r="O109" i="78"/>
  <c r="O102" i="78"/>
  <c r="O98" i="78"/>
  <c r="O94" i="78"/>
  <c r="O90" i="78"/>
  <c r="O86" i="78"/>
  <c r="O82" i="78"/>
  <c r="O78" i="78"/>
  <c r="O74" i="78"/>
  <c r="O70" i="78"/>
  <c r="O66" i="78"/>
  <c r="O62" i="78"/>
  <c r="O58" i="78"/>
  <c r="O54" i="78"/>
  <c r="O50" i="78"/>
  <c r="O47" i="78"/>
  <c r="O43" i="78"/>
  <c r="O39" i="78"/>
  <c r="O35" i="78"/>
  <c r="O31" i="78"/>
  <c r="O27" i="78"/>
  <c r="O23" i="78"/>
  <c r="O19" i="78"/>
  <c r="O13" i="78"/>
  <c r="Q17" i="77"/>
  <c r="Q13" i="77"/>
  <c r="K234" i="76"/>
  <c r="K228" i="76"/>
  <c r="K224" i="76"/>
  <c r="K220" i="76"/>
  <c r="K216" i="76"/>
  <c r="K212" i="76"/>
  <c r="K208" i="76"/>
  <c r="K204" i="76"/>
  <c r="K200" i="76"/>
  <c r="K196" i="76"/>
  <c r="K192" i="76"/>
  <c r="K188" i="76"/>
  <c r="K184" i="76"/>
  <c r="K180" i="76"/>
  <c r="K176" i="76"/>
  <c r="K172" i="76"/>
  <c r="K168" i="76"/>
  <c r="K164" i="76"/>
  <c r="K160" i="76"/>
  <c r="K163" i="76"/>
  <c r="K156" i="76"/>
  <c r="K151" i="76"/>
  <c r="K144" i="76"/>
  <c r="K138" i="76"/>
  <c r="K133" i="76"/>
  <c r="K128" i="76"/>
  <c r="K122" i="76"/>
  <c r="K117" i="76"/>
  <c r="K113" i="76"/>
  <c r="K109" i="76"/>
  <c r="K105" i="76"/>
  <c r="K101" i="76"/>
  <c r="K97" i="76"/>
  <c r="K93" i="76"/>
  <c r="K89" i="76"/>
  <c r="K85" i="76"/>
  <c r="K81" i="76"/>
  <c r="K77" i="76"/>
  <c r="K73" i="76"/>
  <c r="K69" i="76"/>
  <c r="K65" i="76"/>
  <c r="K61" i="76"/>
  <c r="K57" i="76"/>
  <c r="K53" i="76"/>
  <c r="K49" i="76"/>
  <c r="K45" i="76"/>
  <c r="K41" i="76"/>
  <c r="K37" i="76"/>
  <c r="K33" i="76"/>
  <c r="K29" i="76"/>
  <c r="K25" i="76"/>
  <c r="K21" i="76"/>
  <c r="K17" i="76"/>
  <c r="K13" i="76"/>
  <c r="L16" i="74"/>
  <c r="L12" i="74"/>
  <c r="K99" i="73"/>
  <c r="K95" i="73"/>
  <c r="K91" i="73"/>
  <c r="K87" i="73"/>
  <c r="K83" i="73"/>
  <c r="K79" i="73"/>
  <c r="K75" i="73"/>
  <c r="K70" i="73"/>
  <c r="K65" i="73"/>
  <c r="K61" i="73"/>
  <c r="K57" i="73"/>
  <c r="K53" i="73"/>
  <c r="K49" i="73"/>
  <c r="K44" i="73"/>
  <c r="K40" i="73"/>
  <c r="K35" i="73"/>
  <c r="K31" i="73"/>
  <c r="K27" i="73"/>
  <c r="K22" i="73"/>
  <c r="K18" i="73"/>
  <c r="K14" i="73"/>
  <c r="M44" i="72"/>
  <c r="M40" i="72"/>
  <c r="M36" i="72"/>
  <c r="M32" i="72"/>
  <c r="M28" i="72"/>
  <c r="M24" i="72"/>
  <c r="M20" i="72"/>
  <c r="M16" i="72"/>
  <c r="M12" i="72"/>
  <c r="S59" i="71"/>
  <c r="S54" i="71"/>
  <c r="S48" i="71"/>
  <c r="S44" i="71"/>
  <c r="S40" i="71"/>
  <c r="S36" i="71"/>
  <c r="S32" i="71"/>
  <c r="S28" i="71"/>
  <c r="S24" i="71"/>
  <c r="S20" i="71"/>
  <c r="S16" i="71"/>
  <c r="S12" i="71"/>
  <c r="P141" i="69"/>
  <c r="P137" i="69"/>
  <c r="P133" i="69"/>
  <c r="P129" i="69"/>
  <c r="P125" i="69"/>
  <c r="P121" i="69"/>
  <c r="K162" i="76"/>
  <c r="K155" i="76"/>
  <c r="K150" i="76"/>
  <c r="K142" i="76"/>
  <c r="K137" i="76"/>
  <c r="K132" i="76"/>
  <c r="K126" i="76"/>
  <c r="K121" i="76"/>
  <c r="K116" i="76"/>
  <c r="K112" i="76"/>
  <c r="K108" i="76"/>
  <c r="K104" i="76"/>
  <c r="K100" i="76"/>
  <c r="K96" i="76"/>
  <c r="K92" i="76"/>
  <c r="K88" i="76"/>
  <c r="K84" i="76"/>
  <c r="K80" i="76"/>
  <c r="K76" i="76"/>
  <c r="K72" i="76"/>
  <c r="K68" i="76"/>
  <c r="K64" i="76"/>
  <c r="K60" i="76"/>
  <c r="K56" i="76"/>
  <c r="K52" i="76"/>
  <c r="K48" i="76"/>
  <c r="K44" i="76"/>
  <c r="K40" i="76"/>
  <c r="K36" i="76"/>
  <c r="K32" i="76"/>
  <c r="K28" i="76"/>
  <c r="K24" i="76"/>
  <c r="K20" i="76"/>
  <c r="K16" i="76"/>
  <c r="L15" i="74"/>
  <c r="L11" i="74"/>
  <c r="K98" i="73"/>
  <c r="K94" i="73"/>
  <c r="K90" i="73"/>
  <c r="K86" i="73"/>
  <c r="K82" i="73"/>
  <c r="K78" i="73"/>
  <c r="K74" i="73"/>
  <c r="K69" i="73"/>
  <c r="K64" i="73"/>
  <c r="K60" i="73"/>
  <c r="K56" i="73"/>
  <c r="K52" i="73"/>
  <c r="K48" i="73"/>
  <c r="K43" i="73"/>
  <c r="K38" i="73"/>
  <c r="K34" i="73"/>
  <c r="K30" i="73"/>
  <c r="K26" i="73"/>
  <c r="K21" i="73"/>
  <c r="K17" i="73"/>
  <c r="K13" i="73"/>
  <c r="M43" i="72"/>
  <c r="M39" i="72"/>
  <c r="M35" i="72"/>
  <c r="M31" i="72"/>
  <c r="M27" i="72"/>
  <c r="M23" i="72"/>
  <c r="M19" i="72"/>
  <c r="M15" i="72"/>
  <c r="M11" i="72"/>
  <c r="S57" i="71"/>
  <c r="S52" i="71"/>
  <c r="S47" i="71"/>
  <c r="S43" i="71"/>
  <c r="S39" i="71"/>
  <c r="S35" i="71"/>
  <c r="S31" i="71"/>
  <c r="S27" i="71"/>
  <c r="S23" i="71"/>
  <c r="S19" i="71"/>
  <c r="S15" i="71"/>
  <c r="S11" i="71"/>
  <c r="P140" i="69"/>
  <c r="P136" i="69"/>
  <c r="P132" i="69"/>
  <c r="P128" i="69"/>
  <c r="P124" i="69"/>
  <c r="P120" i="69"/>
  <c r="K159" i="76"/>
  <c r="K154" i="76"/>
  <c r="K146" i="76"/>
  <c r="K141" i="76"/>
  <c r="K136" i="76"/>
  <c r="K130" i="76"/>
  <c r="K125" i="76"/>
  <c r="K120" i="76"/>
  <c r="K115" i="76"/>
  <c r="K111" i="76"/>
  <c r="K107" i="76"/>
  <c r="K103" i="76"/>
  <c r="K99" i="76"/>
  <c r="K95" i="76"/>
  <c r="K91" i="76"/>
  <c r="K87" i="76"/>
  <c r="K83" i="76"/>
  <c r="K79" i="76"/>
  <c r="K75" i="76"/>
  <c r="K71" i="76"/>
  <c r="K67" i="76"/>
  <c r="K63" i="76"/>
  <c r="K59" i="76"/>
  <c r="K55" i="76"/>
  <c r="K51" i="76"/>
  <c r="K47" i="76"/>
  <c r="K43" i="76"/>
  <c r="K39" i="76"/>
  <c r="K35" i="76"/>
  <c r="K31" i="76"/>
  <c r="K27" i="76"/>
  <c r="K23" i="76"/>
  <c r="K19" i="76"/>
  <c r="K15" i="76"/>
  <c r="L14" i="74"/>
  <c r="K101" i="73"/>
  <c r="K97" i="73"/>
  <c r="K93" i="73"/>
  <c r="K89" i="73"/>
  <c r="K85" i="73"/>
  <c r="K81" i="73"/>
  <c r="K77" i="73"/>
  <c r="K73" i="73"/>
  <c r="K68" i="73"/>
  <c r="K63" i="73"/>
  <c r="K59" i="73"/>
  <c r="K55" i="73"/>
  <c r="K51" i="73"/>
  <c r="K47" i="73"/>
  <c r="K42" i="73"/>
  <c r="K37" i="73"/>
  <c r="K33" i="73"/>
  <c r="K29" i="73"/>
  <c r="K25" i="73"/>
  <c r="K20" i="73"/>
  <c r="K16" i="73"/>
  <c r="K12" i="73"/>
  <c r="M42" i="72"/>
  <c r="M38" i="72"/>
  <c r="M34" i="72"/>
  <c r="M30" i="72"/>
  <c r="M26" i="72"/>
  <c r="M22" i="72"/>
  <c r="M18" i="72"/>
  <c r="M14" i="72"/>
  <c r="S61" i="71"/>
  <c r="S56" i="71"/>
  <c r="S51" i="71"/>
  <c r="S46" i="71"/>
  <c r="S42" i="71"/>
  <c r="S38" i="71"/>
  <c r="S34" i="71"/>
  <c r="S30" i="71"/>
  <c r="S26" i="71"/>
  <c r="S22" i="71"/>
  <c r="S18" i="71"/>
  <c r="S14" i="71"/>
  <c r="P143" i="69"/>
  <c r="P139" i="69"/>
  <c r="P135" i="69"/>
  <c r="P131" i="69"/>
  <c r="P127" i="69"/>
  <c r="P123" i="69"/>
  <c r="P119" i="69"/>
  <c r="P115" i="69"/>
  <c r="P111" i="69"/>
  <c r="P107" i="69"/>
  <c r="P103" i="69"/>
  <c r="K158" i="76"/>
  <c r="K152" i="76"/>
  <c r="K145" i="76"/>
  <c r="K140" i="76"/>
  <c r="K134" i="76"/>
  <c r="K129" i="76"/>
  <c r="K124" i="76"/>
  <c r="K118" i="76"/>
  <c r="K114" i="76"/>
  <c r="K110" i="76"/>
  <c r="K106" i="76"/>
  <c r="K102" i="76"/>
  <c r="K98" i="76"/>
  <c r="K94" i="76"/>
  <c r="K90" i="76"/>
  <c r="K86" i="76"/>
  <c r="K82" i="76"/>
  <c r="K78" i="76"/>
  <c r="K74" i="76"/>
  <c r="K70" i="76"/>
  <c r="K66" i="76"/>
  <c r="K62" i="76"/>
  <c r="K58" i="76"/>
  <c r="K54" i="76"/>
  <c r="K50" i="76"/>
  <c r="K46" i="76"/>
  <c r="K42" i="76"/>
  <c r="K38" i="76"/>
  <c r="K34" i="76"/>
  <c r="K30" i="76"/>
  <c r="K26" i="76"/>
  <c r="K22" i="76"/>
  <c r="K18" i="76"/>
  <c r="K14" i="76"/>
  <c r="L17" i="74"/>
  <c r="L13" i="74"/>
  <c r="K100" i="73"/>
  <c r="K96" i="73"/>
  <c r="K92" i="73"/>
  <c r="K88" i="73"/>
  <c r="K84" i="73"/>
  <c r="K80" i="73"/>
  <c r="K76" i="73"/>
  <c r="K72" i="73"/>
  <c r="K66" i="73"/>
  <c r="K62" i="73"/>
  <c r="K58" i="73"/>
  <c r="K54" i="73"/>
  <c r="K50" i="73"/>
  <c r="K45" i="73"/>
  <c r="K41" i="73"/>
  <c r="K36" i="73"/>
  <c r="K32" i="73"/>
  <c r="K28" i="73"/>
  <c r="K23" i="73"/>
  <c r="K19" i="73"/>
  <c r="K15" i="73"/>
  <c r="K11" i="73"/>
  <c r="M41" i="72"/>
  <c r="M37" i="72"/>
  <c r="M33" i="72"/>
  <c r="M29" i="72"/>
  <c r="M25" i="72"/>
  <c r="M21" i="72"/>
  <c r="M17" i="72"/>
  <c r="M13" i="72"/>
  <c r="S60" i="71"/>
  <c r="S55" i="71"/>
  <c r="S49" i="71"/>
  <c r="S45" i="71"/>
  <c r="S41" i="71"/>
  <c r="S37" i="71"/>
  <c r="S33" i="71"/>
  <c r="S29" i="71"/>
  <c r="S25" i="71"/>
  <c r="S21" i="71"/>
  <c r="S17" i="71"/>
  <c r="S13" i="71"/>
  <c r="P142" i="69"/>
  <c r="P138" i="69"/>
  <c r="P134" i="69"/>
  <c r="P130" i="69"/>
  <c r="P126" i="69"/>
  <c r="P122" i="69"/>
  <c r="P118" i="69"/>
  <c r="P113" i="69"/>
  <c r="P108" i="69"/>
  <c r="P102" i="69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K18" i="67"/>
  <c r="K14" i="67"/>
  <c r="L17" i="66"/>
  <c r="L13" i="66"/>
  <c r="L20" i="65"/>
  <c r="L15" i="65"/>
  <c r="L11" i="65"/>
  <c r="O38" i="64"/>
  <c r="O34" i="64"/>
  <c r="O30" i="64"/>
  <c r="O26" i="64"/>
  <c r="O22" i="64"/>
  <c r="O18" i="64"/>
  <c r="O14" i="64"/>
  <c r="M106" i="63"/>
  <c r="M102" i="63"/>
  <c r="M98" i="63"/>
  <c r="M93" i="63"/>
  <c r="M89" i="63"/>
  <c r="M85" i="63"/>
  <c r="M81" i="63"/>
  <c r="M77" i="63"/>
  <c r="M73" i="63"/>
  <c r="M69" i="63"/>
  <c r="M65" i="63"/>
  <c r="M61" i="63"/>
  <c r="M56" i="63"/>
  <c r="M52" i="63"/>
  <c r="M48" i="63"/>
  <c r="M44" i="63"/>
  <c r="M40" i="63"/>
  <c r="M36" i="63"/>
  <c r="M31" i="63"/>
  <c r="M27" i="63"/>
  <c r="M23" i="63"/>
  <c r="M19" i="63"/>
  <c r="M15" i="63"/>
  <c r="M11" i="63"/>
  <c r="N218" i="62"/>
  <c r="N214" i="62"/>
  <c r="N210" i="62"/>
  <c r="N205" i="62"/>
  <c r="N201" i="62"/>
  <c r="N197" i="62"/>
  <c r="N193" i="62"/>
  <c r="N189" i="62"/>
  <c r="N185" i="62"/>
  <c r="N180" i="62"/>
  <c r="N176" i="62"/>
  <c r="N172" i="62"/>
  <c r="N208" i="62"/>
  <c r="N165" i="62"/>
  <c r="N161" i="62"/>
  <c r="N157" i="62"/>
  <c r="N153" i="62"/>
  <c r="N148" i="62"/>
  <c r="N144" i="62"/>
  <c r="N140" i="62"/>
  <c r="N136" i="62"/>
  <c r="N132" i="62"/>
  <c r="N128" i="62"/>
  <c r="N124" i="62"/>
  <c r="N120" i="62"/>
  <c r="N116" i="62"/>
  <c r="N112" i="62"/>
  <c r="N108" i="62"/>
  <c r="N104" i="62"/>
  <c r="N100" i="62"/>
  <c r="N96" i="62"/>
  <c r="N92" i="62"/>
  <c r="N88" i="62"/>
  <c r="N83" i="62"/>
  <c r="N79" i="62"/>
  <c r="P116" i="69"/>
  <c r="P110" i="69"/>
  <c r="P105" i="69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K16" i="67"/>
  <c r="K12" i="67"/>
  <c r="L15" i="66"/>
  <c r="L11" i="66"/>
  <c r="L17" i="65"/>
  <c r="L13" i="65"/>
  <c r="O40" i="64"/>
  <c r="O36" i="64"/>
  <c r="O32" i="64"/>
  <c r="O28" i="64"/>
  <c r="O24" i="64"/>
  <c r="O20" i="64"/>
  <c r="O16" i="64"/>
  <c r="O12" i="64"/>
  <c r="M104" i="63"/>
  <c r="M100" i="63"/>
  <c r="M95" i="63"/>
  <c r="M91" i="63"/>
  <c r="M87" i="63"/>
  <c r="M83" i="63"/>
  <c r="M79" i="63"/>
  <c r="M75" i="63"/>
  <c r="M71" i="63"/>
  <c r="M67" i="63"/>
  <c r="M63" i="63"/>
  <c r="M59" i="63"/>
  <c r="M54" i="63"/>
  <c r="M50" i="63"/>
  <c r="M46" i="63"/>
  <c r="M42" i="63"/>
  <c r="M38" i="63"/>
  <c r="M33" i="63"/>
  <c r="M29" i="63"/>
  <c r="M25" i="63"/>
  <c r="M21" i="63"/>
  <c r="M17" i="63"/>
  <c r="M13" i="63"/>
  <c r="N220" i="62"/>
  <c r="N216" i="62"/>
  <c r="N212" i="62"/>
  <c r="N207" i="62"/>
  <c r="N203" i="62"/>
  <c r="N199" i="62"/>
  <c r="N195" i="62"/>
  <c r="N191" i="62"/>
  <c r="N187" i="62"/>
  <c r="N182" i="62"/>
  <c r="N178" i="62"/>
  <c r="N174" i="62"/>
  <c r="N170" i="62"/>
  <c r="N167" i="62"/>
  <c r="N163" i="62"/>
  <c r="N159" i="62"/>
  <c r="N155" i="62"/>
  <c r="N151" i="62"/>
  <c r="N146" i="62"/>
  <c r="N142" i="62"/>
  <c r="N138" i="62"/>
  <c r="N134" i="62"/>
  <c r="N130" i="62"/>
  <c r="N126" i="62"/>
  <c r="N122" i="62"/>
  <c r="N118" i="62"/>
  <c r="N114" i="62"/>
  <c r="N110" i="62"/>
  <c r="N106" i="62"/>
  <c r="N102" i="62"/>
  <c r="N98" i="62"/>
  <c r="N94" i="62"/>
  <c r="N90" i="62"/>
  <c r="N85" i="62"/>
  <c r="N81" i="62"/>
  <c r="P114" i="69"/>
  <c r="P109" i="69"/>
  <c r="P104" i="69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K15" i="67"/>
  <c r="K11" i="67"/>
  <c r="L14" i="66"/>
  <c r="L21" i="65"/>
  <c r="L16" i="65"/>
  <c r="L12" i="65"/>
  <c r="O39" i="64"/>
  <c r="O35" i="64"/>
  <c r="O31" i="64"/>
  <c r="O27" i="64"/>
  <c r="O23" i="64"/>
  <c r="O19" i="64"/>
  <c r="O15" i="64"/>
  <c r="O11" i="64"/>
  <c r="M103" i="63"/>
  <c r="M99" i="63"/>
  <c r="M94" i="63"/>
  <c r="M90" i="63"/>
  <c r="M86" i="63"/>
  <c r="M82" i="63"/>
  <c r="M78" i="63"/>
  <c r="M74" i="63"/>
  <c r="M70" i="63"/>
  <c r="M66" i="63"/>
  <c r="M62" i="63"/>
  <c r="M57" i="63"/>
  <c r="M53" i="63"/>
  <c r="M49" i="63"/>
  <c r="M45" i="63"/>
  <c r="M41" i="63"/>
  <c r="M37" i="63"/>
  <c r="M32" i="63"/>
  <c r="M28" i="63"/>
  <c r="M24" i="63"/>
  <c r="M20" i="63"/>
  <c r="M16" i="63"/>
  <c r="M12" i="63"/>
  <c r="N219" i="62"/>
  <c r="N215" i="62"/>
  <c r="N211" i="62"/>
  <c r="N206" i="62"/>
  <c r="N202" i="62"/>
  <c r="N198" i="62"/>
  <c r="N194" i="62"/>
  <c r="N190" i="62"/>
  <c r="N186" i="62"/>
  <c r="N181" i="62"/>
  <c r="N177" i="62"/>
  <c r="N173" i="62"/>
  <c r="N169" i="62"/>
  <c r="N166" i="62"/>
  <c r="N162" i="62"/>
  <c r="N158" i="62"/>
  <c r="N154" i="62"/>
  <c r="N149" i="62"/>
  <c r="N145" i="62"/>
  <c r="N141" i="62"/>
  <c r="N137" i="62"/>
  <c r="N133" i="62"/>
  <c r="P117" i="69"/>
  <c r="P97" i="69"/>
  <c r="P81" i="69"/>
  <c r="P65" i="69"/>
  <c r="P49" i="69"/>
  <c r="P33" i="69"/>
  <c r="P17" i="69"/>
  <c r="L16" i="66"/>
  <c r="O41" i="64"/>
  <c r="O25" i="64"/>
  <c r="M105" i="63"/>
  <c r="M88" i="63"/>
  <c r="M72" i="63"/>
  <c r="M55" i="63"/>
  <c r="M39" i="63"/>
  <c r="M22" i="63"/>
  <c r="N217" i="62"/>
  <c r="N200" i="62"/>
  <c r="N184" i="62"/>
  <c r="N168" i="62"/>
  <c r="N152" i="62"/>
  <c r="N135" i="62"/>
  <c r="N125" i="62"/>
  <c r="N117" i="62"/>
  <c r="N109" i="62"/>
  <c r="N101" i="62"/>
  <c r="N93" i="62"/>
  <c r="N84" i="62"/>
  <c r="N77" i="62"/>
  <c r="N73" i="62"/>
  <c r="N69" i="62"/>
  <c r="N65" i="62"/>
  <c r="N61" i="62"/>
  <c r="N57" i="62"/>
  <c r="N53" i="62"/>
  <c r="N49" i="62"/>
  <c r="N45" i="62"/>
  <c r="N41" i="62"/>
  <c r="N36" i="62"/>
  <c r="N32" i="62"/>
  <c r="N28" i="62"/>
  <c r="N24" i="62"/>
  <c r="N20" i="62"/>
  <c r="N16" i="62"/>
  <c r="N12" i="62"/>
  <c r="T309" i="61"/>
  <c r="T305" i="61"/>
  <c r="T301" i="61"/>
  <c r="T297" i="61"/>
  <c r="T293" i="61"/>
  <c r="T289" i="61"/>
  <c r="T285" i="61"/>
  <c r="T281" i="61"/>
  <c r="T277" i="61"/>
  <c r="T273" i="61"/>
  <c r="T269" i="61"/>
  <c r="T265" i="61"/>
  <c r="T260" i="61"/>
  <c r="T256" i="61"/>
  <c r="T251" i="61"/>
  <c r="T246" i="61"/>
  <c r="T242" i="61"/>
  <c r="T238" i="61"/>
  <c r="T234" i="61"/>
  <c r="T230" i="61"/>
  <c r="T226" i="61"/>
  <c r="T222" i="61"/>
  <c r="T218" i="61"/>
  <c r="T214" i="61"/>
  <c r="T210" i="61"/>
  <c r="T206" i="61"/>
  <c r="T202" i="61"/>
  <c r="T198" i="61"/>
  <c r="T194" i="61"/>
  <c r="T189" i="61"/>
  <c r="T185" i="61"/>
  <c r="T181" i="61"/>
  <c r="T176" i="61"/>
  <c r="T172" i="61"/>
  <c r="T168" i="61"/>
  <c r="T164" i="61"/>
  <c r="T160" i="61"/>
  <c r="T156" i="61"/>
  <c r="T152" i="61"/>
  <c r="T148" i="61"/>
  <c r="T144" i="61"/>
  <c r="T140" i="61"/>
  <c r="T136" i="61"/>
  <c r="T132" i="61"/>
  <c r="T128" i="61"/>
  <c r="T124" i="61"/>
  <c r="T120" i="61"/>
  <c r="T116" i="61"/>
  <c r="T112" i="61"/>
  <c r="T108" i="61"/>
  <c r="T104" i="61"/>
  <c r="T100" i="61"/>
  <c r="T96" i="61"/>
  <c r="T92" i="61"/>
  <c r="T88" i="61"/>
  <c r="T84" i="61"/>
  <c r="T80" i="61"/>
  <c r="T76" i="61"/>
  <c r="T72" i="61"/>
  <c r="T68" i="61"/>
  <c r="T64" i="61"/>
  <c r="T60" i="61"/>
  <c r="T56" i="61"/>
  <c r="T52" i="61"/>
  <c r="T48" i="61"/>
  <c r="T44" i="61"/>
  <c r="T41" i="61"/>
  <c r="T37" i="61"/>
  <c r="T33" i="61"/>
  <c r="T29" i="61"/>
  <c r="T25" i="61"/>
  <c r="T21" i="61"/>
  <c r="T17" i="61"/>
  <c r="T13" i="61"/>
  <c r="Q57" i="59"/>
  <c r="Q53" i="59"/>
  <c r="Q49" i="59"/>
  <c r="Q45" i="59"/>
  <c r="Q40" i="59"/>
  <c r="Q35" i="59"/>
  <c r="Q31" i="59"/>
  <c r="Q27" i="59"/>
  <c r="Q22" i="59"/>
  <c r="Q18" i="59"/>
  <c r="Q14" i="59"/>
  <c r="P112" i="69"/>
  <c r="P61" i="69"/>
  <c r="P29" i="69"/>
  <c r="L12" i="66"/>
  <c r="O21" i="64"/>
  <c r="M84" i="63"/>
  <c r="M51" i="63"/>
  <c r="M18" i="63"/>
  <c r="N179" i="62"/>
  <c r="N131" i="62"/>
  <c r="N115" i="62"/>
  <c r="N91" i="62"/>
  <c r="N72" i="62"/>
  <c r="N60" i="62"/>
  <c r="N48" i="62"/>
  <c r="N40" i="62"/>
  <c r="N27" i="62"/>
  <c r="N15" i="62"/>
  <c r="T304" i="61"/>
  <c r="T288" i="61"/>
  <c r="T276" i="61"/>
  <c r="T264" i="61"/>
  <c r="T249" i="61"/>
  <c r="T237" i="61"/>
  <c r="T225" i="61"/>
  <c r="T213" i="61"/>
  <c r="T205" i="61"/>
  <c r="T197" i="61"/>
  <c r="T184" i="61"/>
  <c r="T171" i="61"/>
  <c r="T155" i="61"/>
  <c r="T143" i="61"/>
  <c r="T135" i="61"/>
  <c r="T127" i="61"/>
  <c r="T115" i="61"/>
  <c r="T103" i="61"/>
  <c r="T91" i="61"/>
  <c r="T79" i="61"/>
  <c r="T67" i="61"/>
  <c r="P106" i="69"/>
  <c r="P89" i="69"/>
  <c r="P73" i="69"/>
  <c r="P57" i="69"/>
  <c r="P41" i="69"/>
  <c r="P25" i="69"/>
  <c r="K17" i="67"/>
  <c r="L19" i="65"/>
  <c r="O33" i="64"/>
  <c r="O17" i="64"/>
  <c r="M97" i="63"/>
  <c r="M80" i="63"/>
  <c r="M64" i="63"/>
  <c r="M47" i="63"/>
  <c r="M30" i="63"/>
  <c r="M14" i="63"/>
  <c r="N209" i="62"/>
  <c r="N192" i="62"/>
  <c r="N175" i="62"/>
  <c r="N160" i="62"/>
  <c r="N143" i="62"/>
  <c r="N129" i="62"/>
  <c r="N121" i="62"/>
  <c r="N113" i="62"/>
  <c r="N105" i="62"/>
  <c r="N97" i="62"/>
  <c r="N89" i="62"/>
  <c r="N80" i="62"/>
  <c r="N75" i="62"/>
  <c r="N71" i="62"/>
  <c r="N67" i="62"/>
  <c r="N63" i="62"/>
  <c r="N59" i="62"/>
  <c r="N55" i="62"/>
  <c r="N51" i="62"/>
  <c r="N47" i="62"/>
  <c r="N43" i="62"/>
  <c r="N38" i="62"/>
  <c r="N34" i="62"/>
  <c r="N30" i="62"/>
  <c r="N26" i="62"/>
  <c r="N22" i="62"/>
  <c r="N18" i="62"/>
  <c r="N14" i="62"/>
  <c r="T311" i="61"/>
  <c r="T307" i="61"/>
  <c r="T303" i="61"/>
  <c r="T299" i="61"/>
  <c r="T295" i="61"/>
  <c r="T291" i="61"/>
  <c r="T287" i="61"/>
  <c r="T283" i="61"/>
  <c r="T279" i="61"/>
  <c r="T275" i="61"/>
  <c r="T271" i="61"/>
  <c r="T267" i="61"/>
  <c r="T263" i="61"/>
  <c r="T258" i="61"/>
  <c r="T253" i="61"/>
  <c r="T248" i="61"/>
  <c r="T244" i="61"/>
  <c r="T240" i="61"/>
  <c r="T236" i="61"/>
  <c r="T232" i="61"/>
  <c r="T228" i="61"/>
  <c r="T224" i="61"/>
  <c r="T220" i="61"/>
  <c r="T216" i="61"/>
  <c r="T212" i="61"/>
  <c r="T208" i="61"/>
  <c r="T204" i="61"/>
  <c r="T200" i="61"/>
  <c r="T196" i="61"/>
  <c r="T192" i="61"/>
  <c r="T187" i="61"/>
  <c r="T183" i="61"/>
  <c r="T178" i="61"/>
  <c r="T174" i="61"/>
  <c r="T170" i="61"/>
  <c r="T166" i="61"/>
  <c r="T162" i="61"/>
  <c r="T158" i="61"/>
  <c r="T154" i="61"/>
  <c r="T150" i="61"/>
  <c r="T146" i="61"/>
  <c r="T142" i="61"/>
  <c r="T138" i="61"/>
  <c r="T134" i="61"/>
  <c r="T130" i="61"/>
  <c r="T126" i="61"/>
  <c r="T122" i="61"/>
  <c r="T118" i="61"/>
  <c r="T114" i="61"/>
  <c r="T110" i="61"/>
  <c r="T106" i="61"/>
  <c r="T102" i="61"/>
  <c r="T98" i="61"/>
  <c r="T94" i="61"/>
  <c r="T90" i="61"/>
  <c r="T86" i="61"/>
  <c r="T82" i="61"/>
  <c r="T78" i="61"/>
  <c r="T74" i="61"/>
  <c r="T70" i="61"/>
  <c r="T66" i="61"/>
  <c r="T62" i="61"/>
  <c r="T58" i="61"/>
  <c r="T54" i="61"/>
  <c r="T50" i="61"/>
  <c r="T46" i="61"/>
  <c r="T43" i="61"/>
  <c r="T39" i="61"/>
  <c r="T35" i="61"/>
  <c r="T31" i="61"/>
  <c r="T27" i="61"/>
  <c r="T23" i="61"/>
  <c r="T19" i="61"/>
  <c r="T15" i="61"/>
  <c r="T11" i="61"/>
  <c r="Q55" i="59"/>
  <c r="Q51" i="59"/>
  <c r="Q47" i="59"/>
  <c r="Q43" i="59"/>
  <c r="Q37" i="59"/>
  <c r="Q33" i="59"/>
  <c r="Q29" i="59"/>
  <c r="Q24" i="59"/>
  <c r="Q20" i="59"/>
  <c r="Q16" i="59"/>
  <c r="Q12" i="59"/>
  <c r="P13" i="69"/>
  <c r="N147" i="62"/>
  <c r="N107" i="62"/>
  <c r="N82" i="62"/>
  <c r="N68" i="62"/>
  <c r="N56" i="62"/>
  <c r="N44" i="62"/>
  <c r="N31" i="62"/>
  <c r="N23" i="62"/>
  <c r="N11" i="62"/>
  <c r="T300" i="61"/>
  <c r="T292" i="61"/>
  <c r="T280" i="61"/>
  <c r="T268" i="61"/>
  <c r="T255" i="61"/>
  <c r="T241" i="61"/>
  <c r="T229" i="61"/>
  <c r="T217" i="61"/>
  <c r="T209" i="61"/>
  <c r="T193" i="61"/>
  <c r="T180" i="61"/>
  <c r="T167" i="61"/>
  <c r="T159" i="61"/>
  <c r="T147" i="61"/>
  <c r="T131" i="61"/>
  <c r="T119" i="61"/>
  <c r="T107" i="61"/>
  <c r="T95" i="61"/>
  <c r="T83" i="61"/>
  <c r="T71" i="61"/>
  <c r="T59" i="61"/>
  <c r="P101" i="69"/>
  <c r="P85" i="69"/>
  <c r="P69" i="69"/>
  <c r="P53" i="69"/>
  <c r="P37" i="69"/>
  <c r="P21" i="69"/>
  <c r="K13" i="67"/>
  <c r="L14" i="65"/>
  <c r="O29" i="64"/>
  <c r="O13" i="64"/>
  <c r="M92" i="63"/>
  <c r="M76" i="63"/>
  <c r="M60" i="63"/>
  <c r="M43" i="63"/>
  <c r="M26" i="63"/>
  <c r="N221" i="62"/>
  <c r="N204" i="62"/>
  <c r="N188" i="62"/>
  <c r="N171" i="62"/>
  <c r="N156" i="62"/>
  <c r="N139" i="62"/>
  <c r="N127" i="62"/>
  <c r="N119" i="62"/>
  <c r="N111" i="62"/>
  <c r="N103" i="62"/>
  <c r="N95" i="62"/>
  <c r="N87" i="62"/>
  <c r="N78" i="62"/>
  <c r="N74" i="62"/>
  <c r="N70" i="62"/>
  <c r="N66" i="62"/>
  <c r="N62" i="62"/>
  <c r="N58" i="62"/>
  <c r="N54" i="62"/>
  <c r="N50" i="62"/>
  <c r="N46" i="62"/>
  <c r="N42" i="62"/>
  <c r="N37" i="62"/>
  <c r="N33" i="62"/>
  <c r="N29" i="62"/>
  <c r="N25" i="62"/>
  <c r="N21" i="62"/>
  <c r="N17" i="62"/>
  <c r="N13" i="62"/>
  <c r="T310" i="61"/>
  <c r="T306" i="61"/>
  <c r="T302" i="61"/>
  <c r="T298" i="61"/>
  <c r="T294" i="61"/>
  <c r="T290" i="61"/>
  <c r="T286" i="61"/>
  <c r="T282" i="61"/>
  <c r="T278" i="61"/>
  <c r="T274" i="61"/>
  <c r="T270" i="61"/>
  <c r="T266" i="61"/>
  <c r="T261" i="61"/>
  <c r="T257" i="61"/>
  <c r="T252" i="61"/>
  <c r="T247" i="61"/>
  <c r="T243" i="61"/>
  <c r="T239" i="61"/>
  <c r="T235" i="61"/>
  <c r="T231" i="61"/>
  <c r="T227" i="61"/>
  <c r="T223" i="61"/>
  <c r="T219" i="61"/>
  <c r="T215" i="61"/>
  <c r="T211" i="61"/>
  <c r="T207" i="61"/>
  <c r="T203" i="61"/>
  <c r="T199" i="61"/>
  <c r="T195" i="61"/>
  <c r="T191" i="61"/>
  <c r="T186" i="61"/>
  <c r="T182" i="61"/>
  <c r="T177" i="61"/>
  <c r="T173" i="61"/>
  <c r="T169" i="61"/>
  <c r="T165" i="61"/>
  <c r="T161" i="61"/>
  <c r="T157" i="61"/>
  <c r="T153" i="61"/>
  <c r="T149" i="61"/>
  <c r="T145" i="61"/>
  <c r="T141" i="61"/>
  <c r="T137" i="61"/>
  <c r="T133" i="61"/>
  <c r="T129" i="61"/>
  <c r="T125" i="61"/>
  <c r="T121" i="61"/>
  <c r="T117" i="61"/>
  <c r="T113" i="61"/>
  <c r="T109" i="61"/>
  <c r="T105" i="61"/>
  <c r="T101" i="61"/>
  <c r="T97" i="61"/>
  <c r="T93" i="61"/>
  <c r="T89" i="61"/>
  <c r="T85" i="61"/>
  <c r="T81" i="61"/>
  <c r="T77" i="61"/>
  <c r="T73" i="61"/>
  <c r="T69" i="61"/>
  <c r="T65" i="61"/>
  <c r="T61" i="61"/>
  <c r="T57" i="61"/>
  <c r="T53" i="61"/>
  <c r="T49" i="61"/>
  <c r="T45" i="61"/>
  <c r="T42" i="61"/>
  <c r="T38" i="61"/>
  <c r="T34" i="61"/>
  <c r="T30" i="61"/>
  <c r="T26" i="61"/>
  <c r="T22" i="61"/>
  <c r="T18" i="61"/>
  <c r="T14" i="61"/>
  <c r="Q58" i="59"/>
  <c r="Q54" i="59"/>
  <c r="Q50" i="59"/>
  <c r="Q46" i="59"/>
  <c r="Q42" i="59"/>
  <c r="Q36" i="59"/>
  <c r="Q32" i="59"/>
  <c r="Q28" i="59"/>
  <c r="Q23" i="59"/>
  <c r="Q19" i="59"/>
  <c r="Q15" i="59"/>
  <c r="Q11" i="59"/>
  <c r="P93" i="69"/>
  <c r="P77" i="69"/>
  <c r="P45" i="69"/>
  <c r="O37" i="64"/>
  <c r="M101" i="63"/>
  <c r="M68" i="63"/>
  <c r="M35" i="63"/>
  <c r="N213" i="62"/>
  <c r="N196" i="62"/>
  <c r="N164" i="62"/>
  <c r="N123" i="62"/>
  <c r="N99" i="62"/>
  <c r="N76" i="62"/>
  <c r="N64" i="62"/>
  <c r="N52" i="62"/>
  <c r="N35" i="62"/>
  <c r="N19" i="62"/>
  <c r="T308" i="61"/>
  <c r="T296" i="61"/>
  <c r="T284" i="61"/>
  <c r="T272" i="61"/>
  <c r="T259" i="61"/>
  <c r="T245" i="61"/>
  <c r="T233" i="61"/>
  <c r="T221" i="61"/>
  <c r="T201" i="61"/>
  <c r="T188" i="61"/>
  <c r="T175" i="61"/>
  <c r="T163" i="61"/>
  <c r="T151" i="61"/>
  <c r="T139" i="61"/>
  <c r="T123" i="61"/>
  <c r="T111" i="61"/>
  <c r="T99" i="61"/>
  <c r="T87" i="61"/>
  <c r="T75" i="61"/>
  <c r="T63" i="61"/>
  <c r="T55" i="61"/>
  <c r="T40" i="61"/>
  <c r="T24" i="61"/>
  <c r="Q56" i="59"/>
  <c r="Q39" i="59"/>
  <c r="Q21" i="59"/>
  <c r="T32" i="61"/>
  <c r="Q48" i="59"/>
  <c r="Q13" i="59"/>
  <c r="T51" i="61"/>
  <c r="T36" i="61"/>
  <c r="T20" i="61"/>
  <c r="Q52" i="59"/>
  <c r="Q34" i="59"/>
  <c r="Q17" i="59"/>
  <c r="T47" i="61"/>
  <c r="T16" i="61"/>
  <c r="Q30" i="59"/>
  <c r="T190" i="61"/>
  <c r="T28" i="61"/>
  <c r="T12" i="61"/>
  <c r="Q44" i="59"/>
  <c r="Q25" i="59"/>
  <c r="K11" i="76"/>
  <c r="K12" i="76"/>
  <c r="D35" i="88"/>
  <c r="D31" i="88"/>
  <c r="D26" i="88"/>
  <c r="D20" i="88"/>
  <c r="D16" i="88"/>
  <c r="D11" i="88"/>
  <c r="D41" i="88"/>
  <c r="D29" i="88"/>
  <c r="D19" i="88"/>
  <c r="D15" i="88"/>
  <c r="D34" i="88"/>
  <c r="D40" i="88"/>
  <c r="D33" i="88"/>
  <c r="D28" i="88"/>
  <c r="D18" i="88"/>
  <c r="D13" i="88"/>
  <c r="D32" i="88"/>
  <c r="D27" i="88"/>
  <c r="D21" i="88"/>
  <c r="D17" i="88"/>
  <c r="D24" i="88"/>
  <c r="D10" i="88"/>
  <c r="D38" i="88"/>
  <c r="D12" i="88"/>
  <c r="D23" i="88"/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2">
    <s v="Migdal Hashkaot Neches Boded"/>
    <s v="{[Time].[Hie Time].[Yom].&amp;[20151231]}"/>
    <s v="{[Medida].[Medida].&amp;[2]}"/>
    <s v="{[Keren].[Keren].[All]}"/>
    <s v="{[Cheshbon KM].[Hie Peilut].[Peilut 6].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Achuz_Portfolio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Migdal Hashkaot Portfolio"/>
    <s v="[Neches].[Neches].&amp;[9999939]&amp;[-1]"/>
    <s v="[Measures].[c_Shaar_Acharon]"/>
    <s v="[Neches].[Neches].&amp;[9999889]&amp;[-1]"/>
    <s v="[Neches].[Neches].&amp;[9999848]&amp;[-1]"/>
    <s v="[Neches].[Neches].&amp;[9999715]&amp;[-1]"/>
    <s v="#,#.0000"/>
  </metadataStrings>
  <mdxMetadata count="17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15" f="v">
      <t c="4" si="21">
        <n x="1" s="1"/>
        <n x="2" s="1"/>
        <n x="16"/>
        <n x="17"/>
      </t>
    </mdx>
    <mdx n="15" f="v">
      <t c="4" si="21">
        <n x="1" s="1"/>
        <n x="2" s="1"/>
        <n x="18"/>
        <n x="17"/>
      </t>
    </mdx>
    <mdx n="15" f="v">
      <t c="4" si="21">
        <n x="1" s="1"/>
        <n x="2" s="1"/>
        <n x="19"/>
        <n x="17"/>
      </t>
    </mdx>
    <mdx n="15" f="v">
      <t c="4" si="21">
        <n x="1" s="1"/>
        <n x="2" s="1"/>
        <n x="20"/>
        <n x="17"/>
      </t>
    </mdx>
  </mdx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<sst xmlns="http://schemas.openxmlformats.org/spreadsheetml/2006/main" count="9531" uniqueCount="2874">
  <si>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</si>
  <si>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</si>
  <si>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</si>
  <si>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</si>
  <si>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</si>
  <si>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</si>
  <si>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</si>
  <si>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</si>
  <si>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</si>
  <si>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</si>
  <si>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</si>
  <si>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</si>
  <si>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</si>
  <si>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</si>
  <si>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</si>
  <si>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</si>
  <si>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</si>
  <si>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</si>
  <si>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</si>
  <si>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</si>
  <si>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</si>
  <si>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</si>
  <si>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</si>
  <si>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</si>
  <si>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</si>
  <si>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</si>
  <si>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</si>
  <si>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</si>
  <si>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</si>
  <si>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</si>
  <si>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</si>
  <si>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</si>
  <si>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</si>
  <si>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</si>
  <si>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</si>
  <si>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</si>
  <si>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</si>
  <si>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</si>
  <si>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</si>
  <si>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</si>
  <si>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</si>
  <si>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</si>
  <si>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</si>
  <si>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</si>
  <si>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</si>
  <si>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</si>
  <si>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</si>
  <si>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</si>
  <si>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</si>
  <si>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</si>
  <si>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</si>
  <si>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</si>
  <si>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</si>
  <si>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</si>
  <si>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</si>
  <si>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</si>
  <si>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</si>
  <si>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</si>
  <si>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</si>
  <si>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</si>
  <si>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</si>
  <si>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</si>
  <si>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</si>
  <si>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</si>
  <si>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</si>
  <si>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</si>
  <si>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</si>
  <si>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</si>
  <si>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</si>
  <si>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</si>
  <si>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</si>
  <si>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</si>
  <si>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</si>
  <si>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</si>
  <si>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</si>
  <si>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</si>
  <si>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</si>
  <si>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</si>
  <si>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</si>
  <si>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</si>
  <si>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</si>
  <si>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</si>
  <si>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</si>
  <si>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</si>
  <si>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</si>
  <si>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</si>
  <si>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</si>
  <si>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</si>
  <si>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</si>
  <si>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</si>
  <si>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</si>
  <si>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</si>
  <si>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</si>
  <si>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</si>
  <si>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</si>
  <si>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</si>
  <si>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</si>
  <si>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</si>
  <si>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</si>
  <si>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</si>
  <si>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</si>
  <si>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</si>
  <si>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</si>
  <si>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</si>
  <si>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</si>
  <si>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</si>
  <si>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</si>
  <si>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</si>
  <si>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</si>
  <si>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</si>
  <si>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</si>
  <si>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</si>
  <si>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</si>
  <si>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</si>
  <si>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</si>
  <si>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</si>
  <si>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</si>
  <si>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</si>
  <si>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</si>
  <si>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</si>
  <si>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</si>
  <si>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</si>
  <si>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</si>
  <si>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</si>
  <si>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</si>
  <si>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</si>
  <si>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</si>
  <si>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</si>
  <si>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</si>
  <si>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</si>
  <si>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</si>
  <si>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</si>
  <si>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</si>
  <si>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</si>
  <si>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</si>
  <si>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</si>
  <si>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</si>
  <si>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</si>
  <si>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</si>
  <si>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</si>
  <si>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</si>
  <si>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</si>
  <si>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</si>
  <si>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</si>
  <si>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</si>
  <si>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</si>
  <si>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</si>
  <si>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</si>
  <si>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</si>
  <si>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</si>
  <si>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</si>
  <si>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</si>
  <si>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</si>
  <si>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</si>
  <si>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</si>
  <si>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</si>
  <si>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</si>
  <si>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</si>
  <si>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</si>
  <si>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</si>
  <si>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</si>
  <si>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</si>
  <si>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</si>
  <si>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</si>
  <si>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</si>
  <si>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</si>
  <si>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</si>
  <si>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</si>
  <si>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</si>
  <si>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</si>
  <si>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</si>
  <si>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</si>
  <si>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</si>
  <si>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</si>
  <si>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</si>
  <si>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</si>
  <si>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</si>
  <si>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</si>
  <si>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</si>
  <si>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</si>
  <si>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</si>
  <si>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</si>
  <si>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</si>
  <si>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</si>
  <si>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</si>
  <si>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</si>
  <si>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</si>
  <si>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</si>
  <si>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</si>
  <si>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</si>
  <si>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</si>
  <si>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</si>
  <si>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</si>
  <si>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</si>
  <si>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</si>
  <si>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</si>
  <si>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</si>
  <si>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</si>
  <si>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</si>
  <si>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</si>
  <si>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</si>
  <si>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</si>
  <si>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</si>
  <si>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</si>
  <si>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</si>
  <si>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</si>
  <si>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</si>
  <si>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</si>
  <si>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</si>
  <si>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</si>
  <si>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</si>
  <si>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</si>
  <si>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</si>
  <si>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</si>
  <si>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</si>
  <si>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</si>
  <si>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</si>
  <si>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</si>
  <si>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</si>
  <si>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</si>
  <si>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</si>
  <si>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</si>
  <si>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</si>
  <si>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</si>
  <si>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</si>
  <si>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</si>
  <si>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</si>
  <si>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</si>
  <si>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</si>
  <si>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</si>
  <si>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</si>
  <si>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</si>
  <si>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</si>
  <si>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</si>
  <si>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</si>
  <si>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</si>
  <si>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</si>
  <si>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</si>
  <si>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</si>
  <si>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</si>
  <si>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</si>
  <si>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</si>
  <si>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</si>
  <si>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</si>
  <si>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</si>
  <si>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</si>
  <si>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</si>
  <si>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</si>
  <si>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</si>
  <si>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</si>
  <si>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</si>
  <si>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</si>
  <si>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</si>
  <si>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</si>
  <si>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</si>
  <si>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</si>
  <si>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</si>
  <si>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</si>
  <si>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</si>
  <si>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</si>
  <si>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</si>
  <si>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</si>
  <si>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</si>
  <si>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 xml:space="preserve"> סה"כ בישראל:</t>
  </si>
  <si>
    <t>סה"כ בחו"ל:</t>
  </si>
  <si>
    <t>סה"כ בישראל:</t>
  </si>
  <si>
    <t xml:space="preserve"> סה"כ בחו"ל:</t>
  </si>
  <si>
    <t>סה"כ כתבי אופציה בחו"ל</t>
  </si>
  <si>
    <t xml:space="preserve"> כתבי אופציה בישראל</t>
  </si>
  <si>
    <t xml:space="preserve"> כתבי אופציה בחו"ל</t>
  </si>
  <si>
    <t xml:space="preserve"> תעודות השתתפות בקרנות נאמנות בחו"ל</t>
  </si>
  <si>
    <t>סה"כ חו"ל:</t>
  </si>
  <si>
    <t xml:space="preserve"> סה"כ כתבי אופציה בישראל:</t>
  </si>
  <si>
    <t>סה"כ מקרקעין בישראל:</t>
  </si>
  <si>
    <t>מספר הנייר</t>
  </si>
  <si>
    <t>31/12/2015</t>
  </si>
  <si>
    <t>מגדל מקפת קרנות פנסיה וקופות גמל בע"מ</t>
  </si>
  <si>
    <t>מגדל מקפת אישית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</si>
  <si>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</si>
  <si>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</si>
  <si>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</si>
  <si>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</si>
  <si>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</si>
  <si>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</si>
  <si>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</si>
  <si>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</si>
  <si>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</si>
  <si>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</si>
  <si>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</si>
  <si>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</si>
  <si>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</si>
  <si>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</si>
  <si>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</si>
  <si>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</si>
  <si>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</si>
  <si>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</si>
  <si>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</si>
  <si>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</si>
  <si>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</si>
  <si>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</si>
  <si>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</si>
  <si>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</si>
  <si>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</si>
  <si>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</si>
  <si>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</si>
  <si>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</si>
  <si>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</si>
  <si>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</si>
  <si>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216</t>
  </si>
  <si>
    <t>8160210</t>
  </si>
  <si>
    <t>מקמ 316</t>
  </si>
  <si>
    <t>8160319</t>
  </si>
  <si>
    <t>מקמ 516</t>
  </si>
  <si>
    <t>8160517</t>
  </si>
  <si>
    <t>מקמ 626</t>
  </si>
  <si>
    <t>8160624</t>
  </si>
  <si>
    <t>מקמ 716</t>
  </si>
  <si>
    <t>8160715</t>
  </si>
  <si>
    <t>מקמ 916</t>
  </si>
  <si>
    <t>8160913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</si>
  <si>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</si>
  <si>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</si>
  <si>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</si>
  <si>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</si>
  <si>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</si>
  <si>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</si>
  <si>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</si>
  <si>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</si>
  <si>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</si>
  <si>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</si>
  <si>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</si>
  <si>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</si>
  <si>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</si>
  <si>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</si>
  <si>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</si>
  <si>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</si>
  <si>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</si>
  <si>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</si>
  <si>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</si>
  <si>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</si>
  <si>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</si>
  <si>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</si>
  <si>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</si>
  <si>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</si>
  <si>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</si>
  <si>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</si>
  <si>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</si>
  <si>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</si>
  <si>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</si>
  <si>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</si>
  <si>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</si>
  <si>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</si>
  <si>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</si>
  <si>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</si>
  <si>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</si>
  <si>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</si>
  <si>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520018078</t>
  </si>
  <si>
    <t>בנקים</t>
  </si>
  <si>
    <t>AAA</t>
  </si>
  <si>
    <t>לאומי מימון אג176</t>
  </si>
  <si>
    <t>6040208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</si>
  <si>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</si>
  <si>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</si>
  <si>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</si>
  <si>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</si>
  <si>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</si>
  <si>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</si>
  <si>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</si>
  <si>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</si>
  <si>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</si>
  <si>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</si>
  <si>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</si>
  <si>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</si>
  <si>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</si>
  <si>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</si>
  <si>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</si>
  <si>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</si>
  <si>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</si>
  <si>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</si>
  <si>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</si>
  <si>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</si>
  <si>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</si>
  <si>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</si>
  <si>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</si>
  <si>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</si>
  <si>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טפחות הנפקות אגח 27</t>
  </si>
  <si>
    <t>2310035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</si>
  <si>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</si>
  <si>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</si>
  <si>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</si>
  <si>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</si>
  <si>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</si>
  <si>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</si>
  <si>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</si>
  <si>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</si>
  <si>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</si>
  <si>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</si>
  <si>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</si>
  <si>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</si>
  <si>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</si>
  <si>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</si>
  <si>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</si>
  <si>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</si>
  <si>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</si>
  <si>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</si>
  <si>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</si>
  <si>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</si>
  <si>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</si>
  <si>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</si>
  <si>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</si>
  <si>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</si>
  <si>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</si>
  <si>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</si>
  <si>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</si>
  <si>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</si>
  <si>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</si>
  <si>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</si>
  <si>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</si>
  <si>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</si>
  <si>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</si>
  <si>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</si>
  <si>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</si>
  <si>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</si>
  <si>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</si>
  <si>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</si>
  <si>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</si>
  <si>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</si>
  <si>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</si>
  <si>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</si>
  <si>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</si>
  <si>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</si>
  <si>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</si>
  <si>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</si>
  <si>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</si>
  <si>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</si>
  <si>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</si>
  <si>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</si>
  <si>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</si>
  <si>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</si>
  <si>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</si>
  <si>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</si>
  <si>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</si>
  <si>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</si>
  <si>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</si>
  <si>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</si>
  <si>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</si>
  <si>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</si>
  <si>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</si>
  <si>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</si>
  <si>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</si>
  <si>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</si>
  <si>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</si>
  <si>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</si>
  <si>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</si>
  <si>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</si>
  <si>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</si>
  <si>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</si>
  <si>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</si>
  <si>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</si>
  <si>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</si>
  <si>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</si>
  <si>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</si>
  <si>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</si>
  <si>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</si>
  <si>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</si>
  <si>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</si>
  <si>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</si>
  <si>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</si>
  <si>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</si>
  <si>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</si>
  <si>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</si>
  <si>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</si>
  <si>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</si>
  <si>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</si>
  <si>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</si>
  <si>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</si>
  <si>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</si>
  <si>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</si>
  <si>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</si>
  <si>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</si>
  <si>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</si>
  <si>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</si>
  <si>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</si>
  <si>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</si>
  <si>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</si>
  <si>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</si>
  <si>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</si>
  <si>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</si>
  <si>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</si>
  <si>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</si>
  <si>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</si>
  <si>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</si>
  <si>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</si>
  <si>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</si>
  <si>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</si>
  <si>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</si>
  <si>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</si>
  <si>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</si>
  <si>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</si>
  <si>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</si>
  <si>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</si>
  <si>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</si>
  <si>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</si>
  <si>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</si>
  <si>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</si>
  <si>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</si>
  <si>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</si>
  <si>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</si>
  <si>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</si>
  <si>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</si>
  <si>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</si>
  <si>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</si>
  <si>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</si>
  <si>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</si>
  <si>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</si>
  <si>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</si>
  <si>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</si>
  <si>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</si>
  <si>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</si>
  <si>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</si>
  <si>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</si>
  <si>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</si>
  <si>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</si>
  <si>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</si>
  <si>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</si>
  <si>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</si>
  <si>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</si>
  <si>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</si>
  <si>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</si>
  <si>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</si>
  <si>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</si>
  <si>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</si>
  <si>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</si>
  <si>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</si>
  <si>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</si>
  <si>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</si>
  <si>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</si>
  <si>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</si>
  <si>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</si>
  <si>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</si>
  <si>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ו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</si>
  <si>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</si>
  <si>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</si>
  <si>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</si>
  <si>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</si>
  <si>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</si>
  <si>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</si>
  <si>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</si>
  <si>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</si>
  <si>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</si>
  <si>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</si>
  <si>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</si>
  <si>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</si>
  <si>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1*</t>
  </si>
  <si>
    <t>1106657</t>
  </si>
  <si>
    <t>513821488</t>
  </si>
  <si>
    <t>ריט1 אגח ג*</t>
  </si>
  <si>
    <t>1120021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</si>
  <si>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</si>
  <si>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</si>
  <si>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</si>
  <si>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</si>
  <si>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</si>
  <si>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</si>
  <si>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</si>
  <si>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</si>
  <si>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</si>
  <si>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</si>
  <si>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אגוד הנפקות 2*</t>
  </si>
  <si>
    <t>1101005</t>
  </si>
  <si>
    <t>ביג 5</t>
  </si>
  <si>
    <t>1129279</t>
  </si>
  <si>
    <t>513623314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</si>
  <si>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</si>
  <si>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</si>
  <si>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</si>
  <si>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</si>
  <si>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</si>
  <si>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</si>
  <si>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</si>
  <si>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</si>
  <si>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</si>
  <si>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</si>
  <si>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</si>
  <si>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</si>
  <si>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</si>
  <si>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</si>
  <si>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</si>
  <si>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חברה לישראל אגח 7</t>
  </si>
  <si>
    <t>5760160</t>
  </si>
  <si>
    <t>ירושלים הנפקות אגח ט</t>
  </si>
  <si>
    <t>1127422</t>
  </si>
  <si>
    <t>520025636</t>
  </si>
  <si>
    <t>מזרחי טפחות שטר הון 1</t>
  </si>
  <si>
    <t>6950083</t>
  </si>
  <si>
    <t>נורסטאר החזקות ו (לשעבר גזית)</t>
  </si>
  <si>
    <t>7230279</t>
  </si>
  <si>
    <t>44528798375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</si>
  <si>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</si>
  <si>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</si>
  <si>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</si>
  <si>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</si>
  <si>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</si>
  <si>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</si>
  <si>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</si>
  <si>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</si>
  <si>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</si>
  <si>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</si>
  <si>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</si>
  <si>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</si>
  <si>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</si>
  <si>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</si>
  <si>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</si>
  <si>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</si>
  <si>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</si>
  <si>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</si>
  <si>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</si>
  <si>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</si>
  <si>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</si>
  <si>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</si>
  <si>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</si>
  <si>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</si>
  <si>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</si>
  <si>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</si>
  <si>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</si>
  <si>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</si>
  <si>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</si>
  <si>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</si>
  <si>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</si>
  <si>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</si>
  <si>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</si>
  <si>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</si>
  <si>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</si>
  <si>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</si>
  <si>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</si>
  <si>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</si>
  <si>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</si>
  <si>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</si>
  <si>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</si>
  <si>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</si>
  <si>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</si>
  <si>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</si>
  <si>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</si>
  <si>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</si>
  <si>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</si>
  <si>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</si>
  <si>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</si>
  <si>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</si>
  <si>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</si>
  <si>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</si>
  <si>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</si>
  <si>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</si>
  <si>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</si>
  <si>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</si>
  <si>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</si>
  <si>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</si>
  <si>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</si>
  <si>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</si>
  <si>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</si>
  <si>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</si>
  <si>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שפרסל.ק2</t>
  </si>
  <si>
    <t>7770142</t>
  </si>
  <si>
    <t>520022732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</si>
  <si>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</si>
  <si>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</si>
  <si>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</si>
  <si>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</si>
  <si>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</si>
  <si>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</si>
  <si>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</si>
  <si>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</si>
  <si>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</si>
  <si>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</si>
  <si>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</si>
  <si>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</si>
  <si>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</si>
  <si>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</si>
  <si>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</si>
  <si>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</si>
  <si>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</si>
  <si>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</si>
  <si>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</si>
  <si>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</si>
  <si>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</si>
  <si>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</si>
  <si>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</si>
  <si>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</si>
  <si>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</si>
  <si>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</si>
  <si>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</si>
  <si>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</si>
  <si>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</si>
  <si>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</si>
  <si>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נדלן 4</t>
  </si>
  <si>
    <t>1119999</t>
  </si>
  <si>
    <t>513765859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</si>
  <si>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</si>
  <si>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</si>
  <si>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</si>
  <si>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</si>
  <si>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</si>
  <si>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</si>
  <si>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</si>
  <si>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</si>
  <si>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</si>
  <si>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</si>
  <si>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</si>
  <si>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</si>
  <si>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</si>
  <si>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</si>
  <si>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</si>
  <si>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</si>
  <si>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</si>
  <si>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</si>
  <si>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</si>
  <si>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</si>
  <si>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</si>
  <si>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</si>
  <si>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</si>
  <si>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</si>
  <si>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</si>
  <si>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</si>
  <si>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</si>
  <si>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</si>
  <si>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</si>
  <si>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</si>
  <si>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</si>
  <si>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</si>
  <si>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</si>
  <si>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</si>
  <si>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</si>
  <si>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</si>
  <si>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</si>
  <si>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</si>
  <si>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</si>
  <si>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</si>
  <si>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</si>
  <si>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</si>
  <si>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</si>
  <si>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</si>
  <si>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</si>
  <si>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</si>
  <si>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</si>
  <si>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</si>
  <si>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</si>
  <si>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</si>
  <si>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</si>
  <si>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</si>
  <si>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</si>
  <si>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</si>
  <si>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</si>
  <si>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</si>
  <si>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</si>
  <si>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</si>
  <si>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</si>
  <si>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</si>
  <si>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</si>
  <si>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</si>
  <si>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CCC-</t>
  </si>
  <si>
    <t>אלעזרא אגח ב</t>
  </si>
  <si>
    <t>1128289</t>
  </si>
  <si>
    <t>513785634</t>
  </si>
  <si>
    <t>NR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</si>
  <si>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</si>
  <si>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</si>
  <si>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</si>
  <si>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</si>
  <si>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</si>
  <si>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</si>
  <si>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</si>
  <si>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</si>
  <si>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</si>
  <si>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</si>
  <si>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</si>
  <si>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</si>
  <si>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</si>
  <si>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</si>
  <si>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</si>
  <si>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</si>
  <si>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</si>
  <si>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</si>
  <si>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</si>
  <si>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</si>
  <si>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</si>
  <si>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</si>
  <si>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</si>
  <si>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</si>
  <si>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</si>
  <si>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</si>
  <si>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</si>
  <si>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</si>
  <si>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</si>
  <si>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</si>
  <si>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</si>
  <si>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</si>
  <si>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</si>
  <si>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אדמה לשעבר מכתשים אגן אגח ד</t>
  </si>
  <si>
    <t>1110931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</si>
  <si>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</si>
  <si>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</si>
  <si>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</si>
  <si>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</si>
  <si>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</si>
  <si>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</si>
  <si>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</si>
  <si>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</si>
  <si>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</si>
  <si>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</si>
  <si>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</si>
  <si>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</si>
  <si>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</si>
  <si>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</si>
  <si>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</si>
  <si>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</si>
  <si>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</si>
  <si>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</si>
  <si>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</si>
  <si>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</si>
  <si>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</si>
  <si>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</si>
  <si>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</si>
  <si>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</si>
  <si>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</si>
  <si>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</si>
  <si>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</si>
  <si>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</si>
  <si>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</si>
  <si>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</si>
  <si>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</si>
  <si>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</si>
  <si>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</si>
  <si>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</si>
  <si>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</si>
  <si>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</si>
  <si>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</si>
  <si>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</si>
  <si>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</si>
  <si>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</si>
  <si>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</si>
  <si>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</si>
  <si>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</si>
  <si>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</si>
  <si>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</si>
  <si>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</si>
  <si>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</si>
  <si>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</si>
  <si>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</si>
  <si>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</si>
  <si>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</si>
  <si>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</si>
  <si>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</si>
  <si>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</si>
  <si>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</si>
  <si>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</si>
  <si>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</si>
  <si>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</si>
  <si>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</si>
  <si>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</si>
  <si>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</si>
  <si>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</si>
  <si>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</si>
  <si>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</si>
  <si>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</si>
  <si>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</si>
  <si>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</si>
  <si>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</si>
  <si>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</si>
  <si>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</si>
  <si>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</si>
  <si>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</si>
  <si>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</si>
  <si>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</si>
  <si>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</si>
  <si>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</si>
  <si>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</si>
  <si>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</si>
  <si>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</si>
  <si>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</si>
  <si>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שפרסל.ק3</t>
  </si>
  <si>
    <t>7770167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</si>
  <si>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</si>
  <si>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</si>
  <si>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</si>
  <si>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</si>
  <si>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</si>
  <si>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</si>
  <si>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</si>
  <si>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</si>
  <si>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</si>
  <si>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</si>
  <si>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</si>
  <si>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</si>
  <si>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</si>
  <si>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</si>
  <si>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</si>
  <si>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</si>
  <si>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</si>
  <si>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</si>
  <si>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</si>
  <si>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</si>
  <si>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</si>
  <si>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</si>
  <si>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</si>
  <si>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</si>
  <si>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</si>
  <si>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</si>
  <si>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</si>
  <si>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</si>
  <si>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</si>
  <si>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</si>
  <si>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</si>
  <si>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</si>
  <si>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</si>
  <si>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</si>
  <si>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</si>
  <si>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</si>
  <si>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</si>
  <si>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</si>
  <si>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</si>
  <si>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</si>
  <si>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</si>
  <si>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</si>
  <si>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</si>
  <si>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</si>
  <si>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</si>
  <si>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</si>
  <si>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</si>
  <si>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</si>
  <si>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</si>
  <si>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520027830</t>
  </si>
  <si>
    <t>S&amp;P</t>
  </si>
  <si>
    <t>דולר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</si>
  <si>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</si>
  <si>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</si>
  <si>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</si>
  <si>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</si>
  <si>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</si>
  <si>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</si>
  <si>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</si>
  <si>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</si>
  <si>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</si>
  <si>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</si>
  <si>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</si>
  <si>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QUALCOMM 3.45 05/25</t>
  </si>
  <si>
    <t>US747525AF05</t>
  </si>
  <si>
    <t>Technology Hardware &amp; Equipment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</si>
  <si>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</si>
  <si>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</si>
  <si>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</si>
  <si>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</si>
  <si>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</si>
  <si>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</si>
  <si>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</si>
  <si>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</si>
  <si>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</si>
  <si>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SRENVX 5.75 08/15/50 08/25</t>
  </si>
  <si>
    <t>XS1261170515</t>
  </si>
  <si>
    <t>srenvx 6.375 09/01/24</t>
  </si>
  <si>
    <t>XS0901578681</t>
  </si>
  <si>
    <t>FITCH</t>
  </si>
  <si>
    <t>EDF 5.625 12/29/49</t>
  </si>
  <si>
    <t>USF2893TAM83</t>
  </si>
  <si>
    <t>UTILITIES</t>
  </si>
  <si>
    <t>HEWLETT PACKARD 4.9 15/10/2025</t>
  </si>
  <si>
    <t>USU42832AH59</t>
  </si>
  <si>
    <t>INTNED 4.125 18 23</t>
  </si>
  <si>
    <t>XS0995102778</t>
  </si>
  <si>
    <t>KOHLS CORP 4.25 07/25</t>
  </si>
  <si>
    <t>US500255AU88</t>
  </si>
  <si>
    <t>Retailing</t>
  </si>
  <si>
    <t>UBS 4.75 05/22/2023</t>
  </si>
  <si>
    <t>CH0214139930</t>
  </si>
  <si>
    <t>UBS 4.75 12/02/2026</t>
  </si>
  <si>
    <t>CH0236733827</t>
  </si>
  <si>
    <t>יורו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</si>
  <si>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</si>
  <si>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</si>
  <si>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</si>
  <si>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</si>
  <si>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</si>
  <si>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</si>
  <si>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BANK OF AMERICA 4.25 26</t>
  </si>
  <si>
    <t>US06051GFL86</t>
  </si>
  <si>
    <t>CITIGROUP 4.3 26</t>
  </si>
  <si>
    <t>US172967JC62</t>
  </si>
  <si>
    <t>EMBRAER NETHERLANDS 5.05 06/2025</t>
  </si>
  <si>
    <t>US29082HAA05</t>
  </si>
  <si>
    <t>Other</t>
  </si>
  <si>
    <t>F 4.134 08/04/25</t>
  </si>
  <si>
    <t>US345397XL24</t>
  </si>
  <si>
    <t>Automobiles &amp; Components</t>
  </si>
  <si>
    <t>GS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</si>
  <si>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</si>
  <si>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</si>
  <si>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</si>
  <si>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</si>
  <si>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</si>
  <si>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</si>
  <si>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ORAFP 5.25 24/49</t>
  </si>
  <si>
    <t>XS1028599287</t>
  </si>
  <si>
    <t>TELECOMMUNICATION SERVICES</t>
  </si>
  <si>
    <t>ORAFP 5.75 23/49</t>
  </si>
  <si>
    <t>XS1115502988</t>
  </si>
  <si>
    <t>שטרלינג</t>
  </si>
  <si>
    <t>PRGO 3.90 12/15/24</t>
  </si>
  <si>
    <t>US714295AC63</t>
  </si>
  <si>
    <t>529592</t>
  </si>
  <si>
    <t>RABOBK 5.5 20/49</t>
  </si>
  <si>
    <t>XS1171914515</t>
  </si>
  <si>
    <t>ASSICURAZIONI GENERALI 6.416 02/22</t>
  </si>
  <si>
    <t>XS0283627908</t>
  </si>
  <si>
    <t>BB+</t>
  </si>
  <si>
    <t>ENELIM 7.75 10/09/75</t>
  </si>
  <si>
    <t>XS0954674825</t>
  </si>
  <si>
    <t>NWIDE 6.875 06/19</t>
  </si>
  <si>
    <t>XS1043181269</t>
  </si>
  <si>
    <t>RWE 7% 03/19</t>
  </si>
  <si>
    <t>XS0652913988</t>
  </si>
  <si>
    <t>TELEFO 6.75 29/11/49</t>
  </si>
  <si>
    <t>XS0997326441</t>
  </si>
  <si>
    <t>TITIM 5.303 24</t>
  </si>
  <si>
    <t>US87927YAA01</t>
  </si>
  <si>
    <t>VIE 4.85 18 49</t>
  </si>
  <si>
    <t>FR0011391838</t>
  </si>
  <si>
    <t>ABNANV 5.75 12/49</t>
  </si>
  <si>
    <t>XS1278718686</t>
  </si>
  <si>
    <t>BB</t>
  </si>
  <si>
    <t>CS 7.5 12/11/49</t>
  </si>
  <si>
    <t>XS0989394589</t>
  </si>
  <si>
    <t>INTNED 6.0 12/2049</t>
  </si>
  <si>
    <t>US456837AE31</t>
  </si>
  <si>
    <t>INTNED 6.5 12/2049</t>
  </si>
  <si>
    <t>US456837AF06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</si>
  <si>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</si>
  <si>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</si>
  <si>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</si>
  <si>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</si>
  <si>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</si>
  <si>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</si>
  <si>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</si>
  <si>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</si>
  <si>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</si>
  <si>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</si>
  <si>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LLOYD 6.375 49/20</t>
  </si>
  <si>
    <t>XS1043545059</t>
  </si>
  <si>
    <t>BB-</t>
  </si>
  <si>
    <t>LLOYDS 7 49</t>
  </si>
  <si>
    <t>XS1043550307</t>
  </si>
  <si>
    <t>UNICREDIT 6.75 09/21</t>
  </si>
  <si>
    <t>XS1107890847</t>
  </si>
  <si>
    <t>BARCLAYS 8 2020</t>
  </si>
  <si>
    <t>XS1002801758</t>
  </si>
  <si>
    <t>B+</t>
  </si>
  <si>
    <t>RBS 5.5 11/29/49</t>
  </si>
  <si>
    <t>XS0205935470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</si>
  <si>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</si>
  <si>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</si>
  <si>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</si>
  <si>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</si>
  <si>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</si>
  <si>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</si>
  <si>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</si>
  <si>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</si>
  <si>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</si>
  <si>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</si>
  <si>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</si>
  <si>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</si>
  <si>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</si>
  <si>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</si>
  <si>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</si>
  <si>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</si>
  <si>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</si>
  <si>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</si>
  <si>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</si>
  <si>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</si>
  <si>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</si>
  <si>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</si>
  <si>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</si>
  <si>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</si>
  <si>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</si>
  <si>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</si>
  <si>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</si>
  <si>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</si>
  <si>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</si>
  <si>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</si>
  <si>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</si>
  <si>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</si>
  <si>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</si>
  <si>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</si>
  <si>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</si>
  <si>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</si>
  <si>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</si>
  <si>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</si>
  <si>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</si>
  <si>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</si>
  <si>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</si>
  <si>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</si>
  <si>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</si>
  <si>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</si>
  <si>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</si>
  <si>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</si>
  <si>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</si>
  <si>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</si>
  <si>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</si>
  <si>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</si>
  <si>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</si>
  <si>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</si>
  <si>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</si>
  <si>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</si>
  <si>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</si>
  <si>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</si>
  <si>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קבוצת דלק</t>
  </si>
  <si>
    <t>1084128</t>
  </si>
  <si>
    <t>קבוצת עזריאלי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</si>
  <si>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</si>
  <si>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</si>
  <si>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</si>
  <si>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</si>
  <si>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</si>
  <si>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</si>
  <si>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</si>
  <si>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</si>
  <si>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</si>
  <si>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</si>
  <si>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</si>
  <si>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</si>
  <si>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</si>
  <si>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</si>
  <si>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</si>
  <si>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</si>
  <si>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</si>
  <si>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</si>
  <si>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</si>
  <si>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</si>
  <si>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</si>
  <si>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</si>
  <si>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</si>
  <si>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</si>
  <si>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</si>
  <si>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</si>
  <si>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</si>
  <si>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</si>
  <si>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</si>
  <si>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</si>
  <si>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</si>
  <si>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</si>
  <si>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</si>
  <si>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</si>
  <si>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</si>
  <si>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</si>
  <si>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</si>
  <si>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</si>
  <si>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</si>
  <si>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</si>
  <si>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</si>
  <si>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</si>
  <si>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</si>
  <si>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</si>
  <si>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</si>
  <si>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</si>
  <si>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</si>
  <si>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</si>
  <si>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</si>
  <si>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</si>
  <si>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</si>
  <si>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</si>
  <si>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</si>
  <si>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</si>
  <si>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</si>
  <si>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</si>
  <si>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</si>
  <si>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</si>
  <si>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</si>
  <si>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</si>
  <si>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</si>
  <si>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</si>
  <si>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</si>
  <si>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</si>
  <si>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</si>
  <si>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</si>
  <si>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</si>
  <si>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</si>
  <si>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</si>
  <si>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</si>
  <si>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</si>
  <si>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</si>
  <si>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</si>
  <si>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</si>
  <si>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</si>
  <si>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</si>
  <si>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</si>
  <si>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</si>
  <si>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</si>
  <si>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</si>
  <si>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</si>
  <si>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</si>
  <si>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</si>
  <si>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</si>
  <si>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</si>
  <si>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</si>
  <si>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</si>
  <si>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</si>
  <si>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</si>
  <si>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</si>
  <si>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</si>
  <si>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</si>
  <si>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</si>
  <si>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</si>
  <si>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</si>
  <si>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</si>
  <si>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</si>
  <si>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</si>
  <si>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</si>
  <si>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</si>
  <si>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</si>
  <si>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</si>
  <si>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</si>
  <si>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</si>
  <si>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</si>
  <si>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</si>
  <si>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</si>
  <si>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</si>
  <si>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</si>
  <si>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</si>
  <si>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פריון נטוורק</t>
  </si>
  <si>
    <t>1095819</t>
  </si>
  <si>
    <t>512849498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</si>
  <si>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</si>
  <si>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</si>
  <si>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</si>
  <si>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</si>
  <si>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</si>
  <si>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</si>
  <si>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</si>
  <si>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</si>
  <si>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</si>
  <si>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</si>
  <si>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</si>
  <si>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</si>
  <si>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</si>
  <si>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</si>
  <si>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</si>
  <si>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</si>
  <si>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</si>
  <si>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</si>
  <si>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</si>
  <si>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</si>
  <si>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</si>
  <si>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</si>
  <si>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</si>
  <si>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</si>
  <si>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</si>
  <si>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</si>
  <si>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</si>
  <si>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</si>
  <si>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</si>
  <si>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</si>
  <si>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</si>
  <si>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</si>
  <si>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</si>
  <si>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</si>
  <si>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</si>
  <si>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</si>
  <si>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</si>
  <si>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</si>
  <si>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</si>
  <si>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</si>
  <si>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</si>
  <si>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</si>
  <si>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</si>
  <si>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</si>
  <si>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</si>
  <si>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</si>
  <si>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</si>
  <si>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</si>
  <si>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</si>
  <si>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</si>
  <si>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</si>
  <si>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</si>
  <si>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</si>
  <si>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</si>
  <si>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</si>
  <si>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</si>
  <si>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</si>
  <si>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</si>
  <si>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</si>
  <si>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</si>
  <si>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</si>
  <si>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</si>
  <si>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</si>
  <si>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</si>
  <si>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</si>
  <si>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</si>
  <si>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</si>
  <si>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</si>
  <si>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</si>
  <si>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</si>
  <si>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</si>
  <si>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</si>
  <si>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</si>
  <si>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</si>
  <si>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</si>
  <si>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</si>
  <si>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</si>
  <si>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</si>
  <si>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</si>
  <si>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</si>
  <si>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</si>
  <si>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</si>
  <si>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</si>
  <si>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</si>
  <si>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</si>
  <si>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</si>
  <si>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</si>
  <si>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</si>
  <si>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</si>
  <si>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</si>
  <si>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</si>
  <si>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</si>
  <si>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</si>
  <si>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</si>
  <si>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</si>
  <si>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</si>
  <si>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</si>
  <si>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</si>
  <si>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</si>
  <si>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</si>
  <si>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</si>
  <si>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</si>
  <si>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</si>
  <si>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</si>
  <si>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</si>
  <si>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</si>
  <si>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</si>
  <si>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</si>
  <si>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</si>
  <si>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</si>
  <si>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</si>
  <si>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</si>
  <si>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</si>
  <si>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</si>
  <si>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</si>
  <si>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</si>
  <si>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</si>
  <si>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</si>
  <si>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</si>
  <si>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</si>
  <si>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</si>
  <si>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</si>
  <si>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</si>
  <si>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</si>
  <si>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</si>
  <si>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</si>
  <si>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</si>
  <si>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</si>
  <si>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</si>
  <si>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</si>
  <si>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</si>
  <si>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</si>
  <si>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</si>
  <si>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</si>
  <si>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</si>
  <si>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</si>
  <si>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סיליקום</t>
  </si>
  <si>
    <t>1082692</t>
  </si>
  <si>
    <t>520041120</t>
  </si>
  <si>
    <t>ציוד תקשורת</t>
  </si>
  <si>
    <t>סקופ*</t>
  </si>
  <si>
    <t>288019</t>
  </si>
  <si>
    <t>520037425</t>
  </si>
  <si>
    <t>סרגון</t>
  </si>
  <si>
    <t>1085166</t>
  </si>
  <si>
    <t>512352444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</si>
  <si>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</si>
  <si>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</si>
  <si>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</si>
  <si>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</si>
  <si>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</si>
  <si>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</si>
  <si>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</si>
  <si>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</si>
  <si>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</si>
  <si>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</si>
  <si>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</si>
  <si>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</si>
  <si>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</si>
  <si>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</si>
  <si>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</si>
  <si>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</si>
  <si>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</si>
  <si>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</si>
  <si>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</si>
  <si>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</si>
  <si>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</si>
  <si>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</si>
  <si>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</si>
  <si>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</si>
  <si>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</si>
  <si>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</si>
  <si>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</si>
  <si>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</si>
  <si>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</si>
  <si>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</si>
  <si>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</si>
  <si>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</si>
  <si>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</si>
  <si>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</si>
  <si>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</si>
  <si>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</si>
  <si>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</si>
  <si>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</si>
  <si>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</si>
  <si>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</si>
  <si>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</si>
  <si>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</si>
  <si>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</si>
  <si>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</si>
  <si>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</si>
  <si>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</si>
  <si>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</si>
  <si>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</si>
  <si>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</si>
  <si>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</si>
  <si>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</si>
  <si>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*EZCHIP SEMICONDUCTOR</t>
  </si>
  <si>
    <t>IL0010825441</t>
  </si>
  <si>
    <t>*NICE SYSTEMS LTD SPONS ADR</t>
  </si>
  <si>
    <t>US6536561086</t>
  </si>
  <si>
    <t>AFI DEVELOPMENT GDR REG S</t>
  </si>
  <si>
    <t>US00106J2006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</si>
  <si>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</si>
  <si>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</si>
  <si>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</si>
  <si>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</si>
  <si>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</si>
  <si>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</si>
  <si>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</si>
  <si>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</si>
  <si>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</si>
  <si>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</si>
  <si>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</si>
  <si>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</si>
  <si>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</si>
  <si>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</si>
  <si>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</si>
  <si>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</si>
  <si>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</si>
  <si>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</si>
  <si>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</si>
  <si>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</si>
  <si>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</si>
  <si>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</si>
  <si>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</si>
  <si>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</si>
  <si>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</si>
  <si>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</si>
  <si>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</si>
  <si>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</si>
  <si>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</si>
  <si>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</si>
  <si>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</si>
  <si>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</si>
  <si>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</si>
  <si>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</si>
  <si>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MYLAN</t>
  </si>
  <si>
    <t>NL0011031208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</si>
  <si>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</si>
  <si>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</si>
  <si>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</si>
  <si>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</si>
  <si>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</si>
  <si>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</si>
  <si>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</si>
  <si>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</si>
  <si>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</si>
  <si>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</si>
  <si>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</si>
  <si>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</si>
  <si>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</si>
  <si>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PERRIGO CO</t>
  </si>
  <si>
    <t>IE00BGH1M568</t>
  </si>
  <si>
    <t>SILICOM LTD</t>
  </si>
  <si>
    <t>IL0010826928</t>
  </si>
  <si>
    <t>STRATASYS</t>
  </si>
  <si>
    <t>IL0011267213</t>
  </si>
  <si>
    <t>512607698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</si>
  <si>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</si>
  <si>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</si>
  <si>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</si>
  <si>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</si>
  <si>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</si>
  <si>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</si>
  <si>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</si>
  <si>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</si>
  <si>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</si>
  <si>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</si>
  <si>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</si>
  <si>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</si>
  <si>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</si>
  <si>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</si>
  <si>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</si>
  <si>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</si>
  <si>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</si>
  <si>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</si>
  <si>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</si>
  <si>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</si>
  <si>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</si>
  <si>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</si>
  <si>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</si>
  <si>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</si>
  <si>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</si>
  <si>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</si>
  <si>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</si>
  <si>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</si>
  <si>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</si>
  <si>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</si>
  <si>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</si>
  <si>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</si>
  <si>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</si>
  <si>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</si>
  <si>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</si>
  <si>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</si>
  <si>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</si>
  <si>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</si>
  <si>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</si>
  <si>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</si>
  <si>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</si>
  <si>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</si>
  <si>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</si>
  <si>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</si>
  <si>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</si>
  <si>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</si>
  <si>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</si>
  <si>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</si>
  <si>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</si>
  <si>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</si>
  <si>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</si>
  <si>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</si>
  <si>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</si>
  <si>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</si>
  <si>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</si>
  <si>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</si>
  <si>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</si>
  <si>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</si>
  <si>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</si>
  <si>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</si>
  <si>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</si>
  <si>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</si>
  <si>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</si>
  <si>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</si>
  <si>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</si>
  <si>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</si>
  <si>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</si>
  <si>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</si>
  <si>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</si>
  <si>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</si>
  <si>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</si>
  <si>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</si>
  <si>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</si>
  <si>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</si>
  <si>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</si>
  <si>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</si>
  <si>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</si>
  <si>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</si>
  <si>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</si>
  <si>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</si>
  <si>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</si>
  <si>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</si>
  <si>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</si>
  <si>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</si>
  <si>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</si>
  <si>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</si>
  <si>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</si>
  <si>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</si>
  <si>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</si>
  <si>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</si>
  <si>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</si>
  <si>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</si>
  <si>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</si>
  <si>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הראל סל תא 100</t>
  </si>
  <si>
    <t>1113232</t>
  </si>
  <si>
    <t>הראל סל תא 25</t>
  </si>
  <si>
    <t>1113703</t>
  </si>
  <si>
    <t>הראל סל תא 75</t>
  </si>
  <si>
    <t>1113745</t>
  </si>
  <si>
    <t>פסגות 100.ס2</t>
  </si>
  <si>
    <t>1125327</t>
  </si>
  <si>
    <t>513464289</t>
  </si>
  <si>
    <t>פסגות סל בנקים</t>
  </si>
  <si>
    <t>1104645</t>
  </si>
  <si>
    <t>פסגות סל ת"א 100 סד 1 40A</t>
  </si>
  <si>
    <t>1096593</t>
  </si>
  <si>
    <t>פסגות סל תא 25</t>
  </si>
  <si>
    <t>1125319</t>
  </si>
  <si>
    <t>פסגות תא 25</t>
  </si>
  <si>
    <t>1084656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</si>
  <si>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</si>
  <si>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</si>
  <si>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</si>
  <si>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</si>
  <si>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</si>
  <si>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</si>
  <si>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</si>
  <si>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</si>
  <si>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</si>
  <si>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</si>
  <si>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</si>
  <si>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</si>
  <si>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</si>
  <si>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</si>
  <si>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</si>
  <si>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</si>
  <si>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תכלית תא בנקים</t>
  </si>
  <si>
    <t>1095702</t>
  </si>
  <si>
    <t>פסגות סל יתר 120</t>
  </si>
  <si>
    <t>1114263</t>
  </si>
  <si>
    <t>פסגות סל תל אביב בנקים</t>
  </si>
  <si>
    <t>1096437</t>
  </si>
  <si>
    <t>קסם מ ביטוח</t>
  </si>
  <si>
    <t>1107762</t>
  </si>
  <si>
    <t>הראל סל תל בונד</t>
  </si>
  <si>
    <t>1127786</t>
  </si>
  <si>
    <t>אג"ח</t>
  </si>
  <si>
    <t>תכלית תל בונד שקלי</t>
  </si>
  <si>
    <t>1116250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</si>
  <si>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</si>
  <si>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</si>
  <si>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</si>
  <si>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</si>
  <si>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</si>
  <si>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</si>
  <si>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</si>
  <si>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</si>
  <si>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</si>
  <si>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</si>
  <si>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בונד שקלי</t>
  </si>
  <si>
    <t>1116326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</si>
  <si>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</si>
  <si>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</si>
  <si>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</si>
  <si>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</si>
  <si>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</si>
  <si>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</si>
  <si>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</si>
  <si>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</si>
  <si>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</si>
  <si>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</si>
  <si>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</si>
  <si>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</si>
  <si>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</si>
  <si>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</si>
  <si>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</si>
  <si>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</si>
  <si>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קסם תל בונד צמודות יתר</t>
  </si>
  <si>
    <t>1127836</t>
  </si>
  <si>
    <t>קסם תל בונד תשואות</t>
  </si>
  <si>
    <t>1128545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</si>
  <si>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</si>
  <si>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</si>
  <si>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</si>
  <si>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</si>
  <si>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</si>
  <si>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</si>
  <si>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</si>
  <si>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</si>
  <si>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AMUNDI ETF MSCI EM ASIA UCIT</t>
  </si>
  <si>
    <t>FR0011018316</t>
  </si>
  <si>
    <t>DAIWA ETF TOPIX</t>
  </si>
  <si>
    <t>JP3027620008</t>
  </si>
  <si>
    <t xml:space="preserve"> ין יפני</t>
  </si>
  <si>
    <t>DAIWA NIKKEI 225</t>
  </si>
  <si>
    <t>JP3027640006</t>
  </si>
  <si>
    <t>DB X TRACKER IBEX 35</t>
  </si>
  <si>
    <t>LU0592216393</t>
  </si>
  <si>
    <t>DB X TRACKERS MSCI EUROPE HEDGE</t>
  </si>
  <si>
    <t>US2330518539</t>
  </si>
  <si>
    <t>DBX FTSE EPRA DEV EUR DR</t>
  </si>
  <si>
    <t>LU0489337690</t>
  </si>
  <si>
    <t>DBX STX EUROPE 600</t>
  </si>
  <si>
    <t>LU0328475792</t>
  </si>
  <si>
    <t>First Trust Internet Index Fund</t>
  </si>
  <si>
    <t>US33733E3027</t>
  </si>
  <si>
    <t>ISHARES CORE S&amp;P 500 ETF</t>
  </si>
  <si>
    <t>US4642872000</t>
  </si>
  <si>
    <t>ISHARES CRNCY HEDGD MSCI EM</t>
  </si>
  <si>
    <t>US46434G5099</t>
  </si>
  <si>
    <t>ISHARES CURR HEDGED MSCI JAPAN</t>
  </si>
  <si>
    <t>US46434V8862</t>
  </si>
  <si>
    <t>ISHARES DAX DE</t>
  </si>
  <si>
    <t>DE0005933931</t>
  </si>
  <si>
    <t>ISHARES DJ EURO STOXX 50 DE</t>
  </si>
  <si>
    <t>DE0005933956</t>
  </si>
  <si>
    <t>Ishares FTSE 100</t>
  </si>
  <si>
    <t>IE0005042456</t>
  </si>
  <si>
    <t>ISHARES FTSE 250</t>
  </si>
  <si>
    <t>IE00B00FV128</t>
  </si>
  <si>
    <t>ISHARES FTSE CHINA 25 INDEX</t>
  </si>
  <si>
    <t>US4642871846</t>
  </si>
  <si>
    <t>ISHARES FTSE MIB</t>
  </si>
  <si>
    <t>IE00B1XNH568</t>
  </si>
  <si>
    <t>ISHARES GLOBAL ENERGY ETF</t>
  </si>
  <si>
    <t>US4642873412</t>
  </si>
  <si>
    <t>ISHARES MSCI BRAZIL</t>
  </si>
  <si>
    <t>US4642864007</t>
  </si>
  <si>
    <t>ISHARES MSCI INDIA</t>
  </si>
  <si>
    <t>US46429B5984</t>
  </si>
  <si>
    <t>ISHARES MSCI MEXICO CAPPED</t>
  </si>
  <si>
    <t>US4642868222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</si>
  <si>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</si>
  <si>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</si>
  <si>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</si>
  <si>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</si>
  <si>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</si>
  <si>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</si>
  <si>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</si>
  <si>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</si>
  <si>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</si>
  <si>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</si>
  <si>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</si>
  <si>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</si>
  <si>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</si>
  <si>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</si>
  <si>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</si>
  <si>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</si>
  <si>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</si>
  <si>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</si>
  <si>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</si>
  <si>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</si>
  <si>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</si>
  <si>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</si>
  <si>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</si>
  <si>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</si>
  <si>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</si>
  <si>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</si>
  <si>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</si>
  <si>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</si>
  <si>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כתר שוודי</t>
  </si>
  <si>
    <t>ISHARES USD CORP BND</t>
  </si>
  <si>
    <t>IE0032895942</t>
  </si>
  <si>
    <t>VANGUARD S.T CORP BOND</t>
  </si>
  <si>
    <t>US92206C4096</t>
  </si>
  <si>
    <t>ISHARES IBOXX INV GR CORP BD</t>
  </si>
  <si>
    <t>US4642872422</t>
  </si>
  <si>
    <t>REAL ESTATE CREDIT GBP</t>
  </si>
  <si>
    <t>GB00B0HW5366</t>
  </si>
  <si>
    <t>SPDR BARCLAYS INTERMEDIATE</t>
  </si>
  <si>
    <t>US78464A3757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</si>
  <si>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</si>
  <si>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</si>
  <si>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</si>
  <si>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</si>
  <si>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</si>
  <si>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</si>
  <si>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DB X TR II TRX CROSSOVER 5 Y</t>
  </si>
  <si>
    <t>LU0290359032</t>
  </si>
  <si>
    <t>UBS LUX BD USD</t>
  </si>
  <si>
    <t>LU0396367608</t>
  </si>
  <si>
    <t>cheyne redf  A1</t>
  </si>
  <si>
    <t>KYG210181171</t>
  </si>
  <si>
    <t>LION 7</t>
  </si>
  <si>
    <t>IE00B62G6V03</t>
  </si>
  <si>
    <t>LION III EUR S2 ACC</t>
  </si>
  <si>
    <t>QT0201974828</t>
  </si>
  <si>
    <t>EURIZON EASYFND BND HI YL Z</t>
  </si>
  <si>
    <t>LU0335991534</t>
  </si>
  <si>
    <t xml:space="preserve"> BLA/GSO EUR A ACC</t>
  </si>
  <si>
    <t>IE00B3DS7666</t>
  </si>
  <si>
    <t>Babson European Bank Loan Fund</t>
  </si>
  <si>
    <t>IE00B6YX4R11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</si>
  <si>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</si>
  <si>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</si>
  <si>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</si>
  <si>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</si>
  <si>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</si>
  <si>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</si>
  <si>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NEUBER BERMAN H/Y BD I2A</t>
  </si>
  <si>
    <t>IE00B8QBJF01</t>
  </si>
  <si>
    <t>Specialist M&amp;G European Class R</t>
  </si>
  <si>
    <t>IE00B95WZM02</t>
  </si>
  <si>
    <t>Western US HY Energy</t>
  </si>
  <si>
    <t>IE00BVG1NV55</t>
  </si>
  <si>
    <t>Guggenheim US Loan Fund</t>
  </si>
  <si>
    <t>IE00BCFKMH92</t>
  </si>
  <si>
    <t>Moneda High Yield Fund</t>
  </si>
  <si>
    <t>KYG620101223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</si>
  <si>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</si>
  <si>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</si>
  <si>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</si>
  <si>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</si>
  <si>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</si>
  <si>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</si>
  <si>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</si>
  <si>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</si>
  <si>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>MARTIN CURRIE CHINA A SHR S2</t>
  </si>
  <si>
    <t>XD0112688730</t>
  </si>
  <si>
    <t>MATTHEWS ASIA TIGER</t>
  </si>
  <si>
    <t>LU0491816475</t>
  </si>
  <si>
    <t>Mutafondo Espana</t>
  </si>
  <si>
    <t>ES0165144017</t>
  </si>
  <si>
    <t>Pioneer European HY Bond Fund</t>
  </si>
  <si>
    <t>LU0229386908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</si>
  <si>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</si>
  <si>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</si>
  <si>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</si>
  <si>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</si>
  <si>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</si>
  <si>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</si>
  <si>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</si>
  <si>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</si>
  <si>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</si>
  <si>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</si>
  <si>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</si>
  <si>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</si>
  <si>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</si>
  <si>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</si>
  <si>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</si>
  <si>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</si>
  <si>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</si>
  <si>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</si>
  <si>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PLURISTEM THERAPEUT WARRANT</t>
  </si>
  <si>
    <t>US72940R1288</t>
  </si>
  <si>
    <t>bC 1400 JAN 2016</t>
  </si>
  <si>
    <t>81450348</t>
  </si>
  <si>
    <t>bP 1400 JAN 2016</t>
  </si>
  <si>
    <t>81450769</t>
  </si>
  <si>
    <t>C 1500 JAN 2016</t>
  </si>
  <si>
    <t>81449134</t>
  </si>
  <si>
    <t>P 1500 JAN 2016</t>
  </si>
  <si>
    <t>81449753</t>
  </si>
  <si>
    <t>DAX INDEX FUTURE MAR16</t>
  </si>
  <si>
    <t>GXH6</t>
  </si>
  <si>
    <t>FTSE 100 IDX FUT MAR16</t>
  </si>
  <si>
    <t>Z H6</t>
  </si>
  <si>
    <t>FTSE/MIB IDX FUT MAR16</t>
  </si>
  <si>
    <t>STH6</t>
  </si>
  <si>
    <t>NIKKEI 225 (OSE)MAR16</t>
  </si>
  <si>
    <t>NKH6</t>
  </si>
  <si>
    <t>S&amp;P500 EMINI FUT MAR16</t>
  </si>
  <si>
    <t>ESH6</t>
  </si>
  <si>
    <t>TOPIX INDX FUTR MAR16</t>
  </si>
  <si>
    <t>TPH6</t>
  </si>
  <si>
    <t>ערד   4.8%   סדרה    8707</t>
  </si>
  <si>
    <t>ערד   4.8%   סדרה    8710</t>
  </si>
  <si>
    <t>ערד   4.8%   סדרה    8711</t>
  </si>
  <si>
    <t>ערד   4.8%   סדרה   8706</t>
  </si>
  <si>
    <t>ערד   4.8%   סדרה   8708</t>
  </si>
  <si>
    <t>ערד   4.8%   סדרה   8712</t>
  </si>
  <si>
    <t>ערד   4.8%   סדרה  8714</t>
  </si>
  <si>
    <t>ערד   4.8%   סדרה  8730</t>
  </si>
  <si>
    <t>ערד   4.8%   סדרה  8731</t>
  </si>
  <si>
    <t>ערד   4.8%   סדרה  8732</t>
  </si>
  <si>
    <t>ערד   4.8%   סדרה  8733</t>
  </si>
  <si>
    <t>ערד   4.8%   סדרה  8735</t>
  </si>
  <si>
    <t>ערד   4.8%   סדרה  8736</t>
  </si>
  <si>
    <t>ערד   4.8%   סדרה  8751  2024</t>
  </si>
  <si>
    <t>ערד   4.8%   סדרה  8752   2024</t>
  </si>
  <si>
    <t>ערד   8754    4%</t>
  </si>
  <si>
    <t>ערד  8679 %4.8 2017</t>
  </si>
  <si>
    <t>ערד  8680 %4.8 2017</t>
  </si>
  <si>
    <t>ערד  8681 %4.8 2017</t>
  </si>
  <si>
    <t>ערד  8701 % 4.8  2018</t>
  </si>
  <si>
    <t>ערד  8702 % 4.8  2018</t>
  </si>
  <si>
    <t>ערד  8705   4.8%</t>
  </si>
  <si>
    <t>ערד  8738 % 4.8  2023</t>
  </si>
  <si>
    <t>ערד 2024 סדרה 8761</t>
  </si>
  <si>
    <t>ערד 2025 סדרה 8765</t>
  </si>
  <si>
    <t>ערד 2025 סדרה 8769</t>
  </si>
  <si>
    <t>ערד 2025 סדרה 8771</t>
  </si>
  <si>
    <t>ערד 8667 %4.8</t>
  </si>
  <si>
    <t>ערד 8668 %4.8 2016</t>
  </si>
  <si>
    <t>ערד 8669 %4.8 2016</t>
  </si>
  <si>
    <t>ערד 8670 %4.8 2016</t>
  </si>
  <si>
    <t>ערד 8671 %4.8 2016</t>
  </si>
  <si>
    <t>ערד 8672 %4.8 2016</t>
  </si>
  <si>
    <t>ערד 8673 %4.8 2016</t>
  </si>
  <si>
    <t>ערד 8674 %4.8 2016</t>
  </si>
  <si>
    <t>ערד 8675 %4.8 2016</t>
  </si>
  <si>
    <t>ערד 8676 %4.8 2016</t>
  </si>
  <si>
    <t>ערד 8677 %4.8 2016</t>
  </si>
  <si>
    <t>ערד 8678 %4.8 2016</t>
  </si>
  <si>
    <t>ערד 8682 %4.8 2017</t>
  </si>
  <si>
    <t>ערד 8683 %4.8 2017</t>
  </si>
  <si>
    <t>ערד 8684  %4.8 2017</t>
  </si>
  <si>
    <t>ערד 8685 %4.8 2017</t>
  </si>
  <si>
    <t>ערד 8686 %4.8 2017</t>
  </si>
  <si>
    <t>ערד 8687 %4.8 2017</t>
  </si>
  <si>
    <t>ערד 8688 %4.8 2017</t>
  </si>
  <si>
    <t>ערד 8689 %4.8 2017</t>
  </si>
  <si>
    <t>ערד 8690 %4.8 2017</t>
  </si>
  <si>
    <t>ערד 8691 %4.8 2018</t>
  </si>
  <si>
    <t>ערד 8692 %4.8  2018</t>
  </si>
  <si>
    <t>ערד 8693 %4.8  2018</t>
  </si>
  <si>
    <t>ערד 8694 %4.8  2018</t>
  </si>
  <si>
    <t>ערד 8695 %4.8  2018</t>
  </si>
  <si>
    <t>ערד 8696 %4.8  2018</t>
  </si>
  <si>
    <t>ערד 8697 %4.8  2018</t>
  </si>
  <si>
    <t>ערד 8698%4.8  2018</t>
  </si>
  <si>
    <t>ערד 8699 % 4.8  2018</t>
  </si>
  <si>
    <t>ערד 8700 % 4.8  2018</t>
  </si>
  <si>
    <t>ערד 8704 % 4.8</t>
  </si>
  <si>
    <t>ערד 8742</t>
  </si>
  <si>
    <t>ערד 8745</t>
  </si>
  <si>
    <t>ערד 8746</t>
  </si>
  <si>
    <t>ערד 8786_1/2027</t>
  </si>
  <si>
    <t>ערד 8790 2027 4.8%</t>
  </si>
  <si>
    <t>ערד 8792</t>
  </si>
  <si>
    <t>ערד 8793</t>
  </si>
  <si>
    <t>ערד 8794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</si>
  <si>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</si>
  <si>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</si>
  <si>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</si>
  <si>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</si>
  <si>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</si>
  <si>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</si>
  <si>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</si>
  <si>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</si>
  <si>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</si>
  <si>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</si>
  <si>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8806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</si>
  <si>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</si>
  <si>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</si>
  <si>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</si>
  <si>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</si>
  <si>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</si>
  <si>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</si>
  <si>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</si>
  <si>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</si>
  <si>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</si>
  <si>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</si>
  <si>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</si>
  <si>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</si>
  <si>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</si>
  <si>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</si>
  <si>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8822</t>
  </si>
  <si>
    <t>ערד 8823</t>
  </si>
  <si>
    <t>ערד 8824</t>
  </si>
  <si>
    <t>ערד 8825</t>
  </si>
  <si>
    <t>ערד 8826</t>
  </si>
  <si>
    <t>ערד 8827</t>
  </si>
  <si>
    <t>ערד 8829</t>
  </si>
  <si>
    <t>ערד 8832</t>
  </si>
  <si>
    <t>ערד 8833</t>
  </si>
  <si>
    <t>ערד סדרה 2024  8758  4.8%</t>
  </si>
  <si>
    <t>ערד סדרה 2024  8759  4.8%</t>
  </si>
  <si>
    <t>ערד סדרה 2024  8760  4.8%</t>
  </si>
  <si>
    <t>ערד סדרה 8740  4.8%  2023</t>
  </si>
  <si>
    <t>ערד סדרה 8743  4.8%  2023</t>
  </si>
  <si>
    <t>ערד סדרה 8744  4.8%  2023</t>
  </si>
  <si>
    <t>ערד סדרה 8753 2024 4.8%</t>
  </si>
  <si>
    <t>ערד סדרה 8755 2024 4.8%</t>
  </si>
  <si>
    <t>ערד סדרה 8756 2024 4.8%</t>
  </si>
  <si>
    <t>ערד סדרה 8757 2024 4.8%</t>
  </si>
  <si>
    <t>ערד סדרה 8762 %4.8 2025</t>
  </si>
  <si>
    <t>ערד סדרה 8763 %4.8 2025</t>
  </si>
  <si>
    <t>ערד סדרה 8764 %4.8 2025</t>
  </si>
  <si>
    <t>ערד סדרה 8766 2025 4.8%</t>
  </si>
  <si>
    <t>ערד סדרה 8768 2025 4.8%</t>
  </si>
  <si>
    <t>ערד סדרה 8770   2025   4.8%</t>
  </si>
  <si>
    <t>ערד סדרה 8772 4.8% 2025</t>
  </si>
  <si>
    <t>ערד סדרה 8773 4.8% 2025</t>
  </si>
  <si>
    <t>ערד סדרה 8774 2026 4.8%</t>
  </si>
  <si>
    <t>ערד סדרה 8775 2026 4.8%</t>
  </si>
  <si>
    <t>ערד סדרה 8776 2026 4.8%</t>
  </si>
  <si>
    <t>ערד סדרה 8777 2026 4.8%</t>
  </si>
  <si>
    <t>ערד סדרה 8778 2026 4.8%</t>
  </si>
  <si>
    <t>ערד סדרה 8781 2026 4.8%</t>
  </si>
  <si>
    <t>ערד סדרה 8784  4.8%  2026</t>
  </si>
  <si>
    <t>ערד סדרה 8787 4.8% 2027</t>
  </si>
  <si>
    <t>ערד סדרה 8788 4.8% 2027</t>
  </si>
  <si>
    <t>ערד סדרה 8789 2027 4.8%</t>
  </si>
  <si>
    <t>ערד סדרה 8810 2029 4.8%</t>
  </si>
  <si>
    <t>מקורות אג סדרה 6 ל.ס 4.9%</t>
  </si>
  <si>
    <t>520010869</t>
  </si>
  <si>
    <t>מקורות אגח 3</t>
  </si>
  <si>
    <t>לאומי כ.התחייבות 2016 6.4%</t>
  </si>
  <si>
    <t>לאומי למשכנתאות שה</t>
  </si>
  <si>
    <t>לאומי למשכנתאות שטר חוב הוני נדחה מס 145</t>
  </si>
  <si>
    <t>לאומי שטר הון 2011 5.1%</t>
  </si>
  <si>
    <t>מניב ראשון ל.ס.</t>
  </si>
  <si>
    <t>512027368</t>
  </si>
  <si>
    <t>עירית רעננה 5% 2021</t>
  </si>
  <si>
    <t>500287008</t>
  </si>
  <si>
    <t>פועלים שטר הון 2016</t>
  </si>
  <si>
    <t>פועלים שטר הון 6  וחצי</t>
  </si>
  <si>
    <t>פועלים שטר הון 6%</t>
  </si>
  <si>
    <t>yes   די.בי.אס לווין סדרה א ל</t>
  </si>
  <si>
    <t>512705138</t>
  </si>
  <si>
    <t>בינלאומי שטר הון 2016</t>
  </si>
  <si>
    <t>דור גז בעמ 4.95% 5.2020 ל.ס</t>
  </si>
  <si>
    <t>513689059</t>
  </si>
  <si>
    <t>הראל ביטוח</t>
  </si>
  <si>
    <t>חברת החשמל לישראל סדרה יב</t>
  </si>
  <si>
    <t>520000472</t>
  </si>
  <si>
    <t>חשמל לישראל יא</t>
  </si>
  <si>
    <t>חשמל צמוד 2020   אגח ל.ס</t>
  </si>
  <si>
    <t>כלל לביטוח א 5.5  ל.ס</t>
  </si>
  <si>
    <t>520024647</t>
  </si>
  <si>
    <t>נתיבי גז  סדרה א ל.ס 5.6%</t>
  </si>
  <si>
    <t>513436394</t>
  </si>
  <si>
    <t>דיסקונט כ.התחייבות 2018 6.2%</t>
  </si>
  <si>
    <t>דיסקונט שטר הון  2017 6.7%</t>
  </si>
  <si>
    <t>פז בתי זיקוק אשדוד</t>
  </si>
  <si>
    <t>513775163</t>
  </si>
  <si>
    <t>קניון אבנת ל.ס סדרה א 5.3%</t>
  </si>
  <si>
    <t>513698365</t>
  </si>
  <si>
    <t>לאומי שטר הון 2011 6.9%</t>
  </si>
  <si>
    <t>פועלים ש.הון נדחה ב  5.75% ל.ס</t>
  </si>
  <si>
    <t>שטרהון נדחה פועלים ג ל.ס 5.75%</t>
  </si>
  <si>
    <t>דור אנרגיה ל.ס.</t>
  </si>
  <si>
    <t>יצחקי מחסנים בעמ ל.ס. 6.5%</t>
  </si>
  <si>
    <t>511200271</t>
  </si>
  <si>
    <t>אספיסי אל עד 6.7%   סדרה 2</t>
  </si>
  <si>
    <t>אספיסי אל עד 6.7%   סדרה 3</t>
  </si>
  <si>
    <t>אספיסי אל עד 7%   סדרה 1</t>
  </si>
  <si>
    <t>אלון  חברה לדלק ל.ס</t>
  </si>
  <si>
    <t>520041690</t>
  </si>
  <si>
    <t>חפציבה גרוסלם ג</t>
  </si>
  <si>
    <t>510404460</t>
  </si>
  <si>
    <t>קאר אנד גו סד א 7.4% ל.ס</t>
  </si>
  <si>
    <t>513406835</t>
  </si>
  <si>
    <t>שרותים פיננסים</t>
  </si>
  <si>
    <t>אמקור א</t>
  </si>
  <si>
    <t>510064603</t>
  </si>
  <si>
    <t>נתיבים אגח א</t>
  </si>
  <si>
    <t>512475203</t>
  </si>
  <si>
    <t>צים note 1</t>
  </si>
  <si>
    <t>520015041</t>
  </si>
  <si>
    <t>צים אג"ח סדרה ד רצף מוסדיים</t>
  </si>
  <si>
    <t>RUBY PIPELINE 6 04/22</t>
  </si>
  <si>
    <t>USU7501KAB71</t>
  </si>
  <si>
    <t>גורם 28</t>
  </si>
  <si>
    <t>35000</t>
  </si>
  <si>
    <t>514435395</t>
  </si>
  <si>
    <t>גורם 42</t>
  </si>
  <si>
    <t>514347202</t>
  </si>
  <si>
    <t>גורם 59</t>
  </si>
  <si>
    <t>347283</t>
  </si>
  <si>
    <t>512480971</t>
  </si>
  <si>
    <t>גורם 2</t>
  </si>
  <si>
    <t>גורם 3</t>
  </si>
  <si>
    <t>גורם 37</t>
  </si>
  <si>
    <t>US37991A1007</t>
  </si>
  <si>
    <t>גורם 39</t>
  </si>
  <si>
    <t>גורם 40</t>
  </si>
  <si>
    <t>NO0010277957</t>
  </si>
  <si>
    <t>כתר נורבגי</t>
  </si>
  <si>
    <t>גורם 41</t>
  </si>
  <si>
    <t>גורם 34</t>
  </si>
  <si>
    <t>330507</t>
  </si>
  <si>
    <t>גורם 36</t>
  </si>
  <si>
    <t>330506</t>
  </si>
  <si>
    <t>גורם 38</t>
  </si>
  <si>
    <t>330508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</si>
  <si>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</si>
  <si>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</si>
  <si>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</si>
  <si>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</si>
  <si>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</si>
  <si>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</si>
  <si>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</si>
  <si>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</si>
  <si>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</si>
  <si>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</si>
  <si>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</si>
  <si>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</si>
  <si>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</si>
  <si>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</si>
  <si>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</si>
  <si>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</si>
  <si>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</si>
  <si>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</si>
  <si>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</si>
  <si>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</si>
  <si>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</si>
  <si>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</si>
  <si>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</si>
  <si>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</si>
  <si>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</si>
  <si>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</si>
  <si>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</si>
  <si>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</si>
  <si>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Evolution Venture Capital Fund</t>
  </si>
  <si>
    <t>MMrdica III</t>
  </si>
  <si>
    <t>Orbimed Israel Partners I</t>
  </si>
  <si>
    <t>Plenus II L.P</t>
  </si>
  <si>
    <t>Plenus III L.P</t>
  </si>
  <si>
    <t>Vertex III (Israel) Fund L.P</t>
  </si>
  <si>
    <t>Fimi Israel Opportunity II</t>
  </si>
  <si>
    <t>Fimi Israel Opportunity IV</t>
  </si>
  <si>
    <t>Fortissimo Capital Fund I   makefet</t>
  </si>
  <si>
    <t>Infinity I China</t>
  </si>
  <si>
    <t>NOY 2 infra &amp; energy investment LP</t>
  </si>
  <si>
    <t>Plenus Mezzanine Fund</t>
  </si>
  <si>
    <t>Reality III</t>
  </si>
  <si>
    <t>Shamrock Israel Growth I</t>
  </si>
  <si>
    <t>Sky I</t>
  </si>
  <si>
    <t>Sky II</t>
  </si>
  <si>
    <t>Tene Growth II  Qnergy</t>
  </si>
  <si>
    <t>Tene Growth III</t>
  </si>
  <si>
    <t>Tene Growth III  Gadot</t>
  </si>
  <si>
    <t>Evergreen V</t>
  </si>
  <si>
    <t>Israel Cleantech Ventures I</t>
  </si>
  <si>
    <t>Israel Cleantech Ventures II</t>
  </si>
  <si>
    <t>Magma Venture Capital II</t>
  </si>
  <si>
    <t>קרנות גידור</t>
  </si>
  <si>
    <t>ALCENTRA</t>
  </si>
  <si>
    <t>LU0936257491</t>
  </si>
  <si>
    <t xml:space="preserve"> GS GAMMA INV A/MV</t>
  </si>
  <si>
    <t>XD0105469445</t>
  </si>
  <si>
    <t>ALCENTRA 2/15</t>
  </si>
  <si>
    <t>ALCENTRA STRUCTURED</t>
  </si>
  <si>
    <t>ASTENBEC A/3/15/RE</t>
  </si>
  <si>
    <t>XD0277537540</t>
  </si>
  <si>
    <t>BRIGA A1 V/RU14/USD</t>
  </si>
  <si>
    <t>XD0271295947</t>
  </si>
  <si>
    <t>Cheyn CRE3/9/15</t>
  </si>
  <si>
    <t>XD0297816635</t>
  </si>
  <si>
    <t>COHANZICK ABS A INI</t>
  </si>
  <si>
    <t>QT0029326870</t>
  </si>
  <si>
    <t>Cohanzick Absolute Return C</t>
  </si>
  <si>
    <t>GOLDEN OFF C/229/UR</t>
  </si>
  <si>
    <t>XD0235247760</t>
  </si>
  <si>
    <t>GOTTEX ABI FUND LTD USD</t>
  </si>
  <si>
    <t>KYG399911075</t>
  </si>
  <si>
    <t>Laurus Cls A Benchmark 2</t>
  </si>
  <si>
    <t>Overland Class B</t>
  </si>
  <si>
    <t>XD0268604259</t>
  </si>
  <si>
    <t>Pond View class B 02/2008</t>
  </si>
  <si>
    <t>XD0038388035</t>
  </si>
  <si>
    <t>QFR VICTOR C/01/13</t>
  </si>
  <si>
    <t>XD0204578823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</si>
  <si>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</si>
  <si>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</si>
  <si>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</si>
  <si>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</si>
  <si>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</si>
  <si>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</si>
  <si>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Silver Creek Low Vol Strategie</t>
  </si>
  <si>
    <t>AXA</t>
  </si>
  <si>
    <t>Rothschild Real Estate</t>
  </si>
  <si>
    <t>Aksia Capital III L.P</t>
  </si>
  <si>
    <t>Arclight Energy Partners 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</si>
  <si>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</si>
  <si>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</si>
  <si>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</si>
  <si>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</si>
  <si>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</si>
  <si>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</si>
  <si>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</si>
  <si>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</si>
  <si>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</si>
  <si>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</si>
  <si>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</si>
  <si>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</si>
  <si>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Graph Tech Brookfield</t>
  </si>
  <si>
    <t>HarbourVest International V</t>
  </si>
  <si>
    <t>HBOS Mezzanine Portfolio</t>
  </si>
  <si>
    <t>KKlirmark Opportunity I</t>
  </si>
  <si>
    <t>Klirmark Opportunity II</t>
  </si>
  <si>
    <t>KOTAK  CIIF I</t>
  </si>
  <si>
    <t>Olympus Capital Asia III L.P</t>
  </si>
  <si>
    <t>Omega fund lll</t>
  </si>
  <si>
    <t>Rhone VRhone Capital Partners V</t>
  </si>
  <si>
    <t>Selene  mak</t>
  </si>
  <si>
    <t>Tene Growth II</t>
  </si>
  <si>
    <t>Trilantic capital partners V</t>
  </si>
  <si>
    <t>VICTORIA I</t>
  </si>
  <si>
    <t>Viola PE 2 LP</t>
  </si>
  <si>
    <t>Viola Private Equity I L.P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</si>
  <si>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</si>
  <si>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</si>
  <si>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</si>
  <si>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</si>
  <si>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</si>
  <si>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</si>
  <si>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</si>
  <si>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</si>
  <si>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+EUR/-ILS 4.2511 31-03-16 (10) +21</t>
  </si>
  <si>
    <t>10000093</t>
  </si>
  <si>
    <t>+EUR/-ILS 4.2594 31-03-16 (10) +14</t>
  </si>
  <si>
    <t>10000091</t>
  </si>
  <si>
    <t>+EUR/-ILS 4.2657 02-02-16 (20) +16</t>
  </si>
  <si>
    <t>10008906</t>
  </si>
  <si>
    <t>+EUR/-ILS 4.2674 31-03-16 (10) +24</t>
  </si>
  <si>
    <t>10000146</t>
  </si>
  <si>
    <t>+EUR/-ILS 4.2841 02-02-16 (10) +26</t>
  </si>
  <si>
    <t>10000544</t>
  </si>
  <si>
    <t>+GBP/-ILS 5.956 11-02-16 (26) --90</t>
  </si>
  <si>
    <t>10000788</t>
  </si>
  <si>
    <t>+GBP/-ILS 5.965 11-02-16 (26) -80</t>
  </si>
  <si>
    <t>10000775</t>
  </si>
  <si>
    <t>+ILS/-EUR 4.1052 17-03-16 (10) +22</t>
  </si>
  <si>
    <t>10008833</t>
  </si>
  <si>
    <t>+ILS/-EUR 4.2594 31-03-16 (10) +14</t>
  </si>
  <si>
    <t>10008881</t>
  </si>
  <si>
    <t>10000138</t>
  </si>
  <si>
    <t>+ILS/-EUR 4.2639 21-03-16 (12) +9</t>
  </si>
  <si>
    <t>10008891</t>
  </si>
  <si>
    <t>+ILS/-EUR 4.2648 29-03-16 (10) +8</t>
  </si>
  <si>
    <t>10008894</t>
  </si>
  <si>
    <t>+ILS/-EUR 4.2658 29-03-16 (26) +8</t>
  </si>
  <si>
    <t>10000802</t>
  </si>
  <si>
    <t>10000845</t>
  </si>
  <si>
    <t>+ILS/-EUR 4.2711 04-04-16 (12) +11</t>
  </si>
  <si>
    <t>10008899</t>
  </si>
  <si>
    <t>+ILS/-EUR 4.3967 02-02-16 (10) +16.5</t>
  </si>
  <si>
    <t>10008730</t>
  </si>
  <si>
    <t>10000528</t>
  </si>
  <si>
    <t>+ILS/-EUR 4.40165 02-02-16 (20) +16.5</t>
  </si>
  <si>
    <t>10008734</t>
  </si>
  <si>
    <t>+ILS/-EUR 4.4115 21-01-16 (26) --5</t>
  </si>
  <si>
    <t>10000765</t>
  </si>
  <si>
    <t>+ILS/-GBP 5.875 11-02-16 (26) --150</t>
  </si>
  <si>
    <t>10000763</t>
  </si>
  <si>
    <t>10000758</t>
  </si>
  <si>
    <t>+ILS/-USD 3.8214 27-01-16 (10) -61</t>
  </si>
  <si>
    <t>10008717</t>
  </si>
  <si>
    <t>+ILS/-USD 3.822 26-01-16 (12) -60</t>
  </si>
  <si>
    <t>10008719</t>
  </si>
  <si>
    <t>+ILS/-USD 3.8307 07-01-16 (10) --53</t>
  </si>
  <si>
    <t>10008692</t>
  </si>
  <si>
    <t>+ILS/-USD 3.8325 11-01-16 (12) --55</t>
  </si>
  <si>
    <t>10008690</t>
  </si>
  <si>
    <t>+ILS/-USD 3.8346 26-01-16 (12) --54</t>
  </si>
  <si>
    <t>10008723</t>
  </si>
  <si>
    <t>+ILS/-USD 3.8415 19-01-16 (11) -65</t>
  </si>
  <si>
    <t>10008700</t>
  </si>
  <si>
    <t>+ILS/-USD 3.842 05-01-16 (10) -60</t>
  </si>
  <si>
    <t>10008667</t>
  </si>
  <si>
    <t>+ILS/-USD 3.842 06-01-16 (10) -60</t>
  </si>
  <si>
    <t>10008669</t>
  </si>
  <si>
    <t>+ILS/-USD 3.84205 12-01-16 (11) -59.5</t>
  </si>
  <si>
    <t>10008698</t>
  </si>
  <si>
    <t>+ILS/-USD 3.843 04-01-16 (11) -60</t>
  </si>
  <si>
    <t>10008673</t>
  </si>
  <si>
    <t>+ILS/-USD 3.8439 05-01-16 (20) -61</t>
  </si>
  <si>
    <t>10008671</t>
  </si>
  <si>
    <t>+ILS/-USD 3.8441 04-01-16 (12) -59</t>
  </si>
  <si>
    <t>10008684</t>
  </si>
  <si>
    <t>+ILS/-USD 3.8463 18-02-16 (10) --82</t>
  </si>
  <si>
    <t>10000072</t>
  </si>
  <si>
    <t>+ILS/-USD 3.85 12-01-16 (20) -59</t>
  </si>
  <si>
    <t>10008704</t>
  </si>
  <si>
    <t>+ILS/-USD 3.85 13-01-16 (20) -60</t>
  </si>
  <si>
    <t>10008702</t>
  </si>
  <si>
    <t>+ILS/-USD 3.85 17-02-16 (12) -53.5</t>
  </si>
  <si>
    <t>10001666</t>
  </si>
  <si>
    <t>+ILS/-USD 3.85 23-03-16 (20) --96</t>
  </si>
  <si>
    <t>10008859</t>
  </si>
  <si>
    <t>+ILS/-USD 3.8507 21-03-16 (12) -113</t>
  </si>
  <si>
    <t>10008839</t>
  </si>
  <si>
    <t>+ILS/-USD 3.853 18-02-16 (10) -70</t>
  </si>
  <si>
    <t>10000044</t>
  </si>
  <si>
    <t>+ILS/-USD 3.853 18-02-16 (10) --70</t>
  </si>
  <si>
    <t>10000126</t>
  </si>
  <si>
    <t>10000083</t>
  </si>
  <si>
    <t>+ILS/-USD 3.8544 22-03-16 (10) --111</t>
  </si>
  <si>
    <t>10008841</t>
  </si>
  <si>
    <t>10001713</t>
  </si>
  <si>
    <t>+ILS/-USD 3.8573 14-01-16 (12) -27</t>
  </si>
  <si>
    <t>10008850</t>
  </si>
  <si>
    <t>+ILS/-USD 3.863 22-03-16 (20) --127</t>
  </si>
  <si>
    <t>10008846</t>
  </si>
  <si>
    <t>+ILS/-USD 3.864 04-02-16 (26) --55</t>
  </si>
  <si>
    <t>10000772</t>
  </si>
  <si>
    <t>10000778</t>
  </si>
  <si>
    <t>+ILS/-USD 3.864 17-03-16 (26) --110</t>
  </si>
  <si>
    <t>10000561</t>
  </si>
  <si>
    <t>10000798</t>
  </si>
  <si>
    <t>+ILS/-USD 3.865 04-02-16 (20) -57</t>
  </si>
  <si>
    <t>10008740</t>
  </si>
  <si>
    <t>+ILS/-USD 3.8655 19-01-16 (10) --45</t>
  </si>
  <si>
    <t>10008737</t>
  </si>
  <si>
    <t>+ILS/-USD 3.8678 10-03-16 (10) --77</t>
  </si>
  <si>
    <t>10000555</t>
  </si>
  <si>
    <t>10001700</t>
  </si>
  <si>
    <t>+ILS/-USD 3.87 10-03-16 (12) --77</t>
  </si>
  <si>
    <t>10001702</t>
  </si>
  <si>
    <t>+ILS/-USD 3.87 11-02-16 (11) -60</t>
  </si>
  <si>
    <t>10008757</t>
  </si>
  <si>
    <t>+ILS/-USD 3.87 11-02-16 (12) -60</t>
  </si>
  <si>
    <t>10008759</t>
  </si>
  <si>
    <t>+ILS/-USD 3.87 14-03-16 (10) --90</t>
  </si>
  <si>
    <t>10001730</t>
  </si>
  <si>
    <t>+ILS/-USD 3.87 14-03-16 (12) --93</t>
  </si>
  <si>
    <t>10008864</t>
  </si>
  <si>
    <t>10001732</t>
  </si>
  <si>
    <t>+ILS/-USD 3.8704 22-02-16 (10) --56</t>
  </si>
  <si>
    <t>10008776</t>
  </si>
  <si>
    <t>10001671</t>
  </si>
  <si>
    <t>+ILS/-USD 3.872 20-01-16 (12) --56</t>
  </si>
  <si>
    <t>10008714</t>
  </si>
  <si>
    <t>+ILS/-USD 3.8725 11-02-16 (10) --60</t>
  </si>
  <si>
    <t>10008755</t>
  </si>
  <si>
    <t>+ILS/-USD 3.8729 10-02-16 (12) --61</t>
  </si>
  <si>
    <t>10008749</t>
  </si>
  <si>
    <t>+ILS/-USD 3.8738 20-01-16 (10) --57</t>
  </si>
  <si>
    <t>10008712</t>
  </si>
  <si>
    <t>+ILS/-USD 3.8746 17-03-16 (26) --94</t>
  </si>
  <si>
    <t>10000792</t>
  </si>
  <si>
    <t>10000809</t>
  </si>
  <si>
    <t>+ILS/-USD 3.8749 10-02-16 (26) --61</t>
  </si>
  <si>
    <t>10000532</t>
  </si>
  <si>
    <t>10000785</t>
  </si>
  <si>
    <t>+ILS/-USD 3.8754 17-03-16 (10) --96</t>
  </si>
  <si>
    <t>10000557</t>
  </si>
  <si>
    <t>10001707</t>
  </si>
  <si>
    <t>+ILS/-USD 3.8755 17-03-16 (26) --95</t>
  </si>
  <si>
    <t>10000794</t>
  </si>
  <si>
    <t>10000813</t>
  </si>
  <si>
    <t>+ILS/-USD 3.8758 18-02-16 (10) --57</t>
  </si>
  <si>
    <t>10000112</t>
  </si>
  <si>
    <t>10000041</t>
  </si>
  <si>
    <t>+ILS/-USD 3.8762 18-02-16 (10) --53.5</t>
  </si>
  <si>
    <t>10000090</t>
  </si>
  <si>
    <t>10000051</t>
  </si>
  <si>
    <t>10000029</t>
  </si>
  <si>
    <t>+ILS/-USD 3.8789 15-03-16 (12) --91</t>
  </si>
  <si>
    <t>10008869</t>
  </si>
  <si>
    <t>+ILS/-USD 3.879 22-03-16 (10) --80</t>
  </si>
  <si>
    <t>10008892</t>
  </si>
  <si>
    <t>+ILS/-USD 3.88 18-02-16 (10) --50</t>
  </si>
  <si>
    <t>10000107</t>
  </si>
  <si>
    <t>10000067</t>
  </si>
  <si>
    <t>+ILS/-USD 3.88 31-03-16 (20) --97</t>
  </si>
  <si>
    <t>10008885</t>
  </si>
  <si>
    <t>+ILS/-USD 3.881 08-02-16 (10) --60</t>
  </si>
  <si>
    <t>10008743</t>
  </si>
  <si>
    <t>10001656</t>
  </si>
  <si>
    <t>+ILS/-USD 3.8844 22-03-16 (10) --81</t>
  </si>
  <si>
    <t>10001745</t>
  </si>
  <si>
    <t>+ILS/-USD 3.885 17-03-16 (26) --78</t>
  </si>
  <si>
    <t>10000843</t>
  </si>
  <si>
    <t>+ILS/-USD 3.8863 06-01-16 (12) --27</t>
  </si>
  <si>
    <t>10008765</t>
  </si>
  <si>
    <t>+ILS/-USD 3.8877 18-02-16 (10) --48.5</t>
  </si>
  <si>
    <t>10000102</t>
  </si>
  <si>
    <t>10000062</t>
  </si>
  <si>
    <t>+ILS/-USD 3.8893 18-02-16 (10) --67</t>
  </si>
  <si>
    <t>10000133</t>
  </si>
  <si>
    <t>+ILS/-USD 3.89 09-03-16 (20) -65</t>
  </si>
  <si>
    <t>10008889</t>
  </si>
  <si>
    <t>+ILS/-USD 3.89 18-02-16 (10) --48</t>
  </si>
  <si>
    <t>10000140</t>
  </si>
  <si>
    <t>+ILS/-USD 3.89 31-03-16 (11) --96</t>
  </si>
  <si>
    <t>10008887</t>
  </si>
  <si>
    <t>+ILS/-USD 3.8911 12-01-16 (11) --19</t>
  </si>
  <si>
    <t>10008877</t>
  </si>
  <si>
    <t>+ILS/-USD 3.8921 29-02-16 (10) --59</t>
  </si>
  <si>
    <t>10008794</t>
  </si>
  <si>
    <t>+ILS/-USD 3.8928 18-02-16 (10) --37</t>
  </si>
  <si>
    <t>10000096</t>
  </si>
  <si>
    <t>+ILS/-USD 3.8935 18-02-16 (10) --35</t>
  </si>
  <si>
    <t>10000147</t>
  </si>
  <si>
    <t>+ILS/-USD 3.894 18-02-16 (10) --60</t>
  </si>
  <si>
    <t>10000089</t>
  </si>
  <si>
    <t>+ILS/-USD 3.8947 10-03-16 (12) --83</t>
  </si>
  <si>
    <t>10008875</t>
  </si>
  <si>
    <t>+ILS/-USD 3.8966 09-03-16 (11) --54</t>
  </si>
  <si>
    <t>10008912</t>
  </si>
  <si>
    <t>+ILS/-USD 3.898 09-03-16 (12) --53</t>
  </si>
  <si>
    <t>10008910</t>
  </si>
  <si>
    <t>+ILS/-USD 3.8995 02-03-16 (10) --60</t>
  </si>
  <si>
    <t>10008802</t>
  </si>
  <si>
    <t>+ILS/-USD 3.902 11-01-16 (12) --20</t>
  </si>
  <si>
    <t>10008808</t>
  </si>
  <si>
    <t>+ILS/-USD 3.9128 25-02-16 (10) --57</t>
  </si>
  <si>
    <t>10008783</t>
  </si>
  <si>
    <t>+ILS/-USD 3.9143 25-02-16 (12) --57</t>
  </si>
  <si>
    <t>10001677</t>
  </si>
  <si>
    <t>+USD/-ILS 3.849 17-03-16 (26) --90</t>
  </si>
  <si>
    <t>10000560</t>
  </si>
  <si>
    <t>+USD/-ILS 3.851 10-03-16 (12) --75</t>
  </si>
  <si>
    <t>10001724</t>
  </si>
  <si>
    <t>+USD/-ILS 3.854 05-01-16 (10) --20</t>
  </si>
  <si>
    <t>10008854</t>
  </si>
  <si>
    <t>+USD/-ILS 3.8583 18-02-16 (10) --62</t>
  </si>
  <si>
    <t>10000127</t>
  </si>
  <si>
    <t>10000084</t>
  </si>
  <si>
    <t>10000048</t>
  </si>
  <si>
    <t>+USD/-ILS 3.8668 18-02-16 (10) --92</t>
  </si>
  <si>
    <t>10000046</t>
  </si>
  <si>
    <t>+USD/-ILS 3.8678 18-02-16 (10) --72</t>
  </si>
  <si>
    <t>10000116</t>
  </si>
  <si>
    <t>+USD/-ILS 3.8701 18-02-16 (10) --69</t>
  </si>
  <si>
    <t>10000119</t>
  </si>
  <si>
    <t>10000076</t>
  </si>
  <si>
    <t>10000047</t>
  </si>
  <si>
    <t>+USD/-ILS 3.8707 11-01-16 (12) --23</t>
  </si>
  <si>
    <t>10008812</t>
  </si>
  <si>
    <t>+USD/-ILS 3.8708 10-02-16 (26) --52</t>
  </si>
  <si>
    <t>10000789</t>
  </si>
  <si>
    <t>+USD/-ILS 3.8736 18-02-16 (10) --54</t>
  </si>
  <si>
    <t>10000053</t>
  </si>
  <si>
    <t>+USD/-ILS 3.8738 18-02-16 (10) -67</t>
  </si>
  <si>
    <t>10000070</t>
  </si>
  <si>
    <t>+USD/-ILS 3.8739 18-02-16 (10) --61</t>
  </si>
  <si>
    <t>10000128</t>
  </si>
  <si>
    <t>10000085</t>
  </si>
  <si>
    <t>+USD/-ILS 3.8774 18-02-16 (10) --36</t>
  </si>
  <si>
    <t>10000092</t>
  </si>
  <si>
    <t>+USD/-ILS 3.885 18-02-16 (10) --35</t>
  </si>
  <si>
    <t>10000145</t>
  </si>
  <si>
    <t>+USD/-ILS 3.895 18-02-16 (10) -40</t>
  </si>
  <si>
    <t>10000056</t>
  </si>
  <si>
    <t>+USD/-ILS 3.8957 08-02-16 (10) -33</t>
  </si>
  <si>
    <t>10000055</t>
  </si>
  <si>
    <t>+USD/-ILS 3.8998 18-02-16 (10) --52</t>
  </si>
  <si>
    <t>10000136</t>
  </si>
  <si>
    <t>10000049</t>
  </si>
  <si>
    <t>פורוורד ש"ח-מט"ח</t>
  </si>
  <si>
    <t>10008909</t>
  </si>
  <si>
    <t>10008911</t>
  </si>
  <si>
    <t>+EUR/-USD 1.10011 12-01-16 (10) +29.1</t>
  </si>
  <si>
    <t>10000027</t>
  </si>
  <si>
    <t>+EUR/-USD 1.122 12-01-16 (10) +25</t>
  </si>
  <si>
    <t>+GBP/-EUR 0.7126 14-01-16 (26) +28</t>
  </si>
  <si>
    <t>10000713</t>
  </si>
  <si>
    <t>10000690</t>
  </si>
  <si>
    <t>+GBP/-USD 1.5338 14-01-16 (10) -9</t>
  </si>
  <si>
    <t>10001596</t>
  </si>
  <si>
    <t>+GBP/-USD 1.54504 14-01-16 (10) -18.6</t>
  </si>
  <si>
    <t>10008470</t>
  </si>
  <si>
    <t>10001552</t>
  </si>
  <si>
    <t>+JPY/-USD 123.316 27-01-16 (10) -0.434</t>
  </si>
  <si>
    <t>10001559</t>
  </si>
  <si>
    <t>+USD/-EUR 1.10677 13-01-16 (12) +32.7</t>
  </si>
  <si>
    <t>10008461</t>
  </si>
  <si>
    <t>+USD/-EUR 1.10825 13-01-16 (10) +32.5</t>
  </si>
  <si>
    <t>10008464</t>
  </si>
  <si>
    <t>+USD/-EUR 1.1239 12-01-16 (10) +25</t>
  </si>
  <si>
    <t>+USD/-GBP 1.525525 14-01-16 (10) -8.75</t>
  </si>
  <si>
    <t>10001604</t>
  </si>
  <si>
    <t>+USD/-GBP 1.5401 14-01-16 (10) -10</t>
  </si>
  <si>
    <t>10001588</t>
  </si>
  <si>
    <t>+USD/-GBP 1.5573 14-01-16 (10) -16</t>
  </si>
  <si>
    <t>10008540</t>
  </si>
  <si>
    <t>+EUR/-GBP 0.7089 14-01-16 (26) +10</t>
  </si>
  <si>
    <t>+EUR/-GBP 0.7136 14-01-16 (26) +10</t>
  </si>
  <si>
    <t>10000783</t>
  </si>
  <si>
    <t>+EUR/-USD 1.074 12-01-16 (10) +13.8</t>
  </si>
  <si>
    <t>10000099</t>
  </si>
  <si>
    <t>+EUR/-USD 1.07485 09-02-16 (10) +22.5</t>
  </si>
  <si>
    <t>10008792</t>
  </si>
  <si>
    <t>+EUR/-USD 1.075 24-02-16 (10) +25.5</t>
  </si>
  <si>
    <t>10001678</t>
  </si>
  <si>
    <t>+EUR/-USD 1.0831 13-01-16 (12) +11</t>
  </si>
  <si>
    <t>10008837</t>
  </si>
  <si>
    <t>+EUR/-USD 1.0882 12-01-16 (10) +2.1</t>
  </si>
  <si>
    <t>10000149</t>
  </si>
  <si>
    <t>+EUR/-USD 1.0926 24-02-16 (10) +15.5</t>
  </si>
  <si>
    <t>10008908</t>
  </si>
  <si>
    <t>+EUR/-USD 1.0935 09-02-16 (12) +12.5</t>
  </si>
  <si>
    <t>10001751</t>
  </si>
  <si>
    <t>+EUR/-USD 1.0935 13-01-16 (10) +5</t>
  </si>
  <si>
    <t>10008903</t>
  </si>
  <si>
    <t>+EUR/-USD 1.0938 12-01-16 (10) +11.1</t>
  </si>
  <si>
    <t>10000129</t>
  </si>
  <si>
    <t>+EUR/-USD 1.0986 09-02-16 (12) +13.5</t>
  </si>
  <si>
    <t>10001749</t>
  </si>
  <si>
    <t>+EUR/-USD 1.0992 09-03-16 (10) +26</t>
  </si>
  <si>
    <t>10000562</t>
  </si>
  <si>
    <t>+EUR/-USD 1.1356 12-01-16 (10) +16</t>
  </si>
  <si>
    <t>+EUR/-USD 1.13735 12-01-16 (10) +15.5</t>
  </si>
  <si>
    <t>+GBP/-EUR 0.7346 14-01-16 (26) +13</t>
  </si>
  <si>
    <t>10000770</t>
  </si>
  <si>
    <t>+GBP/-USD 1.4916 14-01-16 (10) +4.2</t>
  </si>
  <si>
    <t>10001741</t>
  </si>
  <si>
    <t>+GBP/-USD 1.5036 14-01-16 (10) +3</t>
  </si>
  <si>
    <t>10008827</t>
  </si>
  <si>
    <t>10001703</t>
  </si>
  <si>
    <t>+GBP/-USD 1.5079 14-01-16 (10) +1</t>
  </si>
  <si>
    <t>10001688</t>
  </si>
  <si>
    <t>+GBP/-USD 1.5099 14-01-16 (10) +2.65</t>
  </si>
  <si>
    <t>10008822</t>
  </si>
  <si>
    <t>10001695</t>
  </si>
  <si>
    <t>+GBP/-USD 1.51 14-01-16 (10) +0.9</t>
  </si>
  <si>
    <t>10001690</t>
  </si>
  <si>
    <t>+GBP/-USD 1.5178 14-01-16 (10) +0.3</t>
  </si>
  <si>
    <t>10001679</t>
  </si>
  <si>
    <t>+GBP/-USD 1.5178 14-01-16 (10) --0.15</t>
  </si>
  <si>
    <t>10008797</t>
  </si>
  <si>
    <t>+JPY/-USD 120.17 22-03-16 (26) --24</t>
  </si>
  <si>
    <t>10000848</t>
  </si>
  <si>
    <t>+JPY/-USD 122.5 08-03-16 (10) --28</t>
  </si>
  <si>
    <t>10008844</t>
  </si>
  <si>
    <t>+JPY/-USD 122.71 01-03-16 (10) --29</t>
  </si>
  <si>
    <t>10008787</t>
  </si>
  <si>
    <t>+JPY/-USD 122.71 01-03-16 (12) --29</t>
  </si>
  <si>
    <t>10008789</t>
  </si>
  <si>
    <t>+USD/-EUR 1.0581 09-03-16 (26) +29</t>
  </si>
  <si>
    <t>10000796</t>
  </si>
  <si>
    <t>+USD/-EUR 1.0654 09-03-16 (12) +29.3</t>
  </si>
  <si>
    <t>10008820</t>
  </si>
  <si>
    <t>+USD/-EUR 1.06623 09-03-16 (10) +29.3</t>
  </si>
  <si>
    <t>10001692</t>
  </si>
  <si>
    <t>+USD/-EUR 1.0767 29-02-16 (11) +27</t>
  </si>
  <si>
    <t>10008796</t>
  </si>
  <si>
    <t>+USD/-EUR 1.0771 24-02-16 (20) +25.5</t>
  </si>
  <si>
    <t>10008791</t>
  </si>
  <si>
    <t>+USD/-EUR 1.0798 24-02-16 (10) +24.6</t>
  </si>
  <si>
    <t>10008778</t>
  </si>
  <si>
    <t>10001674</t>
  </si>
  <si>
    <t>+USD/-EUR 1.0889 29-03-16 (10) +29.55</t>
  </si>
  <si>
    <t>10008873</t>
  </si>
  <si>
    <t>+USD/-EUR 1.0936 17-02-16 (10) +19.3</t>
  </si>
  <si>
    <t>10001716</t>
  </si>
  <si>
    <t>+USD/-EUR 1.0938 12-01-16 (10) +1.9</t>
  </si>
  <si>
    <t>10000148</t>
  </si>
  <si>
    <t>+USD/-EUR 1.0939 17-02-16 (26) +19.4</t>
  </si>
  <si>
    <t>10000824</t>
  </si>
  <si>
    <t>+USD/-EUR 1.0944 30-03-16 (10) +29.9</t>
  </si>
  <si>
    <t>10008879</t>
  </si>
  <si>
    <t>10001743</t>
  </si>
  <si>
    <t>+USD/-EUR 1.0954 09-02-16 (12) +18.8</t>
  </si>
  <si>
    <t>10008862</t>
  </si>
  <si>
    <t>10001728</t>
  </si>
  <si>
    <t>+USD/-EUR 1.0961 09-02-16 (12) +21.2</t>
  </si>
  <si>
    <t>10008767</t>
  </si>
  <si>
    <t>10001662</t>
  </si>
  <si>
    <t>+USD/-EUR 1.0961 23-03-16 (26) +23.5</t>
  </si>
  <si>
    <t>10000850</t>
  </si>
  <si>
    <t>+USD/-EUR 1.0964 05-04-16 (26) +27.1</t>
  </si>
  <si>
    <t>10008901</t>
  </si>
  <si>
    <t>+USD/-EUR 1.0969 09-03-16 (26) +26</t>
  </si>
  <si>
    <t>10000800</t>
  </si>
  <si>
    <t>+USD/-EUR 1.0983 24-02-16 (10) +21.4</t>
  </si>
  <si>
    <t>10001720</t>
  </si>
  <si>
    <t>+USD/-EUR 1.1042 17-02-16 (10) +22.4</t>
  </si>
  <si>
    <t>10008772</t>
  </si>
  <si>
    <t>10001664</t>
  </si>
  <si>
    <t>+USD/-EUR 1.1046 23-03-16 (26) +30</t>
  </si>
  <si>
    <t>10001726</t>
  </si>
  <si>
    <t>10000833</t>
  </si>
  <si>
    <t>+USD/-EUR 1.1049 23-03-16 (10) +30.1</t>
  </si>
  <si>
    <t>10008857</t>
  </si>
  <si>
    <t>+USD/-EUR 1.1071 08-02-16 (10) +20.8</t>
  </si>
  <si>
    <t>10008753</t>
  </si>
  <si>
    <t>+USD/-EUR 1.1077 09-02-16 (10) +21.4</t>
  </si>
  <si>
    <t>10008751</t>
  </si>
  <si>
    <t>10001659</t>
  </si>
  <si>
    <t>+USD/-GBP 1.4918 14-01-16 (10) +3.06</t>
  </si>
  <si>
    <t>10008870</t>
  </si>
  <si>
    <t>10001734</t>
  </si>
  <si>
    <t>+USD/-JPY 119.54 27-01-16 (10) -0.25</t>
  </si>
  <si>
    <t>10001636</t>
  </si>
  <si>
    <t>+USD/-JPY 120.745 31-03-16 (10) --25.5</t>
  </si>
  <si>
    <t>10008883</t>
  </si>
  <si>
    <t>+USD/-JPY 121 27-01-16 (10) -0.15</t>
  </si>
  <si>
    <t>10001669</t>
  </si>
  <si>
    <t>+USD/-JPY 121.14 22-03-16 (26) --26</t>
  </si>
  <si>
    <t>10001738</t>
  </si>
  <si>
    <t>10000840</t>
  </si>
  <si>
    <t>+USD/-JPY 122.44 22-03-16 (10) --31</t>
  </si>
  <si>
    <t>10001718</t>
  </si>
  <si>
    <t>+USD/-JPY 122.9 08-03-16 (10) --30</t>
  </si>
  <si>
    <t>10008830</t>
  </si>
  <si>
    <t>פורוורד מט"ח-מט"ח</t>
  </si>
  <si>
    <t>10008907</t>
  </si>
  <si>
    <t>393965</t>
  </si>
  <si>
    <t>404626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</si>
  <si>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</si>
  <si>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</si>
  <si>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</si>
  <si>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</si>
  <si>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</si>
  <si>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</si>
  <si>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</si>
  <si>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פרנק שווצרי</t>
  </si>
  <si>
    <t>דולר ניו-זילנד</t>
  </si>
  <si>
    <t>דולר סינגפורי</t>
  </si>
  <si>
    <t>יו בנק</t>
  </si>
  <si>
    <t>30026000</t>
  </si>
  <si>
    <t>Aa3</t>
  </si>
  <si>
    <t>פועלים סהר</t>
  </si>
  <si>
    <t>דירוג פנימי</t>
  </si>
  <si>
    <t>בנק הפועלים בע"מ</t>
  </si>
  <si>
    <t>30012000</t>
  </si>
  <si>
    <t>34112000</t>
  </si>
  <si>
    <t>30112000</t>
  </si>
  <si>
    <t>בנק לאומי לישראל בע"מ</t>
  </si>
  <si>
    <t>30110000</t>
  </si>
  <si>
    <t>בנק מזרחי טפחות בע"מ</t>
  </si>
  <si>
    <t>30120000</t>
  </si>
  <si>
    <t>בנק דיסקונט לישראל בע"מ</t>
  </si>
  <si>
    <t>30011000</t>
  </si>
  <si>
    <t>30226000</t>
  </si>
  <si>
    <t>30326000</t>
  </si>
  <si>
    <t>32026000</t>
  </si>
  <si>
    <t>31126000</t>
  </si>
  <si>
    <t>31726000</t>
  </si>
  <si>
    <t>30826000</t>
  </si>
  <si>
    <t>30395000</t>
  </si>
  <si>
    <t>32095000</t>
  </si>
  <si>
    <t>31795000</t>
  </si>
  <si>
    <t>30212000</t>
  </si>
  <si>
    <t>30312000</t>
  </si>
  <si>
    <t>32012000</t>
  </si>
  <si>
    <t>31712000</t>
  </si>
  <si>
    <t>30210000</t>
  </si>
  <si>
    <t>30310000</t>
  </si>
  <si>
    <t>32010000</t>
  </si>
  <si>
    <t>31110000</t>
  </si>
  <si>
    <t>31710000</t>
  </si>
  <si>
    <t>32610000</t>
  </si>
  <si>
    <t>30320000</t>
  </si>
  <si>
    <t>32020000</t>
  </si>
  <si>
    <t>31720000</t>
  </si>
  <si>
    <t>30311000</t>
  </si>
  <si>
    <t>31711000</t>
  </si>
  <si>
    <t>32011000</t>
  </si>
  <si>
    <t>35195000</t>
  </si>
  <si>
    <t>30291000</t>
  </si>
  <si>
    <t>30391000</t>
  </si>
  <si>
    <t>30791000</t>
  </si>
  <si>
    <t>30891000</t>
  </si>
  <si>
    <t>30991000</t>
  </si>
  <si>
    <t>31191000</t>
  </si>
  <si>
    <t>31791000</t>
  </si>
  <si>
    <t>32091000</t>
  </si>
  <si>
    <t>32291000</t>
  </si>
  <si>
    <t>32691000</t>
  </si>
  <si>
    <t>לא</t>
  </si>
  <si>
    <t>333360307</t>
  </si>
  <si>
    <t>כן</t>
  </si>
  <si>
    <t>בלמש 2017 5.5%</t>
  </si>
  <si>
    <t>6021257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</si>
  <si>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</si>
  <si>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</si>
  <si>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</si>
  <si>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</si>
  <si>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</si>
  <si>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</si>
  <si>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</si>
  <si>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</si>
  <si>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</si>
  <si>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</si>
  <si>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לאומי 2017 6%</t>
  </si>
  <si>
    <t>6401749</t>
  </si>
  <si>
    <t>לאומי למשכנתאות</t>
  </si>
  <si>
    <t>6021042</t>
  </si>
  <si>
    <t>משכן 2017 5.05%</t>
  </si>
  <si>
    <t>6477236</t>
  </si>
  <si>
    <t>משכן 2017 5.5%</t>
  </si>
  <si>
    <t>6477350</t>
  </si>
  <si>
    <t>6477368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</si>
  <si>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</si>
  <si>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</si>
  <si>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</si>
  <si>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</si>
  <si>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</si>
  <si>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</si>
  <si>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2016 4.7%</t>
  </si>
  <si>
    <t>6624845</t>
  </si>
  <si>
    <t>פועלים 2016 4.8%</t>
  </si>
  <si>
    <t>6620272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</si>
  <si>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</si>
  <si>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</si>
  <si>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</si>
  <si>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</si>
  <si>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</si>
  <si>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</si>
  <si>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</si>
  <si>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</si>
  <si>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</si>
  <si>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</si>
  <si>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</si>
  <si>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</si>
  <si>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משכן  %5.23 26.6.16</t>
  </si>
  <si>
    <t>פקדון משכן %5.5 12.2016</t>
  </si>
  <si>
    <t>פקדון פועלים 4.8    2018</t>
  </si>
  <si>
    <t>6620454</t>
  </si>
  <si>
    <t>פקדון פועלים 5.5% 13.6.2017</t>
  </si>
  <si>
    <t>שפיצר בלמש שנה 5.9% 06.08.017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</si>
  <si>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</si>
  <si>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</si>
  <si>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</si>
  <si>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</si>
  <si>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</si>
  <si>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</si>
  <si>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</si>
  <si>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</si>
  <si>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בינלאומי 2016 6.2%</t>
  </si>
  <si>
    <t>7342066</t>
  </si>
  <si>
    <t>בנק טפחות  5.5  במ 166828194</t>
  </si>
  <si>
    <t>166828194</t>
  </si>
  <si>
    <t>בנק מזרחי 5.51% 5/2023</t>
  </si>
  <si>
    <t>טפחות 2016 5.35%</t>
  </si>
  <si>
    <t>6682801</t>
  </si>
  <si>
    <t>טפחות 2016 5.65%</t>
  </si>
  <si>
    <t>6682900</t>
  </si>
  <si>
    <t>טפחות 2017 6.1%</t>
  </si>
  <si>
    <t>6683106</t>
  </si>
  <si>
    <t>טפחות 2017 6.15%</t>
  </si>
  <si>
    <t>6683098</t>
  </si>
  <si>
    <t>טפחות פקדון 2016 6.4%</t>
  </si>
  <si>
    <t>6682769</t>
  </si>
  <si>
    <t>טפחות פקדון 2029 5.75%</t>
  </si>
  <si>
    <t>6682264</t>
  </si>
  <si>
    <t>פקדון טפחות %5.30 10.8.2015</t>
  </si>
  <si>
    <t>פקדון טפחות 6.22%  במקום3296</t>
  </si>
  <si>
    <t>פקדון טפחות 6.22% 09.01.2018</t>
  </si>
  <si>
    <t>שפיצר הבינלאומי רבעוני 5.9% 27.6.2017</t>
  </si>
  <si>
    <t>שפיצר טפחות 5.8% 3.7.2017</t>
  </si>
  <si>
    <t>שפיצר טפחות שנה 6.15% 2.10.015</t>
  </si>
  <si>
    <t>שפיצר רבע אדנים %6.05 6/2016</t>
  </si>
  <si>
    <t>שפיצר רבע הבינלאומי 6% 15.7.17</t>
  </si>
  <si>
    <t>דיסקונט למשכנתאות 2017 6.2%</t>
  </si>
  <si>
    <t>6070965</t>
  </si>
  <si>
    <t>אוצר השלטון 2015 5.65</t>
  </si>
  <si>
    <t>6396170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</si>
  <si>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</si>
  <si>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</si>
  <si>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</si>
  <si>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</si>
  <si>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</si>
  <si>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</si>
  <si>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</si>
  <si>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</si>
  <si>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נדלן קרית הלאום</t>
  </si>
  <si>
    <t>השכרה</t>
  </si>
  <si>
    <t>נדלן פאואר סנטר נכסים</t>
  </si>
  <si>
    <t>נדלן לייף פלאזה</t>
  </si>
  <si>
    <t>נדלן מגדל קרדן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</si>
  <si>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</si>
  <si>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</si>
  <si>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</si>
  <si>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</si>
  <si>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</si>
  <si>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</si>
  <si>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</si>
  <si>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</si>
  <si>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</si>
  <si>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</si>
  <si>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רוטשילד 1 תא</t>
  </si>
  <si>
    <t>נדלן מקרקעין להשכרה - מגדל צ'מפיון</t>
  </si>
  <si>
    <t>נדלן מקרקעין להשכרה - מגדלי הסיבים</t>
  </si>
  <si>
    <t>נדלן מקרקעין להשכרה - סופר פארם בת 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</si>
  <si>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</si>
  <si>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</si>
  <si>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</si>
  <si>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</si>
  <si>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</si>
  <si>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</si>
  <si>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</si>
  <si>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</si>
  <si>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</si>
  <si>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נדלן פסגות ירושלים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</si>
  <si>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</si>
  <si>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</si>
  <si>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</si>
  <si>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</si>
  <si>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</si>
  <si>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</si>
  <si>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</si>
  <si>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UBS</t>
  </si>
  <si>
    <t>יין יפני/100</t>
  </si>
  <si>
    <t>A1</t>
  </si>
  <si>
    <t>Consumer Durables &amp; Apparel</t>
  </si>
  <si>
    <t>מגמה</t>
  </si>
  <si>
    <t>בלומברג</t>
  </si>
  <si>
    <t>מרווח הוגן</t>
  </si>
  <si>
    <t>גורם 1</t>
  </si>
  <si>
    <t>גורם 66</t>
  </si>
  <si>
    <t>גורם 71</t>
  </si>
  <si>
    <t>גורם 72</t>
  </si>
  <si>
    <t>גורם 73</t>
  </si>
  <si>
    <t>גורם 74</t>
  </si>
  <si>
    <t>MOODY'S</t>
  </si>
  <si>
    <t>סה"כ יתרות התחייבות להשקעה</t>
  </si>
  <si>
    <t>בישראל</t>
  </si>
  <si>
    <t>Medica III Investments Israel</t>
  </si>
  <si>
    <t>Fortissimo Capital Fund Israel</t>
  </si>
  <si>
    <t>Plenus Mezzanine Fund Israel</t>
  </si>
  <si>
    <t>S.H. Sky L.P</t>
  </si>
  <si>
    <t>sky 2</t>
  </si>
  <si>
    <t>Shamrock Fund L.P</t>
  </si>
  <si>
    <t>Infinity Israel-China Fund L.P</t>
  </si>
  <si>
    <t xml:space="preserve">tene growth capital 3  </t>
  </si>
  <si>
    <t>NOY 2</t>
  </si>
  <si>
    <t>ANTOMIA 2</t>
  </si>
  <si>
    <t>tene investment in Qnergy</t>
  </si>
  <si>
    <t>בחו"ל</t>
  </si>
  <si>
    <t>Brookfield</t>
  </si>
  <si>
    <t>Silverfleet</t>
  </si>
  <si>
    <t>Rhone V</t>
  </si>
  <si>
    <t>blackstone</t>
  </si>
  <si>
    <t>Gave'a Investment Fund 3</t>
  </si>
  <si>
    <t>HarbourVest</t>
  </si>
  <si>
    <t>cicc</t>
  </si>
  <si>
    <t>Gave'a Investment Fund 4</t>
  </si>
  <si>
    <t>tene growth capital</t>
  </si>
  <si>
    <t>Magma Venture Partners</t>
  </si>
  <si>
    <t>Fattal Hotels Fund L.P</t>
  </si>
  <si>
    <t>Klirmark Opportunity Fund L.P NIS</t>
  </si>
  <si>
    <t>Evergreen V L.P</t>
  </si>
  <si>
    <t>Israel Cleantech Ventures L.P</t>
  </si>
  <si>
    <t>Israel Cleantech Ventures L.P 2</t>
  </si>
  <si>
    <t>Fortissimo Capital Fund Israel II</t>
  </si>
  <si>
    <t>FORTISSIMO III</t>
  </si>
  <si>
    <t>Viola Private Equity II L.P</t>
  </si>
  <si>
    <t>KOTAK</t>
  </si>
  <si>
    <t>Klirmark Opportunity Fund L.P II  NIS</t>
  </si>
  <si>
    <t>Trilantic Capital Partners V</t>
  </si>
  <si>
    <t>Ares</t>
  </si>
  <si>
    <t>orbimed</t>
  </si>
  <si>
    <t>ACCEL MED</t>
  </si>
  <si>
    <t>selene</t>
  </si>
  <si>
    <t>ANTOMIA</t>
  </si>
  <si>
    <t>VICTORIA II</t>
  </si>
  <si>
    <t>Graph-Tech brookfield IV</t>
  </si>
  <si>
    <t>BOS Mezzanine Portfolio</t>
  </si>
  <si>
    <t>Omega fund lll (315)</t>
  </si>
  <si>
    <t>גורם 58</t>
  </si>
  <si>
    <t>גורם 43</t>
  </si>
  <si>
    <t>גורם 44</t>
  </si>
  <si>
    <t>גורם 45</t>
  </si>
  <si>
    <t>גורם 46</t>
  </si>
  <si>
    <t>גורם 47</t>
  </si>
  <si>
    <t>גורם 48</t>
  </si>
  <si>
    <t>גורם 67</t>
  </si>
  <si>
    <t>גורם 69</t>
  </si>
  <si>
    <t>גורם 70</t>
  </si>
  <si>
    <t>גורם 75</t>
  </si>
  <si>
    <t>גורם 79</t>
  </si>
  <si>
    <t>גורם 80</t>
  </si>
  <si>
    <t>גורם 81</t>
  </si>
  <si>
    <t>פורוורד ריבית</t>
  </si>
  <si>
    <t>בבטחונות אחרים-גורם 63</t>
  </si>
  <si>
    <t>בבטחונות אחרים-גורם 33*</t>
  </si>
  <si>
    <t>בבטחונות אחרים - גורם 07</t>
  </si>
  <si>
    <t>בבטחונות אחרים-גורם 7</t>
  </si>
  <si>
    <t>בבטחונות אחרים-גורם 62</t>
  </si>
  <si>
    <t>בבטחונות אחרים - גורם 29</t>
  </si>
  <si>
    <t>בבטחונות אחרים-גורם 29</t>
  </si>
  <si>
    <t>בבטחונות אחרים-גורם 9</t>
  </si>
  <si>
    <t>בבטחונות אחרים-גורם 64</t>
  </si>
  <si>
    <t>בבטחונות אחרים - גורם 28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</si>
  <si>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</si>
  <si>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</si>
  <si>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</si>
  <si>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</si>
  <si>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</si>
  <si>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10</t>
  </si>
  <si>
    <t>בבטחונות אחרים - גורם 37</t>
  </si>
  <si>
    <t>בבטחונות אחרים-גורם 27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</si>
  <si>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</si>
  <si>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</si>
  <si>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</si>
  <si>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</si>
  <si>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</si>
  <si>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</si>
  <si>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67</t>
  </si>
  <si>
    <t>בבטחונות אחרים-גורם 65</t>
  </si>
  <si>
    <t>בבטחונות אחרים - גורם 43</t>
  </si>
  <si>
    <t>בבטחונות אחרים-גורם 43</t>
  </si>
  <si>
    <t>בבטחונות אחרים-גורם 16</t>
  </si>
  <si>
    <t>בבטחונות אחרים-גורם 3</t>
  </si>
  <si>
    <t>בבטחונות אחרים - גורם 14</t>
  </si>
  <si>
    <t>בשיעבוד כלי רכב - גורם 68</t>
  </si>
  <si>
    <t>בשיעבוד כלי רכב-גורם 01</t>
  </si>
  <si>
    <t>בבטחונות אחרים - גורם 80</t>
  </si>
  <si>
    <t>בבטחונות אחרים-גורם 79</t>
  </si>
  <si>
    <t>בבטחונות אחרים-גורם 78</t>
  </si>
  <si>
    <t>בבטחונות אחרים-גורם 77</t>
  </si>
  <si>
    <t xml:space="preserve">גורם 76 </t>
  </si>
  <si>
    <t xml:space="preserve">גורם 77 </t>
  </si>
  <si>
    <t xml:space="preserve">גורם 78 </t>
  </si>
  <si>
    <t>Accelmed Growth partners</t>
  </si>
  <si>
    <t>* בעל ענין/צד קשור</t>
  </si>
  <si>
    <t>בבטחונות אחרים-גורם 84</t>
  </si>
  <si>
    <t>סה"כ הלוואות בחו"ל</t>
  </si>
  <si>
    <t>3. חייבים זכאים</t>
  </si>
  <si>
    <t xml:space="preserve">שעבוד פוליסות ב.חיים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</si>
</sst>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mmm\-yyyy"/>
    <numFmt numFmtId="171" formatCode="#,##0.00000"/>
    <numFmt numFmtId="172" formatCode="_-* #,##0.00\ _D_M_-;\-* #,##0.00\ _D_M_-;_-* &quot;-&quot;??\ _D_M_-;_-@_-"/>
    <numFmt numFmtId="173" formatCode="_(* #,##0.00_);_(* \(#,##0.00\);_(* &quot;-&quot;??_);_(@_)"/>
    <numFmt numFmtId="174" formatCode="_-* #,##0.00_-;\-* #,##0.00_-;_-* &quot;-&quot;??_-;_-@_-"/>
    <numFmt numFmtId="175" formatCode="_-&quot;€&quot;\ * #,##0.00_-;\-&quot;€&quot;\ * #,##0.00_-;_-&quot;€&quot;\ * &quot;-&quot;??_-;_-@_-"/>
  </numFmts>
  <fonts count="10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  <charset val="177"/>
      <scheme val="minor"/>
    </font>
    <font>
      <sz val="10"/>
      <name val="Arial"/>
      <charset val="177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u/>
      <sz val="9.35"/>
      <color indexed="12"/>
      <name val="Arial"/>
      <family val="2"/>
      <charset val="177"/>
    </font>
    <font>
      <sz val="10"/>
      <name val="Arial"/>
      <family val="2"/>
      <scheme val="minor"/>
    </font>
    <font>
      <u/>
      <sz val="9.35"/>
      <color rgb="FF0000FF"/>
      <name val="Arial"/>
      <family val="2"/>
      <charset val="177"/>
      <scheme val="minor"/>
    </font>
    <font>
      <u/>
      <sz val="9.35"/>
      <color theme="10"/>
      <name val="Arial"/>
      <family val="2"/>
      <charset val="177"/>
    </font>
    <font>
      <u/>
      <sz val="11"/>
      <color rgb="FF800080"/>
      <name val="Arial"/>
      <family val="2"/>
      <charset val="177"/>
      <scheme val="minor"/>
    </font>
    <font>
      <sz val="11"/>
      <color indexed="9"/>
      <name val="Arial"/>
      <family val="2"/>
      <charset val="177"/>
    </font>
    <font>
      <b/>
      <sz val="11"/>
      <color indexed="52"/>
      <name val="Arial"/>
      <family val="2"/>
      <charset val="177"/>
    </font>
    <font>
      <sz val="11"/>
      <color indexed="17"/>
      <name val="Arial"/>
      <family val="2"/>
      <charset val="177"/>
    </font>
    <font>
      <sz val="11"/>
      <color indexed="10"/>
      <name val="Arial"/>
      <family val="2"/>
      <charset val="177"/>
    </font>
    <font>
      <i/>
      <sz val="11"/>
      <color indexed="2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8"/>
      <name val="Arial"/>
      <family val="2"/>
      <charset val="177"/>
    </font>
    <font>
      <b/>
      <sz val="11"/>
      <color indexed="63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9"/>
      <name val="Arial"/>
      <family val="2"/>
      <charset val="177"/>
    </font>
    <font>
      <sz val="11"/>
      <color indexed="52"/>
      <name val="Arial"/>
      <family val="2"/>
      <charset val="177"/>
    </font>
    <font>
      <b/>
      <sz val="11"/>
      <color indexed="53"/>
      <name val="Arial"/>
      <family val="2"/>
      <charset val="177"/>
    </font>
    <font>
      <b/>
      <sz val="18"/>
      <color indexed="62"/>
      <name val="Times New Roman"/>
      <family val="2"/>
      <charset val="177"/>
    </font>
    <font>
      <b/>
      <sz val="15"/>
      <color indexed="62"/>
      <name val="Arial"/>
      <family val="2"/>
      <charset val="177"/>
    </font>
    <font>
      <b/>
      <sz val="13"/>
      <color indexed="62"/>
      <name val="Arial"/>
      <family val="2"/>
      <charset val="177"/>
    </font>
    <font>
      <b/>
      <sz val="11"/>
      <color indexed="62"/>
      <name val="Arial"/>
      <family val="2"/>
      <charset val="177"/>
    </font>
    <font>
      <sz val="11"/>
      <color indexed="53"/>
      <name val="Arial"/>
      <family val="2"/>
      <charset val="177"/>
    </font>
    <font>
      <sz val="10"/>
      <name val="Arial"/>
    </font>
  </fonts>
  <fills count="9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3"/>
      </patternFill>
    </fill>
  </fills>
  <borders count="6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indexed="64"/>
      </left>
      <right/>
      <top/>
      <bottom style="thin">
        <color rgb="FF95B3D7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5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689">
    <xf numFmtId="0" fontId="0" fillId="0" borderId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8" fillId="0" borderId="0"/>
    <xf numFmtId="0" fontId="27" fillId="0" borderId="0"/>
    <xf numFmtId="0" fontId="4" fillId="0" borderId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165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0" fontId="35" fillId="0" borderId="0" applyNumberFormat="0" applyFill="0" applyBorder="0" applyAlignment="0" applyProtection="0"/>
    <xf numFmtId="0" fontId="36" fillId="0" borderId="37" applyNumberFormat="0" applyFill="0" applyAlignment="0" applyProtection="0"/>
    <xf numFmtId="0" fontId="37" fillId="0" borderId="38" applyNumberFormat="0" applyFill="0" applyAlignment="0" applyProtection="0"/>
    <xf numFmtId="0" fontId="38" fillId="0" borderId="39" applyNumberFormat="0" applyFill="0" applyAlignment="0" applyProtection="0"/>
    <xf numFmtId="0" fontId="38" fillId="0" borderId="0" applyNumberFormat="0" applyFill="0" applyBorder="0" applyAlignment="0" applyProtection="0"/>
    <xf numFmtId="0" fontId="39" fillId="8" borderId="0" applyNumberFormat="0" applyBorder="0" applyAlignment="0" applyProtection="0"/>
    <xf numFmtId="0" fontId="40" fillId="9" borderId="0" applyNumberFormat="0" applyBorder="0" applyAlignment="0" applyProtection="0"/>
    <xf numFmtId="0" fontId="41" fillId="10" borderId="0" applyNumberFormat="0" applyBorder="0" applyAlignment="0" applyProtection="0"/>
    <xf numFmtId="0" fontId="42" fillId="11" borderId="40" applyNumberFormat="0" applyAlignment="0" applyProtection="0"/>
    <xf numFmtId="0" fontId="43" fillId="12" borderId="41" applyNumberFormat="0" applyAlignment="0" applyProtection="0"/>
    <xf numFmtId="0" fontId="44" fillId="12" borderId="40" applyNumberFormat="0" applyAlignment="0" applyProtection="0"/>
    <xf numFmtId="0" fontId="45" fillId="0" borderId="42" applyNumberFormat="0" applyFill="0" applyAlignment="0" applyProtection="0"/>
    <xf numFmtId="0" fontId="46" fillId="13" borderId="43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45" applyNumberFormat="0" applyFill="0" applyAlignment="0" applyProtection="0"/>
    <xf numFmtId="0" fontId="5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50" fillId="38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3" fillId="0" borderId="0"/>
    <xf numFmtId="0" fontId="52" fillId="39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2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6" borderId="0" applyNumberFormat="0" applyBorder="0" applyAlignment="0" applyProtection="0"/>
    <xf numFmtId="0" fontId="52" fillId="40" borderId="0" applyNumberFormat="0" applyBorder="0" applyAlignment="0" applyProtection="0"/>
    <xf numFmtId="0" fontId="52" fillId="47" borderId="0" applyNumberFormat="0" applyBorder="0" applyAlignment="0" applyProtection="0"/>
    <xf numFmtId="0" fontId="52" fillId="48" borderId="0" applyNumberFormat="0" applyBorder="0" applyAlignment="0" applyProtection="0"/>
    <xf numFmtId="0" fontId="52" fillId="46" borderId="0" applyNumberFormat="0" applyBorder="0" applyAlignment="0" applyProtection="0"/>
    <xf numFmtId="0" fontId="52" fillId="45" borderId="0" applyNumberFormat="0" applyBorder="0" applyAlignment="0" applyProtection="0"/>
    <xf numFmtId="0" fontId="53" fillId="46" borderId="0" applyNumberFormat="0" applyBorder="0" applyAlignment="0" applyProtection="0"/>
    <xf numFmtId="0" fontId="53" fillId="40" borderId="0" applyNumberFormat="0" applyBorder="0" applyAlignment="0" applyProtection="0"/>
    <xf numFmtId="0" fontId="53" fillId="47" borderId="0" applyNumberFormat="0" applyBorder="0" applyAlignment="0" applyProtection="0"/>
    <xf numFmtId="0" fontId="53" fillId="48" borderId="0" applyNumberFormat="0" applyBorder="0" applyAlignment="0" applyProtection="0"/>
    <xf numFmtId="0" fontId="53" fillId="46" borderId="0" applyNumberFormat="0" applyBorder="0" applyAlignment="0" applyProtection="0"/>
    <xf numFmtId="0" fontId="53" fillId="45" borderId="0" applyNumberFormat="0" applyBorder="0" applyAlignment="0" applyProtection="0"/>
    <xf numFmtId="0" fontId="54" fillId="52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4" fillId="59" borderId="0" applyNumberFormat="0" applyBorder="0" applyAlignment="0" applyProtection="0"/>
    <xf numFmtId="0" fontId="54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61" borderId="0" applyNumberFormat="0" applyBorder="0" applyAlignment="0" applyProtection="0"/>
    <xf numFmtId="0" fontId="54" fillId="62" borderId="0" applyNumberFormat="0" applyBorder="0" applyAlignment="0" applyProtection="0"/>
    <xf numFmtId="0" fontId="54" fillId="63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4" fillId="62" borderId="0" applyNumberFormat="0" applyBorder="0" applyAlignment="0" applyProtection="0"/>
    <xf numFmtId="0" fontId="54" fillId="64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4" fillId="54" borderId="0" applyNumberFormat="0" applyBorder="0" applyAlignment="0" applyProtection="0"/>
    <xf numFmtId="0" fontId="54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58" borderId="0" applyNumberFormat="0" applyBorder="0" applyAlignment="0" applyProtection="0"/>
    <xf numFmtId="0" fontId="54" fillId="67" borderId="0" applyNumberFormat="0" applyBorder="0" applyAlignment="0" applyProtection="0"/>
    <xf numFmtId="0" fontId="56" fillId="58" borderId="0" applyNumberFormat="0" applyBorder="0" applyAlignment="0" applyProtection="0"/>
    <xf numFmtId="0" fontId="57" fillId="68" borderId="46" applyNumberFormat="0" applyAlignment="0" applyProtection="0"/>
    <xf numFmtId="0" fontId="58" fillId="59" borderId="47" applyNumberFormat="0" applyAlignment="0" applyProtection="0"/>
    <xf numFmtId="0" fontId="59" fillId="69" borderId="0" applyNumberFormat="0" applyBorder="0" applyAlignment="0" applyProtection="0"/>
    <xf numFmtId="0" fontId="59" fillId="70" borderId="0" applyNumberFormat="0" applyBorder="0" applyAlignment="0" applyProtection="0"/>
    <xf numFmtId="0" fontId="59" fillId="71" borderId="0" applyNumberFormat="0" applyBorder="0" applyAlignment="0" applyProtection="0"/>
    <xf numFmtId="0" fontId="60" fillId="0" borderId="0" applyNumberFormat="0" applyFill="0" applyBorder="0" applyAlignment="0" applyProtection="0"/>
    <xf numFmtId="0" fontId="61" fillId="72" borderId="0" applyNumberFormat="0" applyBorder="0" applyAlignment="0" applyProtection="0"/>
    <xf numFmtId="0" fontId="62" fillId="0" borderId="48" applyNumberFormat="0" applyFill="0" applyAlignment="0" applyProtection="0"/>
    <xf numFmtId="0" fontId="63" fillId="0" borderId="49" applyNumberFormat="0" applyFill="0" applyAlignment="0" applyProtection="0"/>
    <xf numFmtId="0" fontId="64" fillId="0" borderId="50" applyNumberFormat="0" applyFill="0" applyAlignment="0" applyProtection="0"/>
    <xf numFmtId="0" fontId="64" fillId="0" borderId="0" applyNumberFormat="0" applyFill="0" applyBorder="0" applyAlignment="0" applyProtection="0"/>
    <xf numFmtId="0" fontId="65" fillId="67" borderId="46" applyNumberFormat="0" applyAlignment="0" applyProtection="0"/>
    <xf numFmtId="0" fontId="66" fillId="0" borderId="51" applyNumberFormat="0" applyFill="0" applyAlignment="0" applyProtection="0"/>
    <xf numFmtId="0" fontId="67" fillId="67" borderId="0" applyNumberFormat="0" applyBorder="0" applyAlignment="0" applyProtection="0"/>
    <xf numFmtId="0" fontId="4" fillId="66" borderId="52" applyNumberFormat="0" applyFont="0" applyAlignment="0" applyProtection="0"/>
    <xf numFmtId="0" fontId="68" fillId="68" borderId="53" applyNumberFormat="0" applyAlignment="0" applyProtection="0"/>
    <xf numFmtId="4" fontId="51" fillId="73" borderId="54" applyNumberFormat="0" applyProtection="0">
      <alignment vertical="center"/>
    </xf>
    <xf numFmtId="4" fontId="69" fillId="73" borderId="54" applyNumberFormat="0" applyProtection="0">
      <alignment vertical="center"/>
    </xf>
    <xf numFmtId="4" fontId="51" fillId="73" borderId="54" applyNumberFormat="0" applyProtection="0">
      <alignment horizontal="left" vertical="center" indent="1"/>
    </xf>
    <xf numFmtId="0" fontId="51" fillId="73" borderId="54" applyNumberFormat="0" applyProtection="0">
      <alignment horizontal="left" vertical="top" indent="1"/>
    </xf>
    <xf numFmtId="4" fontId="51" fillId="39" borderId="0" applyNumberFormat="0" applyProtection="0">
      <alignment horizontal="left" vertical="center" indent="1"/>
    </xf>
    <xf numFmtId="4" fontId="52" fillId="44" borderId="54" applyNumberFormat="0" applyProtection="0">
      <alignment horizontal="right" vertical="center"/>
    </xf>
    <xf numFmtId="4" fontId="52" fillId="40" borderId="54" applyNumberFormat="0" applyProtection="0">
      <alignment horizontal="right" vertical="center"/>
    </xf>
    <xf numFmtId="4" fontId="52" fillId="74" borderId="54" applyNumberFormat="0" applyProtection="0">
      <alignment horizontal="right" vertical="center"/>
    </xf>
    <xf numFmtId="4" fontId="52" fillId="50" borderId="54" applyNumberFormat="0" applyProtection="0">
      <alignment horizontal="right" vertical="center"/>
    </xf>
    <xf numFmtId="4" fontId="52" fillId="51" borderId="54" applyNumberFormat="0" applyProtection="0">
      <alignment horizontal="right" vertical="center"/>
    </xf>
    <xf numFmtId="4" fontId="52" fillId="75" borderId="54" applyNumberFormat="0" applyProtection="0">
      <alignment horizontal="right" vertical="center"/>
    </xf>
    <xf numFmtId="4" fontId="52" fillId="47" borderId="54" applyNumberFormat="0" applyProtection="0">
      <alignment horizontal="right" vertical="center"/>
    </xf>
    <xf numFmtId="4" fontId="52" fillId="76" borderId="54" applyNumberFormat="0" applyProtection="0">
      <alignment horizontal="right" vertical="center"/>
    </xf>
    <xf numFmtId="4" fontId="52" fillId="49" borderId="54" applyNumberFormat="0" applyProtection="0">
      <alignment horizontal="right" vertical="center"/>
    </xf>
    <xf numFmtId="4" fontId="51" fillId="77" borderId="55" applyNumberFormat="0" applyProtection="0">
      <alignment horizontal="left" vertical="center" indent="1"/>
    </xf>
    <xf numFmtId="4" fontId="52" fillId="78" borderId="0" applyNumberFormat="0" applyProtection="0">
      <alignment horizontal="left" vertical="center" indent="1"/>
    </xf>
    <xf numFmtId="4" fontId="70" fillId="46" borderId="0" applyNumberFormat="0" applyProtection="0">
      <alignment horizontal="left" vertical="center" indent="1"/>
    </xf>
    <xf numFmtId="4" fontId="52" fillId="39" borderId="54" applyNumberFormat="0" applyProtection="0">
      <alignment horizontal="right" vertical="center"/>
    </xf>
    <xf numFmtId="4" fontId="52" fillId="78" borderId="0" applyNumberFormat="0" applyProtection="0">
      <alignment horizontal="left" vertical="center" indent="1"/>
    </xf>
    <xf numFmtId="4" fontId="52" fillId="39" borderId="0" applyNumberFormat="0" applyProtection="0">
      <alignment horizontal="left" vertical="center" indent="1"/>
    </xf>
    <xf numFmtId="0" fontId="4" fillId="46" borderId="54" applyNumberFormat="0" applyProtection="0">
      <alignment horizontal="left" vertical="center" indent="1"/>
    </xf>
    <xf numFmtId="0" fontId="4" fillId="46" borderId="54" applyNumberFormat="0" applyProtection="0">
      <alignment horizontal="left" vertical="top" indent="1"/>
    </xf>
    <xf numFmtId="0" fontId="4" fillId="39" borderId="54" applyNumberFormat="0" applyProtection="0">
      <alignment horizontal="left" vertical="center" indent="1"/>
    </xf>
    <xf numFmtId="0" fontId="4" fillId="39" borderId="54" applyNumberFormat="0" applyProtection="0">
      <alignment horizontal="left" vertical="top" indent="1"/>
    </xf>
    <xf numFmtId="0" fontId="4" fillId="43" borderId="54" applyNumberFormat="0" applyProtection="0">
      <alignment horizontal="left" vertical="center" indent="1"/>
    </xf>
    <xf numFmtId="0" fontId="4" fillId="43" borderId="54" applyNumberFormat="0" applyProtection="0">
      <alignment horizontal="left" vertical="top" indent="1"/>
    </xf>
    <xf numFmtId="0" fontId="4" fillId="78" borderId="54" applyNumberFormat="0" applyProtection="0">
      <alignment horizontal="left" vertical="center" indent="1"/>
    </xf>
    <xf numFmtId="0" fontId="4" fillId="78" borderId="54" applyNumberFormat="0" applyProtection="0">
      <alignment horizontal="left" vertical="top" indent="1"/>
    </xf>
    <xf numFmtId="0" fontId="4" fillId="42" borderId="56" applyNumberFormat="0">
      <protection locked="0"/>
    </xf>
    <xf numFmtId="4" fontId="52" fillId="41" borderId="54" applyNumberFormat="0" applyProtection="0">
      <alignment vertical="center"/>
    </xf>
    <xf numFmtId="4" fontId="71" fillId="41" borderId="54" applyNumberFormat="0" applyProtection="0">
      <alignment vertical="center"/>
    </xf>
    <xf numFmtId="4" fontId="52" fillId="41" borderId="54" applyNumberFormat="0" applyProtection="0">
      <alignment horizontal="left" vertical="center" indent="1"/>
    </xf>
    <xf numFmtId="0" fontId="52" fillId="41" borderId="54" applyNumberFormat="0" applyProtection="0">
      <alignment horizontal="left" vertical="top" indent="1"/>
    </xf>
    <xf numFmtId="4" fontId="52" fillId="78" borderId="54" applyNumberFormat="0" applyProtection="0">
      <alignment horizontal="right" vertical="center"/>
    </xf>
    <xf numFmtId="4" fontId="71" fillId="78" borderId="54" applyNumberFormat="0" applyProtection="0">
      <alignment horizontal="right" vertical="center"/>
    </xf>
    <xf numFmtId="4" fontId="52" fillId="39" borderId="54" applyNumberFormat="0" applyProtection="0">
      <alignment horizontal="left" vertical="center" indent="1"/>
    </xf>
    <xf numFmtId="0" fontId="52" fillId="39" borderId="54" applyNumberFormat="0" applyProtection="0">
      <alignment horizontal="left" vertical="top" indent="1"/>
    </xf>
    <xf numFmtId="4" fontId="72" fillId="79" borderId="0" applyNumberFormat="0" applyProtection="0">
      <alignment horizontal="left" vertical="center" indent="1"/>
    </xf>
    <xf numFmtId="4" fontId="73" fillId="78" borderId="54" applyNumberFormat="0" applyProtection="0">
      <alignment horizontal="right" vertical="center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9" fillId="0" borderId="57" applyNumberFormat="0" applyFill="0" applyAlignment="0" applyProtection="0"/>
    <xf numFmtId="0" fontId="75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4" borderId="44" applyNumberFormat="0" applyFont="0" applyAlignment="0" applyProtection="0"/>
    <xf numFmtId="0" fontId="52" fillId="45" borderId="0" applyNumberFormat="0" applyBorder="0" applyAlignment="0" applyProtection="0"/>
    <xf numFmtId="0" fontId="2" fillId="16" borderId="0" applyNumberFormat="0" applyBorder="0" applyAlignment="0" applyProtection="0"/>
    <xf numFmtId="0" fontId="76" fillId="50" borderId="0" applyNumberFormat="0" applyBorder="0" applyAlignment="0" applyProtection="0"/>
    <xf numFmtId="0" fontId="2" fillId="20" borderId="0" applyNumberFormat="0" applyBorder="0" applyAlignment="0" applyProtection="0"/>
    <xf numFmtId="0" fontId="52" fillId="46" borderId="0" applyNumberFormat="0" applyBorder="0" applyAlignment="0" applyProtection="0"/>
    <xf numFmtId="0" fontId="2" fillId="24" borderId="0" applyNumberFormat="0" applyBorder="0" applyAlignment="0" applyProtection="0"/>
    <xf numFmtId="0" fontId="76" fillId="43" borderId="0" applyNumberFormat="0" applyBorder="0" applyAlignment="0" applyProtection="0"/>
    <xf numFmtId="0" fontId="2" fillId="28" borderId="0" applyNumberFormat="0" applyBorder="0" applyAlignment="0" applyProtection="0"/>
    <xf numFmtId="0" fontId="52" fillId="48" borderId="0" applyNumberFormat="0" applyBorder="0" applyAlignment="0" applyProtection="0"/>
    <xf numFmtId="0" fontId="2" fillId="32" borderId="0" applyNumberFormat="0" applyBorder="0" applyAlignment="0" applyProtection="0"/>
    <xf numFmtId="0" fontId="76" fillId="82" borderId="0" applyNumberFormat="0" applyBorder="0" applyAlignment="0" applyProtection="0"/>
    <xf numFmtId="0" fontId="2" fillId="36" borderId="0" applyNumberFormat="0" applyBorder="0" applyAlignment="0" applyProtection="0"/>
    <xf numFmtId="0" fontId="52" fillId="47" borderId="0" applyNumberFormat="0" applyBorder="0" applyAlignment="0" applyProtection="0"/>
    <xf numFmtId="0" fontId="2" fillId="17" borderId="0" applyNumberFormat="0" applyBorder="0" applyAlignment="0" applyProtection="0"/>
    <xf numFmtId="0" fontId="76" fillId="49" borderId="0" applyNumberFormat="0" applyBorder="0" applyAlignment="0" applyProtection="0"/>
    <xf numFmtId="0" fontId="2" fillId="21" borderId="0" applyNumberFormat="0" applyBorder="0" applyAlignment="0" applyProtection="0"/>
    <xf numFmtId="0" fontId="52" fillId="40" borderId="0" applyNumberFormat="0" applyBorder="0" applyAlignment="0" applyProtection="0"/>
    <xf numFmtId="0" fontId="2" fillId="25" borderId="0" applyNumberFormat="0" applyBorder="0" applyAlignment="0" applyProtection="0"/>
    <xf numFmtId="0" fontId="76" fillId="40" borderId="0" applyNumberFormat="0" applyBorder="0" applyAlignment="0" applyProtection="0"/>
    <xf numFmtId="0" fontId="2" fillId="29" borderId="0" applyNumberFormat="0" applyBorder="0" applyAlignment="0" applyProtection="0"/>
    <xf numFmtId="0" fontId="52" fillId="46" borderId="0" applyNumberFormat="0" applyBorder="0" applyAlignment="0" applyProtection="0"/>
    <xf numFmtId="0" fontId="2" fillId="33" borderId="0" applyNumberFormat="0" applyBorder="0" applyAlignment="0" applyProtection="0"/>
    <xf numFmtId="0" fontId="76" fillId="43" borderId="0" applyNumberFormat="0" applyBorder="0" applyAlignment="0" applyProtection="0"/>
    <xf numFmtId="0" fontId="2" fillId="37" borderId="0" applyNumberFormat="0" applyBorder="0" applyAlignment="0" applyProtection="0"/>
    <xf numFmtId="0" fontId="2" fillId="3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/>
    <xf numFmtId="4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6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7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4" fillId="0" borderId="0"/>
    <xf numFmtId="0" fontId="2" fillId="0" borderId="0"/>
    <xf numFmtId="0" fontId="33" fillId="0" borderId="0"/>
    <xf numFmtId="0" fontId="2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2" fillId="0" borderId="0"/>
    <xf numFmtId="0" fontId="76" fillId="0" borderId="0"/>
    <xf numFmtId="0" fontId="2" fillId="0" borderId="0"/>
    <xf numFmtId="0" fontId="76" fillId="0" borderId="0"/>
    <xf numFmtId="0" fontId="2" fillId="32" borderId="0" applyNumberFormat="0" applyBorder="0" applyAlignment="0" applyProtection="0"/>
    <xf numFmtId="9" fontId="4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59" fillId="0" borderId="57" applyNumberFormat="0" applyFill="0" applyAlignment="0" applyProtection="0"/>
    <xf numFmtId="0" fontId="2" fillId="24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2" fillId="32" borderId="0" applyNumberFormat="0" applyBorder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52" fillId="44" borderId="0" applyNumberFormat="0" applyBorder="0" applyAlignment="0" applyProtection="0"/>
    <xf numFmtId="0" fontId="76" fillId="45" borderId="0" applyNumberFormat="0" applyBorder="0" applyAlignment="0" applyProtection="0"/>
    <xf numFmtId="0" fontId="52" fillId="43" borderId="0" applyNumberFormat="0" applyBorder="0" applyAlignment="0" applyProtection="0"/>
    <xf numFmtId="0" fontId="76" fillId="83" borderId="0" applyNumberFormat="0" applyBorder="0" applyAlignment="0" applyProtection="0"/>
    <xf numFmtId="0" fontId="52" fillId="42" borderId="0" applyNumberFormat="0" applyBorder="0" applyAlignment="0" applyProtection="0"/>
    <xf numFmtId="0" fontId="76" fillId="82" borderId="0" applyNumberFormat="0" applyBorder="0" applyAlignment="0" applyProtection="0"/>
    <xf numFmtId="0" fontId="52" fillId="41" borderId="0" applyNumberFormat="0" applyBorder="0" applyAlignment="0" applyProtection="0"/>
    <xf numFmtId="0" fontId="76" fillId="81" borderId="0" applyNumberFormat="0" applyBorder="0" applyAlignment="0" applyProtection="0"/>
    <xf numFmtId="0" fontId="52" fillId="40" borderId="0" applyNumberFormat="0" applyBorder="0" applyAlignment="0" applyProtection="0"/>
    <xf numFmtId="0" fontId="76" fillId="44" borderId="0" applyNumberFormat="0" applyBorder="0" applyAlignment="0" applyProtection="0"/>
    <xf numFmtId="0" fontId="52" fillId="39" borderId="0" applyNumberFormat="0" applyBorder="0" applyAlignment="0" applyProtection="0"/>
    <xf numFmtId="0" fontId="76" fillId="80" borderId="0" applyNumberFormat="0" applyBorder="0" applyAlignment="0" applyProtection="0"/>
    <xf numFmtId="0" fontId="2" fillId="24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17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65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3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7" borderId="0" applyNumberFormat="0" applyBorder="0" applyAlignment="0" applyProtection="0"/>
    <xf numFmtId="0" fontId="82" fillId="84" borderId="0" applyNumberFormat="0" applyBorder="0" applyAlignment="0" applyProtection="0"/>
    <xf numFmtId="0" fontId="53" fillId="46" borderId="0" applyNumberFormat="0" applyBorder="0" applyAlignment="0" applyProtection="0"/>
    <xf numFmtId="0" fontId="82" fillId="40" borderId="0" applyNumberFormat="0" applyBorder="0" applyAlignment="0" applyProtection="0"/>
    <xf numFmtId="0" fontId="53" fillId="40" borderId="0" applyNumberFormat="0" applyBorder="0" applyAlignment="0" applyProtection="0"/>
    <xf numFmtId="0" fontId="82" fillId="49" borderId="0" applyNumberFormat="0" applyBorder="0" applyAlignment="0" applyProtection="0"/>
    <xf numFmtId="0" fontId="53" fillId="47" borderId="0" applyNumberFormat="0" applyBorder="0" applyAlignment="0" applyProtection="0"/>
    <xf numFmtId="0" fontId="82" fillId="85" borderId="0" applyNumberFormat="0" applyBorder="0" applyAlignment="0" applyProtection="0"/>
    <xf numFmtId="0" fontId="53" fillId="48" borderId="0" applyNumberFormat="0" applyBorder="0" applyAlignment="0" applyProtection="0"/>
    <xf numFmtId="0" fontId="82" fillId="86" borderId="0" applyNumberFormat="0" applyBorder="0" applyAlignment="0" applyProtection="0"/>
    <xf numFmtId="0" fontId="53" fillId="46" borderId="0" applyNumberFormat="0" applyBorder="0" applyAlignment="0" applyProtection="0"/>
    <xf numFmtId="0" fontId="82" fillId="51" borderId="0" applyNumberFormat="0" applyBorder="0" applyAlignment="0" applyProtection="0"/>
    <xf numFmtId="0" fontId="53" fillId="4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82" fillId="8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54" fillId="52" borderId="0" applyNumberFormat="0" applyBorder="0" applyAlignment="0" applyProtection="0"/>
    <xf numFmtId="0" fontId="82" fillId="74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4" fillId="56" borderId="0" applyNumberFormat="0" applyBorder="0" applyAlignment="0" applyProtection="0"/>
    <xf numFmtId="0" fontId="54" fillId="56" borderId="0" applyNumberFormat="0" applyBorder="0" applyAlignment="0" applyProtection="0"/>
    <xf numFmtId="0" fontId="54" fillId="56" borderId="0" applyNumberFormat="0" applyBorder="0" applyAlignment="0" applyProtection="0"/>
    <xf numFmtId="0" fontId="82" fillId="4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4" fillId="59" borderId="0" applyNumberFormat="0" applyBorder="0" applyAlignment="0" applyProtection="0"/>
    <xf numFmtId="0" fontId="54" fillId="59" borderId="0" applyNumberFormat="0" applyBorder="0" applyAlignment="0" applyProtection="0"/>
    <xf numFmtId="0" fontId="54" fillId="59" borderId="0" applyNumberFormat="0" applyBorder="0" applyAlignment="0" applyProtection="0"/>
    <xf numFmtId="0" fontId="82" fillId="8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4" fillId="63" borderId="0" applyNumberFormat="0" applyBorder="0" applyAlignment="0" applyProtection="0"/>
    <xf numFmtId="0" fontId="54" fillId="63" borderId="0" applyNumberFormat="0" applyBorder="0" applyAlignment="0" applyProtection="0"/>
    <xf numFmtId="0" fontId="54" fillId="63" borderId="0" applyNumberFormat="0" applyBorder="0" applyAlignment="0" applyProtection="0"/>
    <xf numFmtId="0" fontId="82" fillId="86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54" fillId="64" borderId="0" applyNumberFormat="0" applyBorder="0" applyAlignment="0" applyProtection="0"/>
    <xf numFmtId="0" fontId="54" fillId="64" borderId="0" applyNumberFormat="0" applyBorder="0" applyAlignment="0" applyProtection="0"/>
    <xf numFmtId="0" fontId="54" fillId="64" borderId="0" applyNumberFormat="0" applyBorder="0" applyAlignment="0" applyProtection="0"/>
    <xf numFmtId="0" fontId="82" fillId="75" borderId="0" applyNumberFormat="0" applyBorder="0" applyAlignment="0" applyProtection="0"/>
    <xf numFmtId="0" fontId="2" fillId="28" borderId="0" applyNumberFormat="0" applyBorder="0" applyAlignment="0" applyProtection="0"/>
    <xf numFmtId="0" fontId="54" fillId="65" borderId="0" applyNumberFormat="0" applyBorder="0" applyAlignment="0" applyProtection="0"/>
    <xf numFmtId="0" fontId="54" fillId="65" borderId="0" applyNumberFormat="0" applyBorder="0" applyAlignment="0" applyProtection="0"/>
    <xf numFmtId="0" fontId="54" fillId="65" borderId="0" applyNumberFormat="0" applyBorder="0" applyAlignment="0" applyProtection="0"/>
    <xf numFmtId="0" fontId="95" fillId="44" borderId="0" applyNumberFormat="0" applyBorder="0" applyAlignment="0" applyProtection="0"/>
    <xf numFmtId="0" fontId="56" fillId="58" borderId="0" applyNumberFormat="0" applyBorder="0" applyAlignment="0" applyProtection="0"/>
    <xf numFmtId="0" fontId="83" fillId="48" borderId="46" applyNumberFormat="0" applyAlignment="0" applyProtection="0"/>
    <xf numFmtId="0" fontId="57" fillId="68" borderId="46" applyNumberFormat="0" applyAlignment="0" applyProtection="0"/>
    <xf numFmtId="0" fontId="96" fillId="88" borderId="47" applyNumberFormat="0" applyAlignment="0" applyProtection="0"/>
    <xf numFmtId="0" fontId="58" fillId="59" borderId="47" applyNumberFormat="0" applyAlignment="0" applyProtection="0"/>
    <xf numFmtId="0" fontId="2" fillId="24" borderId="0" applyNumberFormat="0" applyBorder="0" applyAlignment="0" applyProtection="0"/>
    <xf numFmtId="43" fontId="33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172" fontId="4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43" fontId="76" fillId="0" borderId="0" applyFont="0" applyFill="0" applyBorder="0" applyAlignment="0" applyProtection="0"/>
    <xf numFmtId="0" fontId="2" fillId="2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86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84" fillId="81" borderId="0" applyNumberFormat="0" applyBorder="0" applyAlignment="0" applyProtection="0"/>
    <xf numFmtId="0" fontId="61" fillId="72" borderId="0" applyNumberFormat="0" applyBorder="0" applyAlignment="0" applyProtection="0"/>
    <xf numFmtId="0" fontId="88" fillId="0" borderId="58" applyNumberFormat="0" applyFill="0" applyAlignment="0" applyProtection="0"/>
    <xf numFmtId="0" fontId="62" fillId="0" borderId="48" applyNumberFormat="0" applyFill="0" applyAlignment="0" applyProtection="0"/>
    <xf numFmtId="0" fontId="89" fillId="0" borderId="49" applyNumberFormat="0" applyFill="0" applyAlignment="0" applyProtection="0"/>
    <xf numFmtId="0" fontId="63" fillId="0" borderId="49" applyNumberFormat="0" applyFill="0" applyAlignment="0" applyProtection="0"/>
    <xf numFmtId="0" fontId="90" fillId="0" borderId="59" applyNumberFormat="0" applyFill="0" applyAlignment="0" applyProtection="0"/>
    <xf numFmtId="0" fontId="64" fillId="0" borderId="50" applyNumberFormat="0" applyFill="0" applyAlignment="0" applyProtection="0"/>
    <xf numFmtId="0" fontId="9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94" fillId="45" borderId="46" applyNumberFormat="0" applyAlignment="0" applyProtection="0"/>
    <xf numFmtId="0" fontId="65" fillId="67" borderId="46" applyNumberFormat="0" applyAlignment="0" applyProtection="0"/>
    <xf numFmtId="0" fontId="97" fillId="0" borderId="60" applyNumberFormat="0" applyFill="0" applyAlignment="0" applyProtection="0"/>
    <xf numFmtId="0" fontId="66" fillId="0" borderId="51" applyNumberFormat="0" applyFill="0" applyAlignment="0" applyProtection="0"/>
    <xf numFmtId="0" fontId="91" fillId="73" borderId="0" applyNumberFormat="0" applyBorder="0" applyAlignment="0" applyProtection="0"/>
    <xf numFmtId="0" fontId="67" fillId="67" borderId="0" applyNumberFormat="0" applyBorder="0" applyAlignment="0" applyProtection="0"/>
    <xf numFmtId="0" fontId="2" fillId="24" borderId="0" applyNumberFormat="0" applyBorder="0" applyAlignment="0" applyProtection="0"/>
    <xf numFmtId="0" fontId="4" fillId="0" borderId="0"/>
    <xf numFmtId="0" fontId="2" fillId="0" borderId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0" borderId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4" fillId="41" borderId="52" applyNumberFormat="0" applyFont="0" applyAlignment="0" applyProtection="0"/>
    <xf numFmtId="0" fontId="4" fillId="66" borderId="52" applyNumberFormat="0" applyFont="0" applyAlignment="0" applyProtection="0"/>
    <xf numFmtId="0" fontId="93" fillId="48" borderId="53" applyNumberFormat="0" applyAlignment="0" applyProtection="0"/>
    <xf numFmtId="0" fontId="68" fillId="68" borderId="53" applyNumberFormat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4" fontId="4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173" fontId="76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8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92" fillId="0" borderId="61" applyNumberFormat="0" applyFill="0" applyAlignment="0" applyProtection="0"/>
    <xf numFmtId="0" fontId="8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76" fillId="43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4" borderId="44" applyNumberFormat="0" applyFont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173" fontId="4" fillId="0" borderId="0" applyFont="0" applyFill="0" applyBorder="0" applyAlignment="0" applyProtection="0"/>
    <xf numFmtId="173" fontId="76" fillId="0" borderId="0" applyFont="0" applyFill="0" applyBorder="0" applyAlignment="0" applyProtection="0"/>
    <xf numFmtId="172" fontId="4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82" fillId="74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76" fillId="5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54" fillId="64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82" fillId="84" borderId="0" applyNumberFormat="0" applyBorder="0" applyAlignment="0" applyProtection="0"/>
    <xf numFmtId="0" fontId="54" fillId="63" borderId="0" applyNumberFormat="0" applyBorder="0" applyAlignment="0" applyProtection="0"/>
    <xf numFmtId="0" fontId="82" fillId="40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82" fillId="49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54" fillId="59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82" fillId="85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82" fillId="86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54" fillId="56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82" fillId="51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54" fillId="5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82" fillId="84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82" fillId="4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82" fillId="45" borderId="0" applyNumberFormat="0" applyBorder="0" applyAlignment="0" applyProtection="0"/>
    <xf numFmtId="0" fontId="82" fillId="46" borderId="0" applyNumberFormat="0" applyBorder="0" applyAlignment="0" applyProtection="0"/>
    <xf numFmtId="0" fontId="82" fillId="48" borderId="0" applyNumberFormat="0" applyBorder="0" applyAlignment="0" applyProtection="0"/>
    <xf numFmtId="0" fontId="82" fillId="49" borderId="0" applyNumberFormat="0" applyBorder="0" applyAlignment="0" applyProtection="0"/>
    <xf numFmtId="0" fontId="82" fillId="47" borderId="0" applyNumberFormat="0" applyBorder="0" applyAlignment="0" applyProtection="0"/>
    <xf numFmtId="0" fontId="50" fillId="18" borderId="0" applyNumberFormat="0" applyBorder="0" applyAlignment="0" applyProtection="0"/>
    <xf numFmtId="0" fontId="50" fillId="22" borderId="0" applyNumberFormat="0" applyBorder="0" applyAlignment="0" applyProtection="0"/>
    <xf numFmtId="0" fontId="82" fillId="40" borderId="0" applyNumberFormat="0" applyBorder="0" applyAlignment="0" applyProtection="0"/>
    <xf numFmtId="0" fontId="50" fillId="26" borderId="0" applyNumberFormat="0" applyBorder="0" applyAlignment="0" applyProtection="0"/>
    <xf numFmtId="0" fontId="50" fillId="30" borderId="0" applyNumberFormat="0" applyBorder="0" applyAlignment="0" applyProtection="0"/>
    <xf numFmtId="0" fontId="82" fillId="46" borderId="0" applyNumberFormat="0" applyBorder="0" applyAlignment="0" applyProtection="0"/>
    <xf numFmtId="0" fontId="50" fillId="34" borderId="0" applyNumberFormat="0" applyBorder="0" applyAlignment="0" applyProtection="0"/>
    <xf numFmtId="0" fontId="82" fillId="85" borderId="0" applyNumberFormat="0" applyBorder="0" applyAlignment="0" applyProtection="0"/>
    <xf numFmtId="0" fontId="50" fillId="38" borderId="0" applyNumberFormat="0" applyBorder="0" applyAlignment="0" applyProtection="0"/>
    <xf numFmtId="0" fontId="82" fillId="87" borderId="0" applyNumberFormat="0" applyBorder="0" applyAlignment="0" applyProtection="0"/>
    <xf numFmtId="0" fontId="82" fillId="74" borderId="0" applyNumberFormat="0" applyBorder="0" applyAlignment="0" applyProtection="0"/>
    <xf numFmtId="0" fontId="82" fillId="47" borderId="0" applyNumberFormat="0" applyBorder="0" applyAlignment="0" applyProtection="0"/>
    <xf numFmtId="0" fontId="82" fillId="85" borderId="0" applyNumberFormat="0" applyBorder="0" applyAlignment="0" applyProtection="0"/>
    <xf numFmtId="0" fontId="82" fillId="86" borderId="0" applyNumberFormat="0" applyBorder="0" applyAlignment="0" applyProtection="0"/>
    <xf numFmtId="0" fontId="82" fillId="75" borderId="0" applyNumberFormat="0" applyBorder="0" applyAlignment="0" applyProtection="0"/>
    <xf numFmtId="0" fontId="83" fillId="48" borderId="46" applyNumberFormat="0" applyAlignment="0" applyProtection="0"/>
    <xf numFmtId="0" fontId="82" fillId="86" borderId="0" applyNumberFormat="0" applyBorder="0" applyAlignment="0" applyProtection="0"/>
    <xf numFmtId="173" fontId="4" fillId="0" borderId="0" applyFont="0" applyFill="0" applyBorder="0" applyAlignment="0" applyProtection="0"/>
    <xf numFmtId="0" fontId="82" fillId="51" borderId="0" applyNumberFormat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6" fillId="45" borderId="0" applyNumberFormat="0" applyBorder="0" applyAlignment="0" applyProtection="0"/>
    <xf numFmtId="0" fontId="82" fillId="87" borderId="0" applyNumberFormat="0" applyBorder="0" applyAlignment="0" applyProtection="0"/>
    <xf numFmtId="0" fontId="76" fillId="46" borderId="0" applyNumberFormat="0" applyBorder="0" applyAlignment="0" applyProtection="0"/>
    <xf numFmtId="0" fontId="94" fillId="45" borderId="46" applyNumberFormat="0" applyAlignment="0" applyProtection="0"/>
    <xf numFmtId="0" fontId="76" fillId="4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34" fillId="0" borderId="0"/>
    <xf numFmtId="0" fontId="4" fillId="0" borderId="0"/>
    <xf numFmtId="0" fontId="2" fillId="0" borderId="0"/>
    <xf numFmtId="0" fontId="34" fillId="0" borderId="0"/>
    <xf numFmtId="0" fontId="76" fillId="47" borderId="0" applyNumberFormat="0" applyBorder="0" applyAlignment="0" applyProtection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2" fillId="4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6" fillId="46" borderId="0" applyNumberFormat="0" applyBorder="0" applyAlignment="0" applyProtection="0"/>
    <xf numFmtId="0" fontId="4" fillId="41" borderId="52" applyNumberFormat="0" applyFont="0" applyAlignment="0" applyProtection="0"/>
    <xf numFmtId="0" fontId="93" fillId="48" borderId="53" applyNumberFormat="0" applyAlignment="0" applyProtection="0"/>
    <xf numFmtId="0" fontId="82" fillId="85" borderId="0" applyNumberFormat="0" applyBorder="0" applyAlignment="0" applyProtection="0"/>
    <xf numFmtId="9" fontId="2" fillId="0" borderId="0" applyFont="0" applyFill="0" applyBorder="0" applyAlignment="0" applyProtection="0"/>
    <xf numFmtId="0" fontId="82" fillId="86" borderId="0" applyNumberFormat="0" applyBorder="0" applyAlignment="0" applyProtection="0"/>
    <xf numFmtId="0" fontId="92" fillId="0" borderId="61" applyNumberFormat="0" applyFill="0" applyAlignment="0" applyProtection="0"/>
    <xf numFmtId="0" fontId="76" fillId="44" borderId="0" applyNumberFormat="0" applyBorder="0" applyAlignment="0" applyProtection="0"/>
    <xf numFmtId="0" fontId="50" fillId="15" borderId="0" applyNumberFormat="0" applyBorder="0" applyAlignment="0" applyProtection="0"/>
    <xf numFmtId="0" fontId="50" fillId="19" borderId="0" applyNumberFormat="0" applyBorder="0" applyAlignment="0" applyProtection="0"/>
    <xf numFmtId="0" fontId="50" fillId="23" borderId="0" applyNumberFormat="0" applyBorder="0" applyAlignment="0" applyProtection="0"/>
    <xf numFmtId="0" fontId="76" fillId="43" borderId="0" applyNumberFormat="0" applyBorder="0" applyAlignment="0" applyProtection="0"/>
    <xf numFmtId="0" fontId="50" fillId="27" borderId="0" applyNumberFormat="0" applyBorder="0" applyAlignment="0" applyProtection="0"/>
    <xf numFmtId="0" fontId="82" fillId="75" borderId="0" applyNumberFormat="0" applyBorder="0" applyAlignment="0" applyProtection="0"/>
    <xf numFmtId="0" fontId="50" fillId="31" borderId="0" applyNumberFormat="0" applyBorder="0" applyAlignment="0" applyProtection="0"/>
    <xf numFmtId="0" fontId="50" fillId="35" borderId="0" applyNumberFormat="0" applyBorder="0" applyAlignment="0" applyProtection="0"/>
    <xf numFmtId="0" fontId="95" fillId="44" borderId="0" applyNumberFormat="0" applyBorder="0" applyAlignment="0" applyProtection="0"/>
    <xf numFmtId="0" fontId="76" fillId="42" borderId="0" applyNumberFormat="0" applyBorder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76" fillId="41" borderId="0" applyNumberFormat="0" applyBorder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76" fillId="41" borderId="52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4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44" fillId="12" borderId="40" applyNumberFormat="0" applyAlignment="0" applyProtection="0"/>
    <xf numFmtId="0" fontId="83" fillId="48" borderId="46" applyNumberFormat="0" applyAlignment="0" applyProtection="0"/>
    <xf numFmtId="0" fontId="96" fillId="88" borderId="47" applyNumberFormat="0" applyAlignment="0" applyProtection="0"/>
    <xf numFmtId="0" fontId="39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76" fillId="40" borderId="0" applyNumberFormat="0" applyBorder="0" applyAlignment="0" applyProtection="0"/>
    <xf numFmtId="0" fontId="48" fillId="0" borderId="0" applyNumberFormat="0" applyFill="0" applyBorder="0" applyAlignment="0" applyProtection="0"/>
    <xf numFmtId="0" fontId="36" fillId="0" borderId="37" applyNumberFormat="0" applyFill="0" applyAlignment="0" applyProtection="0"/>
    <xf numFmtId="43" fontId="76" fillId="0" borderId="0" applyFont="0" applyFill="0" applyBorder="0" applyAlignment="0" applyProtection="0"/>
    <xf numFmtId="0" fontId="37" fillId="0" borderId="38" applyNumberFormat="0" applyFill="0" applyAlignment="0" applyProtection="0"/>
    <xf numFmtId="0" fontId="76" fillId="39" borderId="0" applyNumberFormat="0" applyBorder="0" applyAlignment="0" applyProtection="0"/>
    <xf numFmtId="0" fontId="38" fillId="0" borderId="39" applyNumberFormat="0" applyFill="0" applyAlignment="0" applyProtection="0"/>
    <xf numFmtId="0" fontId="38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4" fillId="0" borderId="0" applyFont="0" applyFill="0" applyBorder="0" applyAlignment="0" applyProtection="0"/>
    <xf numFmtId="0" fontId="41" fillId="10" borderId="0" applyNumberFormat="0" applyBorder="0" applyAlignment="0" applyProtection="0"/>
    <xf numFmtId="0" fontId="49" fillId="0" borderId="45" applyNumberFormat="0" applyFill="0" applyAlignment="0" applyProtection="0"/>
    <xf numFmtId="0" fontId="92" fillId="0" borderId="61" applyNumberFormat="0" applyFill="0" applyAlignment="0" applyProtection="0"/>
    <xf numFmtId="43" fontId="33" fillId="0" borderId="0" applyFont="0" applyFill="0" applyBorder="0" applyAlignment="0" applyProtection="0"/>
    <xf numFmtId="0" fontId="43" fillId="12" borderId="41" applyNumberFormat="0" applyAlignment="0" applyProtection="0"/>
    <xf numFmtId="0" fontId="93" fillId="48" borderId="53" applyNumberFormat="0" applyAlignment="0" applyProtection="0"/>
    <xf numFmtId="0" fontId="42" fillId="11" borderId="40" applyNumberFormat="0" applyAlignment="0" applyProtection="0"/>
    <xf numFmtId="0" fontId="94" fillId="45" borderId="46" applyNumberFormat="0" applyAlignment="0" applyProtection="0"/>
    <xf numFmtId="0" fontId="40" fillId="9" borderId="0" applyNumberFormat="0" applyBorder="0" applyAlignment="0" applyProtection="0"/>
    <xf numFmtId="0" fontId="46" fillId="13" borderId="43" applyNumberFormat="0" applyAlignment="0" applyProtection="0"/>
    <xf numFmtId="0" fontId="76" fillId="49" borderId="0" applyNumberFormat="0" applyBorder="0" applyAlignment="0" applyProtection="0"/>
    <xf numFmtId="0" fontId="45" fillId="0" borderId="42" applyNumberFormat="0" applyFill="0" applyAlignment="0" applyProtection="0"/>
    <xf numFmtId="44" fontId="4" fillId="0" borderId="0" applyFont="0" applyFill="0" applyBorder="0" applyAlignment="0" applyProtection="0"/>
    <xf numFmtId="0" fontId="76" fillId="82" borderId="0" applyNumberFormat="0" applyBorder="0" applyAlignment="0" applyProtection="0"/>
    <xf numFmtId="0" fontId="33" fillId="0" borderId="0"/>
    <xf numFmtId="0" fontId="4" fillId="0" borderId="0"/>
    <xf numFmtId="0" fontId="4" fillId="0" borderId="0"/>
    <xf numFmtId="0" fontId="76" fillId="40" borderId="0" applyNumberFormat="0" applyBorder="0" applyAlignment="0" applyProtection="0"/>
    <xf numFmtId="0" fontId="4" fillId="0" borderId="0"/>
    <xf numFmtId="0" fontId="104" fillId="0" borderId="0"/>
    <xf numFmtId="0" fontId="4" fillId="0" borderId="0"/>
    <xf numFmtId="0" fontId="76" fillId="0" borderId="0"/>
    <xf numFmtId="0" fontId="76" fillId="43" borderId="0" applyNumberFormat="0" applyBorder="0" applyAlignment="0" applyProtection="0"/>
    <xf numFmtId="0" fontId="76" fillId="50" borderId="0" applyNumberFormat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6" fillId="43" borderId="0" applyNumberFormat="0" applyBorder="0" applyAlignment="0" applyProtection="0"/>
    <xf numFmtId="0" fontId="76" fillId="82" borderId="0" applyNumberFormat="0" applyBorder="0" applyAlignment="0" applyProtection="0"/>
    <xf numFmtId="0" fontId="76" fillId="49" borderId="0" applyNumberFormat="0" applyBorder="0" applyAlignment="0" applyProtection="0"/>
    <xf numFmtId="0" fontId="76" fillId="40" borderId="0" applyNumberFormat="0" applyBorder="0" applyAlignment="0" applyProtection="0"/>
    <xf numFmtId="0" fontId="76" fillId="43" borderId="0" applyNumberFormat="0" applyBorder="0" applyAlignment="0" applyProtection="0"/>
    <xf numFmtId="0" fontId="76" fillId="45" borderId="0" applyNumberFormat="0" applyBorder="0" applyAlignment="0" applyProtection="0"/>
    <xf numFmtId="0" fontId="76" fillId="83" borderId="0" applyNumberFormat="0" applyBorder="0" applyAlignment="0" applyProtection="0"/>
    <xf numFmtId="0" fontId="76" fillId="82" borderId="0" applyNumberFormat="0" applyBorder="0" applyAlignment="0" applyProtection="0"/>
    <xf numFmtId="0" fontId="76" fillId="81" borderId="0" applyNumberFormat="0" applyBorder="0" applyAlignment="0" applyProtection="0"/>
    <xf numFmtId="0" fontId="82" fillId="86" borderId="0" applyNumberFormat="0" applyBorder="0" applyAlignment="0" applyProtection="0"/>
    <xf numFmtId="0" fontId="82" fillId="74" borderId="0" applyNumberFormat="0" applyBorder="0" applyAlignment="0" applyProtection="0"/>
    <xf numFmtId="0" fontId="76" fillId="44" borderId="0" applyNumberFormat="0" applyBorder="0" applyAlignment="0" applyProtection="0"/>
    <xf numFmtId="0" fontId="82" fillId="47" borderId="0" applyNumberFormat="0" applyBorder="0" applyAlignment="0" applyProtection="0"/>
    <xf numFmtId="0" fontId="82" fillId="89" borderId="0" applyNumberFormat="0" applyBorder="0" applyAlignment="0" applyProtection="0"/>
    <xf numFmtId="0" fontId="82" fillId="86" borderId="0" applyNumberFormat="0" applyBorder="0" applyAlignment="0" applyProtection="0"/>
    <xf numFmtId="0" fontId="82" fillId="50" borderId="0" applyNumberFormat="0" applyBorder="0" applyAlignment="0" applyProtection="0"/>
    <xf numFmtId="0" fontId="79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4" fillId="41" borderId="52" applyNumberFormat="0" applyFont="0" applyAlignment="0" applyProtection="0"/>
    <xf numFmtId="0" fontId="76" fillId="80" borderId="0" applyNumberFormat="0" applyBorder="0" applyAlignment="0" applyProtection="0"/>
    <xf numFmtId="0" fontId="98" fillId="42" borderId="46" applyNumberFormat="0" applyAlignment="0" applyProtection="0"/>
    <xf numFmtId="0" fontId="84" fillId="76" borderId="0" applyNumberFormat="0" applyBorder="0" applyAlignment="0" applyProtection="0"/>
    <xf numFmtId="0" fontId="85" fillId="0" borderId="0" applyNumberFormat="0" applyFill="0" applyBorder="0" applyAlignment="0" applyProtection="0"/>
    <xf numFmtId="0" fontId="76" fillId="45" borderId="0" applyNumberFormat="0" applyBorder="0" applyAlignment="0" applyProtection="0"/>
    <xf numFmtId="0" fontId="86" fillId="0" borderId="0" applyNumberFormat="0" applyFill="0" applyBorder="0" applyAlignment="0" applyProtection="0"/>
    <xf numFmtId="0" fontId="76" fillId="83" borderId="0" applyNumberFormat="0" applyBorder="0" applyAlignment="0" applyProtection="0"/>
    <xf numFmtId="0" fontId="100" fillId="0" borderId="62" applyNumberFormat="0" applyFill="0" applyAlignment="0" applyProtection="0"/>
    <xf numFmtId="0" fontId="101" fillId="0" borderId="63" applyNumberFormat="0" applyFill="0" applyAlignment="0" applyProtection="0"/>
    <xf numFmtId="0" fontId="76" fillId="82" borderId="0" applyNumberFormat="0" applyBorder="0" applyAlignment="0" applyProtection="0"/>
    <xf numFmtId="0" fontId="102" fillId="0" borderId="64" applyNumberFormat="0" applyFill="0" applyAlignment="0" applyProtection="0"/>
    <xf numFmtId="0" fontId="102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76" fillId="81" borderId="0" applyNumberFormat="0" applyBorder="0" applyAlignment="0" applyProtection="0"/>
    <xf numFmtId="0" fontId="91" fillId="45" borderId="0" applyNumberFormat="0" applyBorder="0" applyAlignment="0" applyProtection="0"/>
    <xf numFmtId="0" fontId="92" fillId="0" borderId="65" applyNumberFormat="0" applyFill="0" applyAlignment="0" applyProtection="0"/>
    <xf numFmtId="0" fontId="76" fillId="44" borderId="0" applyNumberFormat="0" applyBorder="0" applyAlignment="0" applyProtection="0"/>
    <xf numFmtId="0" fontId="93" fillId="42" borderId="53" applyNumberFormat="0" applyAlignment="0" applyProtection="0"/>
    <xf numFmtId="0" fontId="94" fillId="45" borderId="46" applyNumberFormat="0" applyAlignment="0" applyProtection="0"/>
    <xf numFmtId="0" fontId="76" fillId="80" borderId="0" applyNumberFormat="0" applyBorder="0" applyAlignment="0" applyProtection="0"/>
    <xf numFmtId="0" fontId="95" fillId="82" borderId="0" applyNumberFormat="0" applyBorder="0" applyAlignment="0" applyProtection="0"/>
    <xf numFmtId="0" fontId="96" fillId="88" borderId="47" applyNumberFormat="0" applyAlignment="0" applyProtection="0"/>
    <xf numFmtId="0" fontId="103" fillId="0" borderId="51" applyNumberFormat="0" applyFill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86" fillId="0" borderId="0" applyNumberFormat="0" applyFill="0" applyBorder="0" applyAlignment="0" applyProtection="0"/>
    <xf numFmtId="0" fontId="84" fillId="81" borderId="0" applyNumberFormat="0" applyBorder="0" applyAlignment="0" applyProtection="0"/>
    <xf numFmtId="0" fontId="88" fillId="0" borderId="58" applyNumberFormat="0" applyFill="0" applyAlignment="0" applyProtection="0"/>
    <xf numFmtId="0" fontId="89" fillId="0" borderId="49" applyNumberFormat="0" applyFill="0" applyAlignment="0" applyProtection="0"/>
    <xf numFmtId="0" fontId="90" fillId="0" borderId="59" applyNumberFormat="0" applyFill="0" applyAlignment="0" applyProtection="0"/>
    <xf numFmtId="0" fontId="90" fillId="0" borderId="0" applyNumberFormat="0" applyFill="0" applyBorder="0" applyAlignment="0" applyProtection="0"/>
    <xf numFmtId="0" fontId="97" fillId="0" borderId="60" applyNumberFormat="0" applyFill="0" applyAlignment="0" applyProtection="0"/>
    <xf numFmtId="0" fontId="91" fillId="73" borderId="0" applyNumberFormat="0" applyBorder="0" applyAlignment="0" applyProtection="0"/>
    <xf numFmtId="0" fontId="2" fillId="0" borderId="0"/>
    <xf numFmtId="0" fontId="76" fillId="0" borderId="0"/>
    <xf numFmtId="0" fontId="76" fillId="0" borderId="0"/>
    <xf numFmtId="0" fontId="4" fillId="0" borderId="0"/>
    <xf numFmtId="4" fontId="52" fillId="78" borderId="0" applyNumberFormat="0" applyProtection="0">
      <alignment horizontal="left" vertical="center" indent="1"/>
    </xf>
    <xf numFmtId="4" fontId="52" fillId="39" borderId="0" applyNumberFormat="0" applyProtection="0">
      <alignment horizontal="left" vertical="center" indent="1"/>
    </xf>
    <xf numFmtId="0" fontId="4" fillId="46" borderId="54" applyNumberFormat="0" applyProtection="0">
      <alignment horizontal="left" vertical="center" indent="1"/>
    </xf>
    <xf numFmtId="0" fontId="4" fillId="46" borderId="54" applyNumberFormat="0" applyProtection="0">
      <alignment horizontal="left" vertical="top" indent="1"/>
    </xf>
    <xf numFmtId="0" fontId="4" fillId="39" borderId="54" applyNumberFormat="0" applyProtection="0">
      <alignment horizontal="left" vertical="center" indent="1"/>
    </xf>
    <xf numFmtId="0" fontId="4" fillId="39" borderId="54" applyNumberFormat="0" applyProtection="0">
      <alignment horizontal="left" vertical="top" indent="1"/>
    </xf>
    <xf numFmtId="0" fontId="4" fillId="43" borderId="54" applyNumberFormat="0" applyProtection="0">
      <alignment horizontal="left" vertical="center" indent="1"/>
    </xf>
    <xf numFmtId="0" fontId="4" fillId="43" borderId="54" applyNumberFormat="0" applyProtection="0">
      <alignment horizontal="left" vertical="top" indent="1"/>
    </xf>
    <xf numFmtId="0" fontId="4" fillId="78" borderId="54" applyNumberFormat="0" applyProtection="0">
      <alignment horizontal="left" vertical="center" indent="1"/>
    </xf>
    <xf numFmtId="0" fontId="4" fillId="78" borderId="54" applyNumberFormat="0" applyProtection="0">
      <alignment horizontal="left" vertical="top" indent="1"/>
    </xf>
    <xf numFmtId="0" fontId="4" fillId="42" borderId="56" applyNumberFormat="0">
      <protection locked="0"/>
    </xf>
    <xf numFmtId="0" fontId="8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2" fillId="87" borderId="0" applyNumberFormat="0" applyBorder="0" applyAlignment="0" applyProtection="0"/>
    <xf numFmtId="0" fontId="82" fillId="74" borderId="0" applyNumberFormat="0" applyBorder="0" applyAlignment="0" applyProtection="0"/>
    <xf numFmtId="0" fontId="82" fillId="47" borderId="0" applyNumberFormat="0" applyBorder="0" applyAlignment="0" applyProtection="0"/>
    <xf numFmtId="0" fontId="82" fillId="85" borderId="0" applyNumberFormat="0" applyBorder="0" applyAlignment="0" applyProtection="0"/>
    <xf numFmtId="0" fontId="82" fillId="86" borderId="0" applyNumberFormat="0" applyBorder="0" applyAlignment="0" applyProtection="0"/>
    <xf numFmtId="0" fontId="82" fillId="75" borderId="0" applyNumberFormat="0" applyBorder="0" applyAlignment="0" applyProtection="0"/>
    <xf numFmtId="0" fontId="77" fillId="0" borderId="0" applyNumberFormat="0" applyFill="0" applyBorder="0" applyAlignment="0" applyProtection="0"/>
    <xf numFmtId="0" fontId="76" fillId="41" borderId="52" applyNumberFormat="0" applyFont="0" applyAlignment="0" applyProtection="0"/>
    <xf numFmtId="0" fontId="84" fillId="81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8" fillId="0" borderId="58" applyNumberFormat="0" applyFill="0" applyAlignment="0" applyProtection="0"/>
    <xf numFmtId="0" fontId="89" fillId="0" borderId="49" applyNumberFormat="0" applyFill="0" applyAlignment="0" applyProtection="0"/>
    <xf numFmtId="0" fontId="90" fillId="0" borderId="59" applyNumberFormat="0" applyFill="0" applyAlignment="0" applyProtection="0"/>
    <xf numFmtId="0" fontId="9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91" fillId="73" borderId="0" applyNumberFormat="0" applyBorder="0" applyAlignment="0" applyProtection="0"/>
    <xf numFmtId="0" fontId="95" fillId="44" borderId="0" applyNumberFormat="0" applyBorder="0" applyAlignment="0" applyProtection="0"/>
    <xf numFmtId="0" fontId="96" fillId="88" borderId="47" applyNumberFormat="0" applyAlignment="0" applyProtection="0"/>
    <xf numFmtId="0" fontId="97" fillId="0" borderId="60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14" borderId="44" applyNumberFormat="0" applyFont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8" borderId="0" applyNumberFormat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0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4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17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3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3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0" borderId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0" fontId="2" fillId="24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20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4" borderId="44" applyNumberFormat="0" applyFont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0" fontId="2" fillId="14" borderId="44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8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7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3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0" fontId="1" fillId="24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4" borderId="44" applyNumberFormat="0" applyFont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0" fontId="1" fillId="14" borderId="44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05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8" applyFont="1" applyAlignment="1">
      <alignment horizontal="right"/>
    </xf>
    <xf numFmtId="0" fontId="7" fillId="0" borderId="0" xfId="8" applyFont="1" applyAlignment="1">
      <alignment horizontal="center"/>
    </xf>
    <xf numFmtId="0" fontId="9" fillId="0" borderId="0" xfId="8" applyFont="1" applyAlignment="1">
      <alignment horizontal="center" vertical="center" wrapText="1"/>
    </xf>
    <xf numFmtId="0" fontId="11" fillId="0" borderId="0" xfId="8" applyFont="1" applyAlignment="1">
      <alignment horizont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8" applyNumberFormat="1" applyFont="1" applyFill="1" applyBorder="1" applyAlignment="1">
      <alignment horizontal="center" vertical="center" wrapText="1" readingOrder="2"/>
    </xf>
    <xf numFmtId="0" fontId="8" fillId="2" borderId="2" xfId="8" applyFont="1" applyFill="1" applyBorder="1" applyAlignment="1">
      <alignment horizontal="center" vertical="center" wrapText="1"/>
    </xf>
    <xf numFmtId="0" fontId="8" fillId="2" borderId="3" xfId="8" applyFont="1" applyFill="1" applyBorder="1" applyAlignment="1">
      <alignment horizontal="center" vertical="center" wrapText="1"/>
    </xf>
    <xf numFmtId="0" fontId="12" fillId="2" borderId="2" xfId="8" applyFont="1" applyFill="1" applyBorder="1" applyAlignment="1">
      <alignment horizontal="center" vertical="center" wrapText="1"/>
    </xf>
    <xf numFmtId="0" fontId="12" fillId="2" borderId="3" xfId="8" applyFont="1" applyFill="1" applyBorder="1" applyAlignment="1">
      <alignment horizontal="center" vertical="center" wrapText="1"/>
    </xf>
    <xf numFmtId="49" fontId="8" fillId="2" borderId="3" xfId="8" applyNumberFormat="1" applyFont="1" applyFill="1" applyBorder="1" applyAlignment="1">
      <alignment horizontal="center" wrapText="1"/>
    </xf>
    <xf numFmtId="0" fontId="17" fillId="2" borderId="1" xfId="8" applyNumberFormat="1" applyFont="1" applyFill="1" applyBorder="1" applyAlignment="1">
      <alignment horizontal="right" vertical="center" wrapText="1" indent="1"/>
    </xf>
    <xf numFmtId="49" fontId="17" fillId="2" borderId="1" xfId="8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8" applyFont="1" applyFill="1" applyBorder="1" applyAlignment="1">
      <alignment horizontal="center" vertical="center" wrapText="1"/>
    </xf>
    <xf numFmtId="49" fontId="17" fillId="2" borderId="5" xfId="8" applyNumberFormat="1" applyFont="1" applyFill="1" applyBorder="1" applyAlignment="1">
      <alignment horizontal="center" vertical="center" wrapText="1" readingOrder="2"/>
    </xf>
    <xf numFmtId="0" fontId="12" fillId="0" borderId="6" xfId="8" applyFont="1" applyBorder="1" applyAlignment="1">
      <alignment horizontal="center"/>
    </xf>
    <xf numFmtId="49" fontId="17" fillId="2" borderId="7" xfId="8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3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3" fillId="6" borderId="0" xfId="0" applyFont="1" applyFill="1" applyAlignment="1">
      <alignment horizontal="center"/>
    </xf>
    <xf numFmtId="0" fontId="5" fillId="0" borderId="0" xfId="13" applyFill="1" applyBorder="1" applyAlignment="1" applyProtection="1">
      <alignment horizontal="center" readingOrder="2"/>
    </xf>
    <xf numFmtId="0" fontId="17" fillId="2" borderId="5" xfId="8" applyNumberFormat="1" applyFont="1" applyFill="1" applyBorder="1" applyAlignment="1">
      <alignment horizontal="right" vertical="center" wrapText="1" indent="1"/>
    </xf>
    <xf numFmtId="0" fontId="25" fillId="0" borderId="0" xfId="8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1" xfId="0" applyNumberFormat="1" applyFont="1" applyFill="1" applyBorder="1" applyAlignment="1">
      <alignment horizontal="center" wrapText="1"/>
    </xf>
    <xf numFmtId="49" fontId="17" fillId="2" borderId="12" xfId="8" applyNumberFormat="1" applyFont="1" applyFill="1" applyBorder="1" applyAlignment="1">
      <alignment horizontal="center" vertical="center" wrapText="1" readingOrder="2"/>
    </xf>
    <xf numFmtId="3" fontId="8" fillId="2" borderId="13" xfId="0" applyNumberFormat="1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8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2" fillId="0" borderId="0" xfId="8" applyFont="1" applyBorder="1" applyAlignment="1">
      <alignment horizontal="center"/>
    </xf>
    <xf numFmtId="49" fontId="17" fillId="2" borderId="5" xfId="8" applyNumberFormat="1" applyFont="1" applyFill="1" applyBorder="1" applyAlignment="1">
      <alignment horizontal="right" vertical="center" wrapText="1" readingOrder="2"/>
    </xf>
    <xf numFmtId="0" fontId="17" fillId="2" borderId="1" xfId="8" applyNumberFormat="1" applyFont="1" applyFill="1" applyBorder="1" applyAlignment="1">
      <alignment horizontal="right" vertical="center" wrapText="1" readingOrder="2"/>
    </xf>
    <xf numFmtId="0" fontId="17" fillId="2" borderId="5" xfId="8" applyNumberFormat="1" applyFont="1" applyFill="1" applyBorder="1" applyAlignment="1">
      <alignment horizontal="right" vertical="center" wrapText="1" indent="1" readingOrder="2"/>
    </xf>
    <xf numFmtId="0" fontId="12" fillId="2" borderId="18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13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49" fontId="17" fillId="7" borderId="12" xfId="8" applyNumberFormat="1" applyFont="1" applyFill="1" applyBorder="1" applyAlignment="1">
      <alignment horizontal="center" vertical="center" wrapText="1" readingOrder="2"/>
    </xf>
    <xf numFmtId="0" fontId="25" fillId="0" borderId="0" xfId="8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3"/>
    </xf>
    <xf numFmtId="0" fontId="30" fillId="0" borderId="0" xfId="0" applyFont="1" applyFill="1" applyBorder="1" applyAlignment="1">
      <alignment horizontal="right" indent="4"/>
    </xf>
    <xf numFmtId="0" fontId="30" fillId="0" borderId="0" xfId="0" applyFont="1" applyFill="1" applyBorder="1" applyAlignment="1">
      <alignment horizontal="right" indent="3"/>
    </xf>
    <xf numFmtId="4" fontId="29" fillId="0" borderId="34" xfId="0" applyNumberFormat="1" applyFont="1" applyFill="1" applyBorder="1" applyAlignment="1">
      <alignment horizontal="right"/>
    </xf>
    <xf numFmtId="10" fontId="29" fillId="0" borderId="34" xfId="0" applyNumberFormat="1" applyFont="1" applyFill="1" applyBorder="1" applyAlignment="1">
      <alignment horizontal="right"/>
    </xf>
    <xf numFmtId="2" fontId="29" fillId="0" borderId="34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166" fontId="29" fillId="0" borderId="34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35" xfId="0" applyFont="1" applyFill="1" applyBorder="1" applyAlignment="1">
      <alignment horizontal="right"/>
    </xf>
    <xf numFmtId="0" fontId="29" fillId="0" borderId="21" xfId="0" applyFont="1" applyFill="1" applyBorder="1" applyAlignment="1">
      <alignment horizontal="right" indent="1"/>
    </xf>
    <xf numFmtId="0" fontId="29" fillId="0" borderId="21" xfId="0" applyFont="1" applyFill="1" applyBorder="1" applyAlignment="1">
      <alignment horizontal="right" indent="2"/>
    </xf>
    <xf numFmtId="0" fontId="30" fillId="0" borderId="21" xfId="0" applyFont="1" applyFill="1" applyBorder="1" applyAlignment="1">
      <alignment horizontal="right" indent="3"/>
    </xf>
    <xf numFmtId="0" fontId="30" fillId="0" borderId="21" xfId="0" applyFont="1" applyFill="1" applyBorder="1" applyAlignment="1">
      <alignment horizontal="right" indent="2"/>
    </xf>
    <xf numFmtId="0" fontId="8" fillId="0" borderId="0" xfId="0" applyFont="1" applyAlignment="1">
      <alignment horizontal="right" readingOrder="2"/>
    </xf>
    <xf numFmtId="0" fontId="30" fillId="0" borderId="0" xfId="0" applyFont="1" applyFill="1" applyBorder="1" applyAlignment="1">
      <alignment horizontal="right" indent="1"/>
    </xf>
    <xf numFmtId="0" fontId="29" fillId="0" borderId="21" xfId="0" applyFont="1" applyFill="1" applyBorder="1" applyAlignment="1">
      <alignment horizontal="right"/>
    </xf>
    <xf numFmtId="0" fontId="30" fillId="0" borderId="22" xfId="0" applyFont="1" applyFill="1" applyBorder="1" applyAlignment="1">
      <alignment horizontal="right" indent="2"/>
    </xf>
    <xf numFmtId="0" fontId="30" fillId="0" borderId="23" xfId="0" applyNumberFormat="1" applyFont="1" applyFill="1" applyBorder="1" applyAlignment="1">
      <alignment horizontal="right"/>
    </xf>
    <xf numFmtId="4" fontId="30" fillId="0" borderId="23" xfId="0" applyNumberFormat="1" applyFont="1" applyFill="1" applyBorder="1" applyAlignment="1">
      <alignment horizontal="right"/>
    </xf>
    <xf numFmtId="2" fontId="30" fillId="0" borderId="23" xfId="0" applyNumberFormat="1" applyFont="1" applyFill="1" applyBorder="1" applyAlignment="1">
      <alignment horizontal="right"/>
    </xf>
    <xf numFmtId="10" fontId="30" fillId="0" borderId="23" xfId="0" applyNumberFormat="1" applyFont="1" applyFill="1" applyBorder="1" applyAlignment="1">
      <alignment horizontal="right"/>
    </xf>
    <xf numFmtId="14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43" fontId="8" fillId="0" borderId="24" xfId="1" applyFont="1" applyBorder="1" applyAlignment="1">
      <alignment horizontal="right"/>
    </xf>
    <xf numFmtId="10" fontId="8" fillId="0" borderId="24" xfId="9" applyNumberFormat="1" applyFont="1" applyBorder="1" applyAlignment="1">
      <alignment horizontal="center"/>
    </xf>
    <xf numFmtId="168" fontId="8" fillId="0" borderId="24" xfId="8" applyNumberFormat="1" applyFont="1" applyBorder="1" applyAlignment="1">
      <alignment horizontal="center"/>
    </xf>
    <xf numFmtId="169" fontId="29" fillId="0" borderId="34" xfId="0" applyNumberFormat="1" applyFont="1" applyFill="1" applyBorder="1" applyAlignment="1">
      <alignment horizontal="right"/>
    </xf>
    <xf numFmtId="169" fontId="29" fillId="0" borderId="0" xfId="0" applyNumberFormat="1" applyFont="1" applyFill="1" applyBorder="1" applyAlignment="1">
      <alignment horizontal="right"/>
    </xf>
    <xf numFmtId="169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2" fontId="8" fillId="0" borderId="24" xfId="8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32" fillId="0" borderId="0" xfId="0" applyNumberFormat="1" applyFont="1" applyFill="1" applyBorder="1" applyAlignment="1">
      <alignment horizontal="right"/>
    </xf>
    <xf numFmtId="4" fontId="32" fillId="0" borderId="0" xfId="0" applyNumberFormat="1" applyFont="1" applyFill="1" applyBorder="1" applyAlignment="1">
      <alignment horizontal="right"/>
    </xf>
    <xf numFmtId="2" fontId="32" fillId="0" borderId="0" xfId="0" applyNumberFormat="1" applyFont="1" applyFill="1" applyBorder="1" applyAlignment="1">
      <alignment horizontal="right"/>
    </xf>
    <xf numFmtId="10" fontId="32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32" fillId="0" borderId="0" xfId="0" applyFont="1" applyFill="1" applyBorder="1" applyAlignment="1">
      <alignment horizontal="right" indent="1"/>
    </xf>
    <xf numFmtId="0" fontId="32" fillId="0" borderId="21" xfId="0" applyFont="1" applyFill="1" applyBorder="1" applyAlignment="1">
      <alignment horizontal="right" indent="1"/>
    </xf>
    <xf numFmtId="0" fontId="32" fillId="0" borderId="0" xfId="0" applyFont="1" applyFill="1" applyBorder="1" applyAlignment="1">
      <alignment horizontal="right" indent="2"/>
    </xf>
    <xf numFmtId="0" fontId="9" fillId="0" borderId="0" xfId="0" applyFont="1" applyFill="1" applyAlignment="1">
      <alignment horizontal="center" vertical="center" wrapText="1"/>
    </xf>
    <xf numFmtId="0" fontId="8" fillId="2" borderId="36" xfId="0" applyFont="1" applyFill="1" applyBorder="1" applyAlignment="1">
      <alignment horizontal="right" wrapText="1"/>
    </xf>
    <xf numFmtId="0" fontId="23" fillId="7" borderId="31" xfId="0" applyFont="1" applyFill="1" applyBorder="1" applyAlignment="1">
      <alignment horizontal="right"/>
    </xf>
    <xf numFmtId="0" fontId="0" fillId="7" borderId="31" xfId="0" applyFill="1" applyBorder="1" applyAlignment="1">
      <alignment horizontal="right"/>
    </xf>
    <xf numFmtId="0" fontId="0" fillId="7" borderId="0" xfId="0" applyFill="1" applyAlignment="1">
      <alignment horizontal="right"/>
    </xf>
    <xf numFmtId="43" fontId="8" fillId="2" borderId="6" xfId="1" applyFont="1" applyFill="1" applyBorder="1" applyAlignment="1">
      <alignment horizontal="center" wrapText="1"/>
    </xf>
    <xf numFmtId="43" fontId="4" fillId="0" borderId="31" xfId="1" applyFont="1" applyFill="1" applyBorder="1" applyAlignment="1">
      <alignment horizontal="right"/>
    </xf>
    <xf numFmtId="49" fontId="8" fillId="2" borderId="10" xfId="0" applyNumberFormat="1" applyFont="1" applyFill="1" applyBorder="1" applyAlignment="1">
      <alignment horizontal="center" wrapText="1"/>
    </xf>
    <xf numFmtId="0" fontId="30" fillId="0" borderId="31" xfId="0" applyFont="1" applyFill="1" applyBorder="1" applyAlignment="1">
      <alignment horizontal="right"/>
    </xf>
    <xf numFmtId="43" fontId="23" fillId="0" borderId="31" xfId="1" applyFont="1" applyFill="1" applyBorder="1" applyAlignment="1">
      <alignment horizontal="right" indent="1"/>
    </xf>
    <xf numFmtId="43" fontId="33" fillId="0" borderId="31" xfId="1" applyFont="1" applyFill="1" applyBorder="1"/>
    <xf numFmtId="170" fontId="0" fillId="0" borderId="31" xfId="0" applyNumberFormat="1" applyFill="1" applyBorder="1" applyAlignment="1">
      <alignment horizontal="center"/>
    </xf>
    <xf numFmtId="0" fontId="4" fillId="7" borderId="31" xfId="0" applyFont="1" applyFill="1" applyBorder="1" applyAlignment="1">
      <alignment horizontal="right"/>
    </xf>
    <xf numFmtId="0" fontId="8" fillId="0" borderId="0" xfId="0" applyFont="1" applyFill="1" applyAlignment="1">
      <alignment horizontal="right" readingOrder="2"/>
    </xf>
    <xf numFmtId="0" fontId="8" fillId="7" borderId="19" xfId="8" applyFont="1" applyFill="1" applyBorder="1" applyAlignment="1">
      <alignment horizontal="right" wrapText="1"/>
    </xf>
    <xf numFmtId="0" fontId="0" fillId="7" borderId="0" xfId="0" applyFill="1" applyBorder="1" applyAlignment="1">
      <alignment horizontal="right"/>
    </xf>
    <xf numFmtId="43" fontId="8" fillId="0" borderId="24" xfId="1" applyFont="1" applyFill="1" applyBorder="1" applyAlignment="1">
      <alignment horizontal="right"/>
    </xf>
    <xf numFmtId="168" fontId="8" fillId="0" borderId="24" xfId="8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14" applyFill="1" applyAlignment="1">
      <alignment horizontal="right" indent="3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Border="1"/>
    <xf numFmtId="0" fontId="7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 wrapText="1"/>
    </xf>
    <xf numFmtId="49" fontId="4" fillId="0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right"/>
    </xf>
    <xf numFmtId="0" fontId="31" fillId="0" borderId="0" xfId="0" applyFont="1" applyFill="1" applyAlignment="1">
      <alignment horizontal="right" vertical="center" readingOrder="2"/>
    </xf>
    <xf numFmtId="10" fontId="30" fillId="0" borderId="0" xfId="9" applyNumberFormat="1" applyFont="1" applyFill="1" applyBorder="1" applyAlignment="1">
      <alignment horizontal="right"/>
    </xf>
    <xf numFmtId="10" fontId="4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/>
    </xf>
    <xf numFmtId="10" fontId="4" fillId="0" borderId="0" xfId="9" applyNumberFormat="1" applyFont="1" applyFill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indent="2"/>
    </xf>
    <xf numFmtId="2" fontId="4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4" fillId="0" borderId="0" xfId="0" applyNumberFormat="1" applyFont="1" applyFill="1" applyAlignment="1">
      <alignment horizontal="right"/>
    </xf>
    <xf numFmtId="14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readingOrder="2"/>
    </xf>
    <xf numFmtId="0" fontId="0" fillId="0" borderId="0" xfId="0" applyFill="1" applyAlignment="1">
      <alignment horizontal="right" indent="3"/>
    </xf>
    <xf numFmtId="0" fontId="0" fillId="0" borderId="0" xfId="0" applyFill="1" applyAlignment="1">
      <alignment horizontal="right" indent="5"/>
    </xf>
    <xf numFmtId="43" fontId="23" fillId="0" borderId="31" xfId="1" applyFont="1" applyFill="1" applyBorder="1" applyAlignment="1">
      <alignment horizontal="right"/>
    </xf>
    <xf numFmtId="4" fontId="7" fillId="0" borderId="0" xfId="0" applyNumberFormat="1" applyFont="1" applyAlignment="1">
      <alignment horizontal="center"/>
    </xf>
    <xf numFmtId="171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center"/>
    </xf>
    <xf numFmtId="0" fontId="10" fillId="2" borderId="25" xfId="8" applyFont="1" applyFill="1" applyBorder="1" applyAlignment="1">
      <alignment horizontal="center" vertical="center" wrapText="1"/>
    </xf>
    <xf numFmtId="0" fontId="10" fillId="2" borderId="26" xfId="8" applyFont="1" applyFill="1" applyBorder="1" applyAlignment="1">
      <alignment horizontal="center" vertical="center" wrapText="1"/>
    </xf>
    <xf numFmtId="0" fontId="10" fillId="2" borderId="4" xfId="8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22" fillId="2" borderId="28" xfId="0" applyFont="1" applyFill="1" applyBorder="1" applyAlignment="1">
      <alignment horizontal="center" vertical="center" wrapText="1" readingOrder="2"/>
    </xf>
    <xf numFmtId="0" fontId="18" fillId="0" borderId="29" xfId="0" applyFont="1" applyBorder="1" applyAlignment="1">
      <alignment horizontal="center" readingOrder="2"/>
    </xf>
    <xf numFmtId="0" fontId="18" fillId="0" borderId="17" xfId="0" applyFont="1" applyBorder="1" applyAlignment="1">
      <alignment horizontal="center" readingOrder="2"/>
    </xf>
    <xf numFmtId="0" fontId="22" fillId="2" borderId="30" xfId="0" applyFont="1" applyFill="1" applyBorder="1" applyAlignment="1">
      <alignment horizontal="center" vertical="center" wrapText="1" readingOrder="2"/>
    </xf>
    <xf numFmtId="0" fontId="18" fillId="0" borderId="31" xfId="0" applyFont="1" applyBorder="1" applyAlignment="1">
      <alignment horizontal="center" readingOrder="2"/>
    </xf>
    <xf numFmtId="0" fontId="18" fillId="0" borderId="32" xfId="0" applyFont="1" applyBorder="1" applyAlignment="1">
      <alignment horizontal="center" readingOrder="2"/>
    </xf>
    <xf numFmtId="0" fontId="22" fillId="2" borderId="31" xfId="0" applyFont="1" applyFill="1" applyBorder="1" applyAlignment="1">
      <alignment horizontal="center" vertical="center" wrapText="1" readingOrder="2"/>
    </xf>
    <xf numFmtId="0" fontId="22" fillId="2" borderId="32" xfId="0" applyFont="1" applyFill="1" applyBorder="1" applyAlignment="1">
      <alignment horizontal="center" vertical="center" wrapText="1" readingOrder="2"/>
    </xf>
    <xf numFmtId="0" fontId="10" fillId="2" borderId="30" xfId="0" applyFont="1" applyFill="1" applyBorder="1" applyAlignment="1">
      <alignment horizontal="center" vertical="center" wrapText="1" readingOrder="2"/>
    </xf>
    <xf numFmtId="0" fontId="10" fillId="2" borderId="31" xfId="0" applyFont="1" applyFill="1" applyBorder="1" applyAlignment="1">
      <alignment horizontal="center" vertical="center" wrapText="1" readingOrder="2"/>
    </xf>
    <xf numFmtId="0" fontId="10" fillId="2" borderId="32" xfId="0" applyFont="1" applyFill="1" applyBorder="1" applyAlignment="1">
      <alignment horizontal="center" vertical="center" wrapText="1" readingOrder="2"/>
    </xf>
    <xf numFmtId="43" fontId="7" fillId="0" borderId="0" xfId="8" applyNumberFormat="1" applyFont="1" applyAlignment="1">
      <alignment horizontal="center"/>
    </xf>
  </cellXfs>
  <cellStyles count="3689">
    <cellStyle name="20% - Accent1" xfId="65"/>
    <cellStyle name="20% - Accent1 2" xfId="284"/>
    <cellStyle name="20% - Accent1 2 2" xfId="981"/>
    <cellStyle name="20% - Accent1 3" xfId="285"/>
    <cellStyle name="20% - Accent2" xfId="66"/>
    <cellStyle name="20% - Accent2 2" xfId="282"/>
    <cellStyle name="20% - Accent2 2 2" xfId="978"/>
    <cellStyle name="20% - Accent2 3" xfId="283"/>
    <cellStyle name="20% - Accent3" xfId="67"/>
    <cellStyle name="20% - Accent3 2" xfId="280"/>
    <cellStyle name="20% - Accent3 2 2" xfId="975"/>
    <cellStyle name="20% - Accent3 3" xfId="281"/>
    <cellStyle name="20% - Accent4" xfId="68"/>
    <cellStyle name="20% - Accent4 2" xfId="278"/>
    <cellStyle name="20% - Accent4 2 2" xfId="971"/>
    <cellStyle name="20% - Accent4 3" xfId="279"/>
    <cellStyle name="20% - Accent5" xfId="69"/>
    <cellStyle name="20% - Accent5 2" xfId="276"/>
    <cellStyle name="20% - Accent5 2 2" xfId="968"/>
    <cellStyle name="20% - Accent5 3" xfId="277"/>
    <cellStyle name="20% - Accent6" xfId="70"/>
    <cellStyle name="20% - Accent6 2" xfId="274"/>
    <cellStyle name="20% - Accent6 2 2" xfId="966"/>
    <cellStyle name="20% - Accent6 3" xfId="275"/>
    <cellStyle name="20% - הדגשה1" xfId="34" builtinId="30" customBuiltin="1"/>
    <cellStyle name="20% - הדגשה1 10" xfId="1574"/>
    <cellStyle name="20% - הדגשה1 2" xfId="188"/>
    <cellStyle name="20% - הדגשה1 2 2" xfId="490"/>
    <cellStyle name="20% - הדגשה1 2 2 2" xfId="489"/>
    <cellStyle name="20% - הדגשה1 2 2 2 2" xfId="488"/>
    <cellStyle name="20% - הדגשה1 2 2 2 2 2" xfId="1230"/>
    <cellStyle name="20% - הדגשה1 2 2 2 2 2 2" xfId="3357"/>
    <cellStyle name="20% - הדגשה1 2 2 2 2 2 3" xfId="2289"/>
    <cellStyle name="20% - הדגשה1 2 2 2 2 3" xfId="2827"/>
    <cellStyle name="20% - הדגשה1 2 2 2 2 4" xfId="1759"/>
    <cellStyle name="20% - הדגשה1 2 2 2 3" xfId="1231"/>
    <cellStyle name="20% - הדגשה1 2 2 2 3 2" xfId="3358"/>
    <cellStyle name="20% - הדגשה1 2 2 2 3 3" xfId="2290"/>
    <cellStyle name="20% - הדגשה1 2 2 2 4" xfId="2828"/>
    <cellStyle name="20% - הדגשה1 2 2 2 5" xfId="1760"/>
    <cellStyle name="20% - הדגשה1 2 2 3" xfId="487"/>
    <cellStyle name="20% - הדגשה1 2 2 3 2" xfId="1229"/>
    <cellStyle name="20% - הדגשה1 2 2 3 2 2" xfId="3356"/>
    <cellStyle name="20% - הדגשה1 2 2 3 2 3" xfId="2288"/>
    <cellStyle name="20% - הדגשה1 2 2 3 3" xfId="2826"/>
    <cellStyle name="20% - הדגשה1 2 2 3 4" xfId="1758"/>
    <cellStyle name="20% - הדגשה1 2 2 4" xfId="486"/>
    <cellStyle name="20% - הדגשה1 2 2 4 2" xfId="1228"/>
    <cellStyle name="20% - הדגשה1 2 2 4 2 2" xfId="3355"/>
    <cellStyle name="20% - הדגשה1 2 2 4 2 3" xfId="2287"/>
    <cellStyle name="20% - הדגשה1 2 2 4 3" xfId="2825"/>
    <cellStyle name="20% - הדגשה1 2 2 4 4" xfId="1757"/>
    <cellStyle name="20% - הדגשה1 2 2 5" xfId="1232"/>
    <cellStyle name="20% - הדגשה1 2 2 5 2" xfId="3359"/>
    <cellStyle name="20% - הדגשה1 2 2 5 3" xfId="2291"/>
    <cellStyle name="20% - הדגשה1 2 2 6" xfId="2829"/>
    <cellStyle name="20% - הדגשה1 2 2 7" xfId="1761"/>
    <cellStyle name="20% - הדגשה1 2 3" xfId="485"/>
    <cellStyle name="20% - הדגשה1 2 3 2" xfId="484"/>
    <cellStyle name="20% - הדגשה1 2 3 2 2" xfId="1226"/>
    <cellStyle name="20% - הדגשה1 2 3 2 2 2" xfId="3353"/>
    <cellStyle name="20% - הדגשה1 2 3 2 2 3" xfId="2285"/>
    <cellStyle name="20% - הדגשה1 2 3 2 3" xfId="2823"/>
    <cellStyle name="20% - הדגשה1 2 3 2 4" xfId="1755"/>
    <cellStyle name="20% - הדגשה1 2 3 3" xfId="1227"/>
    <cellStyle name="20% - הדגשה1 2 3 3 2" xfId="3354"/>
    <cellStyle name="20% - הדגשה1 2 3 3 3" xfId="2286"/>
    <cellStyle name="20% - הדגשה1 2 3 4" xfId="2824"/>
    <cellStyle name="20% - הדגשה1 2 3 5" xfId="1756"/>
    <cellStyle name="20% - הדגשה1 2 4" xfId="482"/>
    <cellStyle name="20% - הדגשה1 2 4 2" xfId="1224"/>
    <cellStyle name="20% - הדגשה1 2 4 2 2" xfId="3351"/>
    <cellStyle name="20% - הדגשה1 2 4 2 3" xfId="2283"/>
    <cellStyle name="20% - הדגשה1 2 4 3" xfId="2821"/>
    <cellStyle name="20% - הדגשה1 2 4 4" xfId="1753"/>
    <cellStyle name="20% - הדגשה1 2 5" xfId="481"/>
    <cellStyle name="20% - הדגשה1 2 5 2" xfId="1223"/>
    <cellStyle name="20% - הדגשה1 2 5 2 2" xfId="3350"/>
    <cellStyle name="20% - הדגשה1 2 5 2 3" xfId="2282"/>
    <cellStyle name="20% - הדגשה1 2 5 3" xfId="2820"/>
    <cellStyle name="20% - הדגשה1 2 5 4" xfId="1752"/>
    <cellStyle name="20% - הדגשה1 2 6" xfId="910"/>
    <cellStyle name="20% - הדגשה1 2 7" xfId="1063"/>
    <cellStyle name="20% - הדגשה1 2 7 2" xfId="3190"/>
    <cellStyle name="20% - הדגשה1 2 7 3" xfId="2122"/>
    <cellStyle name="20% - הדגשה1 2 8" xfId="2660"/>
    <cellStyle name="20% - הדגשה1 2 9" xfId="1592"/>
    <cellStyle name="20% - הדגשה1 3" xfId="271"/>
    <cellStyle name="20% - הדגשה1 3 2" xfId="479"/>
    <cellStyle name="20% - הדגשה1 3 2 2" xfId="478"/>
    <cellStyle name="20% - הדגשה1 3 2 2 2" xfId="477"/>
    <cellStyle name="20% - הדגשה1 3 2 2 2 2" xfId="1220"/>
    <cellStyle name="20% - הדגשה1 3 2 2 2 2 2" xfId="3347"/>
    <cellStyle name="20% - הדגשה1 3 2 2 2 2 3" xfId="2279"/>
    <cellStyle name="20% - הדגשה1 3 2 2 2 3" xfId="2817"/>
    <cellStyle name="20% - הדגשה1 3 2 2 2 4" xfId="1749"/>
    <cellStyle name="20% - הדגשה1 3 2 2 3" xfId="1221"/>
    <cellStyle name="20% - הדגשה1 3 2 2 3 2" xfId="3348"/>
    <cellStyle name="20% - הדגשה1 3 2 2 3 3" xfId="2280"/>
    <cellStyle name="20% - הדגשה1 3 2 2 4" xfId="2818"/>
    <cellStyle name="20% - הדגשה1 3 2 2 5" xfId="1750"/>
    <cellStyle name="20% - הדגשה1 3 2 3" xfId="476"/>
    <cellStyle name="20% - הדגשה1 3 2 3 2" xfId="1219"/>
    <cellStyle name="20% - הדגשה1 3 2 3 2 2" xfId="3346"/>
    <cellStyle name="20% - הדגשה1 3 2 3 2 3" xfId="2278"/>
    <cellStyle name="20% - הדגשה1 3 2 3 3" xfId="2816"/>
    <cellStyle name="20% - הדגשה1 3 2 3 4" xfId="1748"/>
    <cellStyle name="20% - הדגשה1 3 2 4" xfId="475"/>
    <cellStyle name="20% - הדגשה1 3 2 4 2" xfId="1218"/>
    <cellStyle name="20% - הדגשה1 3 2 4 2 2" xfId="3345"/>
    <cellStyle name="20% - הדגשה1 3 2 4 2 3" xfId="2277"/>
    <cellStyle name="20% - הדגשה1 3 2 4 3" xfId="2815"/>
    <cellStyle name="20% - הדגשה1 3 2 4 4" xfId="1747"/>
    <cellStyle name="20% - הדגשה1 3 2 5" xfId="1222"/>
    <cellStyle name="20% - הדגשה1 3 2 5 2" xfId="3349"/>
    <cellStyle name="20% - הדגשה1 3 2 5 3" xfId="2281"/>
    <cellStyle name="20% - הדגשה1 3 2 6" xfId="2819"/>
    <cellStyle name="20% - הדגשה1 3 2 7" xfId="1751"/>
    <cellStyle name="20% - הדגשה1 3 3" xfId="474"/>
    <cellStyle name="20% - הדגשה1 3 3 2" xfId="473"/>
    <cellStyle name="20% - הדגשה1 3 3 2 2" xfId="1216"/>
    <cellStyle name="20% - הדגשה1 3 3 2 2 2" xfId="3343"/>
    <cellStyle name="20% - הדגשה1 3 3 2 2 3" xfId="2275"/>
    <cellStyle name="20% - הדגשה1 3 3 2 3" xfId="2813"/>
    <cellStyle name="20% - הדגשה1 3 3 2 4" xfId="1745"/>
    <cellStyle name="20% - הדגשה1 3 3 3" xfId="1217"/>
    <cellStyle name="20% - הדגשה1 3 3 3 2" xfId="3344"/>
    <cellStyle name="20% - הדגשה1 3 3 3 3" xfId="2276"/>
    <cellStyle name="20% - הדגשה1 3 3 4" xfId="2814"/>
    <cellStyle name="20% - הדגשה1 3 3 5" xfId="1746"/>
    <cellStyle name="20% - הדגשה1 3 4" xfId="472"/>
    <cellStyle name="20% - הדגשה1 3 4 2" xfId="1215"/>
    <cellStyle name="20% - הדגשה1 3 4 2 2" xfId="3342"/>
    <cellStyle name="20% - הדגשה1 3 4 2 3" xfId="2274"/>
    <cellStyle name="20% - הדגשה1 3 4 3" xfId="2812"/>
    <cellStyle name="20% - הדגשה1 3 4 4" xfId="1744"/>
    <cellStyle name="20% - הדגשה1 3 5" xfId="471"/>
    <cellStyle name="20% - הדגשה1 3 5 2" xfId="1214"/>
    <cellStyle name="20% - הדגשה1 3 5 2 2" xfId="3341"/>
    <cellStyle name="20% - הדגשה1 3 5 2 3" xfId="2273"/>
    <cellStyle name="20% - הדגשה1 3 5 3" xfId="2811"/>
    <cellStyle name="20% - הדגשה1 3 5 4" xfId="1743"/>
    <cellStyle name="20% - הדגשה1 3 6" xfId="962"/>
    <cellStyle name="20% - הדגשה1 3 7" xfId="1105"/>
    <cellStyle name="20% - הדגשה1 3 7 2" xfId="3232"/>
    <cellStyle name="20% - הדגשה1 3 7 3" xfId="2164"/>
    <cellStyle name="20% - הדגשה1 3 8" xfId="2702"/>
    <cellStyle name="20% - הדגשה1 3 9" xfId="1634"/>
    <cellStyle name="20% - הדגשה1 4" xfId="470"/>
    <cellStyle name="20% - הדגשה1 4 2" xfId="464"/>
    <cellStyle name="20% - הדגשה1 4 2 2" xfId="463"/>
    <cellStyle name="20% - הדגשה1 4 2 2 2" xfId="1211"/>
    <cellStyle name="20% - הדגשה1 4 2 2 2 2" xfId="3338"/>
    <cellStyle name="20% - הדגשה1 4 2 2 2 3" xfId="2270"/>
    <cellStyle name="20% - הדגשה1 4 2 2 3" xfId="2808"/>
    <cellStyle name="20% - הדגשה1 4 2 2 4" xfId="1740"/>
    <cellStyle name="20% - הדגשה1 4 2 3" xfId="1212"/>
    <cellStyle name="20% - הדגשה1 4 2 3 2" xfId="3339"/>
    <cellStyle name="20% - הדגשה1 4 2 3 3" xfId="2271"/>
    <cellStyle name="20% - הדגשה1 4 2 4" xfId="2809"/>
    <cellStyle name="20% - הדגשה1 4 2 5" xfId="1741"/>
    <cellStyle name="20% - הדגשה1 4 3" xfId="462"/>
    <cellStyle name="20% - הדגשה1 4 3 2" xfId="1210"/>
    <cellStyle name="20% - הדגשה1 4 3 2 2" xfId="3337"/>
    <cellStyle name="20% - הדגשה1 4 3 2 3" xfId="2269"/>
    <cellStyle name="20% - הדגשה1 4 3 3" xfId="2807"/>
    <cellStyle name="20% - הדגשה1 4 3 4" xfId="1739"/>
    <cellStyle name="20% - הדגשה1 4 4" xfId="461"/>
    <cellStyle name="20% - הדגשה1 4 4 2" xfId="1209"/>
    <cellStyle name="20% - הדגשה1 4 4 2 2" xfId="3336"/>
    <cellStyle name="20% - הדגשה1 4 4 2 3" xfId="2268"/>
    <cellStyle name="20% - הדגשה1 4 4 3" xfId="2806"/>
    <cellStyle name="20% - הדגשה1 4 4 4" xfId="1738"/>
    <cellStyle name="20% - הדגשה1 4 5" xfId="1213"/>
    <cellStyle name="20% - הדגשה1 4 5 2" xfId="3340"/>
    <cellStyle name="20% - הדגשה1 4 5 3" xfId="2272"/>
    <cellStyle name="20% - הדגשה1 4 6" xfId="2810"/>
    <cellStyle name="20% - הדגשה1 4 7" xfId="1742"/>
    <cellStyle name="20% - הדגשה1 5" xfId="460"/>
    <cellStyle name="20% - הדגשה1 5 2" xfId="459"/>
    <cellStyle name="20% - הדגשה1 5 2 2" xfId="1207"/>
    <cellStyle name="20% - הדגשה1 5 2 2 2" xfId="3334"/>
    <cellStyle name="20% - הדגשה1 5 2 2 3" xfId="2266"/>
    <cellStyle name="20% - הדגשה1 5 2 3" xfId="2804"/>
    <cellStyle name="20% - הדגשה1 5 2 4" xfId="1736"/>
    <cellStyle name="20% - הדגשה1 5 3" xfId="1208"/>
    <cellStyle name="20% - הדגשה1 5 3 2" xfId="3335"/>
    <cellStyle name="20% - הדגשה1 5 3 3" xfId="2267"/>
    <cellStyle name="20% - הדגשה1 5 4" xfId="2805"/>
    <cellStyle name="20% - הדגשה1 5 5" xfId="1737"/>
    <cellStyle name="20% - הדגשה1 6" xfId="458"/>
    <cellStyle name="20% - הדגשה1 6 2" xfId="1206"/>
    <cellStyle name="20% - הדגשה1 6 2 2" xfId="3333"/>
    <cellStyle name="20% - הדגשה1 6 2 3" xfId="2265"/>
    <cellStyle name="20% - הדגשה1 6 3" xfId="2803"/>
    <cellStyle name="20% - הדגשה1 6 4" xfId="1735"/>
    <cellStyle name="20% - הדגשה1 7" xfId="457"/>
    <cellStyle name="20% - הדגשה1 7 2" xfId="1205"/>
    <cellStyle name="20% - הדגשה1 7 2 2" xfId="3332"/>
    <cellStyle name="20% - הדגשה1 7 2 3" xfId="2264"/>
    <cellStyle name="20% - הדגשה1 7 3" xfId="2802"/>
    <cellStyle name="20% - הדגשה1 7 4" xfId="1734"/>
    <cellStyle name="20% - הדגשה1 8" xfId="1045"/>
    <cellStyle name="20% - הדגשה1 8 2" xfId="3172"/>
    <cellStyle name="20% - הדגשה1 8 3" xfId="2104"/>
    <cellStyle name="20% - הדגשה1 9" xfId="2630"/>
    <cellStyle name="20% - הדגשה2" xfId="38" builtinId="34" customBuiltin="1"/>
    <cellStyle name="20% - הדגשה2 10" xfId="1576"/>
    <cellStyle name="20% - הדגשה2 2" xfId="190"/>
    <cellStyle name="20% - הדגשה2 2 2" xfId="454"/>
    <cellStyle name="20% - הדגשה2 2 2 2" xfId="453"/>
    <cellStyle name="20% - הדגשה2 2 2 2 2" xfId="452"/>
    <cellStyle name="20% - הדגשה2 2 2 2 2 2" xfId="1202"/>
    <cellStyle name="20% - הדגשה2 2 2 2 2 2 2" xfId="3329"/>
    <cellStyle name="20% - הדגשה2 2 2 2 2 2 3" xfId="2261"/>
    <cellStyle name="20% - הדגשה2 2 2 2 2 3" xfId="2799"/>
    <cellStyle name="20% - הדגשה2 2 2 2 2 4" xfId="1731"/>
    <cellStyle name="20% - הדגשה2 2 2 2 3" xfId="1203"/>
    <cellStyle name="20% - הדגשה2 2 2 2 3 2" xfId="3330"/>
    <cellStyle name="20% - הדגשה2 2 2 2 3 3" xfId="2262"/>
    <cellStyle name="20% - הדגשה2 2 2 2 4" xfId="2800"/>
    <cellStyle name="20% - הדגשה2 2 2 2 5" xfId="1732"/>
    <cellStyle name="20% - הדגשה2 2 2 3" xfId="451"/>
    <cellStyle name="20% - הדגשה2 2 2 3 2" xfId="1201"/>
    <cellStyle name="20% - הדגשה2 2 2 3 2 2" xfId="3328"/>
    <cellStyle name="20% - הדגשה2 2 2 3 2 3" xfId="2260"/>
    <cellStyle name="20% - הדגשה2 2 2 3 3" xfId="2798"/>
    <cellStyle name="20% - הדגשה2 2 2 3 4" xfId="1730"/>
    <cellStyle name="20% - הדגשה2 2 2 4" xfId="450"/>
    <cellStyle name="20% - הדגשה2 2 2 4 2" xfId="1200"/>
    <cellStyle name="20% - הדגשה2 2 2 4 2 2" xfId="3327"/>
    <cellStyle name="20% - הדגשה2 2 2 4 2 3" xfId="2259"/>
    <cellStyle name="20% - הדגשה2 2 2 4 3" xfId="2797"/>
    <cellStyle name="20% - הדגשה2 2 2 4 4" xfId="1729"/>
    <cellStyle name="20% - הדגשה2 2 2 5" xfId="1204"/>
    <cellStyle name="20% - הדגשה2 2 2 5 2" xfId="3331"/>
    <cellStyle name="20% - הדגשה2 2 2 5 3" xfId="2263"/>
    <cellStyle name="20% - הדגשה2 2 2 6" xfId="2801"/>
    <cellStyle name="20% - הדגשה2 2 2 7" xfId="1733"/>
    <cellStyle name="20% - הדגשה2 2 3" xfId="449"/>
    <cellStyle name="20% - הדגשה2 2 3 2" xfId="448"/>
    <cellStyle name="20% - הדגשה2 2 3 2 2" xfId="1198"/>
    <cellStyle name="20% - הדגשה2 2 3 2 2 2" xfId="3325"/>
    <cellStyle name="20% - הדגשה2 2 3 2 2 3" xfId="2257"/>
    <cellStyle name="20% - הדגשה2 2 3 2 3" xfId="2795"/>
    <cellStyle name="20% - הדגשה2 2 3 2 4" xfId="1727"/>
    <cellStyle name="20% - הדגשה2 2 3 3" xfId="1199"/>
    <cellStyle name="20% - הדגשה2 2 3 3 2" xfId="3326"/>
    <cellStyle name="20% - הדגשה2 2 3 3 3" xfId="2258"/>
    <cellStyle name="20% - הדגשה2 2 3 4" xfId="2796"/>
    <cellStyle name="20% - הדגשה2 2 3 5" xfId="1728"/>
    <cellStyle name="20% - הדגשה2 2 4" xfId="447"/>
    <cellStyle name="20% - הדגשה2 2 4 2" xfId="1197"/>
    <cellStyle name="20% - הדגשה2 2 4 2 2" xfId="3324"/>
    <cellStyle name="20% - הדגשה2 2 4 2 3" xfId="2256"/>
    <cellStyle name="20% - הדגשה2 2 4 3" xfId="2794"/>
    <cellStyle name="20% - הדגשה2 2 4 4" xfId="1726"/>
    <cellStyle name="20% - הדגשה2 2 5" xfId="446"/>
    <cellStyle name="20% - הדגשה2 2 5 2" xfId="1196"/>
    <cellStyle name="20% - הדגשה2 2 5 2 2" xfId="3323"/>
    <cellStyle name="20% - הדגשה2 2 5 2 3" xfId="2255"/>
    <cellStyle name="20% - הדגשה2 2 5 3" xfId="2793"/>
    <cellStyle name="20% - הדגשה2 2 5 4" xfId="1725"/>
    <cellStyle name="20% - הדגשה2 2 6" xfId="905"/>
    <cellStyle name="20% - הדגשה2 2 7" xfId="1064"/>
    <cellStyle name="20% - הדגשה2 2 7 2" xfId="3191"/>
    <cellStyle name="20% - הדגשה2 2 7 3" xfId="2123"/>
    <cellStyle name="20% - הדגשה2 2 8" xfId="2661"/>
    <cellStyle name="20% - הדגשה2 2 9" xfId="1593"/>
    <cellStyle name="20% - הדגשה2 3" xfId="261"/>
    <cellStyle name="20% - הדגשה2 3 2" xfId="445"/>
    <cellStyle name="20% - הדגשה2 3 2 2" xfId="444"/>
    <cellStyle name="20% - הדגשה2 3 2 2 2" xfId="443"/>
    <cellStyle name="20% - הדגשה2 3 2 2 2 2" xfId="1193"/>
    <cellStyle name="20% - הדגשה2 3 2 2 2 2 2" xfId="3320"/>
    <cellStyle name="20% - הדגשה2 3 2 2 2 2 3" xfId="2252"/>
    <cellStyle name="20% - הדגשה2 3 2 2 2 3" xfId="2790"/>
    <cellStyle name="20% - הדגשה2 3 2 2 2 4" xfId="1722"/>
    <cellStyle name="20% - הדגשה2 3 2 2 3" xfId="1194"/>
    <cellStyle name="20% - הדגשה2 3 2 2 3 2" xfId="3321"/>
    <cellStyle name="20% - הדגשה2 3 2 2 3 3" xfId="2253"/>
    <cellStyle name="20% - הדגשה2 3 2 2 4" xfId="2791"/>
    <cellStyle name="20% - הדגשה2 3 2 2 5" xfId="1723"/>
    <cellStyle name="20% - הדגשה2 3 2 3" xfId="442"/>
    <cellStyle name="20% - הדגשה2 3 2 3 2" xfId="1192"/>
    <cellStyle name="20% - הדגשה2 3 2 3 2 2" xfId="3319"/>
    <cellStyle name="20% - הדגשה2 3 2 3 2 3" xfId="2251"/>
    <cellStyle name="20% - הדגשה2 3 2 3 3" xfId="2789"/>
    <cellStyle name="20% - הדגשה2 3 2 3 4" xfId="1721"/>
    <cellStyle name="20% - הדגשה2 3 2 4" xfId="441"/>
    <cellStyle name="20% - הדגשה2 3 2 4 2" xfId="1191"/>
    <cellStyle name="20% - הדגשה2 3 2 4 2 2" xfId="3318"/>
    <cellStyle name="20% - הדגשה2 3 2 4 2 3" xfId="2250"/>
    <cellStyle name="20% - הדגשה2 3 2 4 3" xfId="2788"/>
    <cellStyle name="20% - הדגשה2 3 2 4 4" xfId="1720"/>
    <cellStyle name="20% - הדגשה2 3 2 5" xfId="1195"/>
    <cellStyle name="20% - הדגשה2 3 2 5 2" xfId="3322"/>
    <cellStyle name="20% - הדגשה2 3 2 5 3" xfId="2254"/>
    <cellStyle name="20% - הדגשה2 3 2 6" xfId="2792"/>
    <cellStyle name="20% - הדגשה2 3 2 7" xfId="1724"/>
    <cellStyle name="20% - הדגשה2 3 3" xfId="440"/>
    <cellStyle name="20% - הדגשה2 3 3 2" xfId="439"/>
    <cellStyle name="20% - הדגשה2 3 3 2 2" xfId="1189"/>
    <cellStyle name="20% - הדגשה2 3 3 2 2 2" xfId="3316"/>
    <cellStyle name="20% - הדגשה2 3 3 2 2 3" xfId="2248"/>
    <cellStyle name="20% - הדגשה2 3 3 2 3" xfId="2786"/>
    <cellStyle name="20% - הדגשה2 3 3 2 4" xfId="1718"/>
    <cellStyle name="20% - הדגשה2 3 3 3" xfId="1190"/>
    <cellStyle name="20% - הדגשה2 3 3 3 2" xfId="3317"/>
    <cellStyle name="20% - הדגשה2 3 3 3 3" xfId="2249"/>
    <cellStyle name="20% - הדגשה2 3 3 4" xfId="2787"/>
    <cellStyle name="20% - הדגשה2 3 3 5" xfId="1719"/>
    <cellStyle name="20% - הדגשה2 3 4" xfId="438"/>
    <cellStyle name="20% - הדגשה2 3 4 2" xfId="1188"/>
    <cellStyle name="20% - הדגשה2 3 4 2 2" xfId="3315"/>
    <cellStyle name="20% - הדגשה2 3 4 2 3" xfId="2247"/>
    <cellStyle name="20% - הדגשה2 3 4 3" xfId="2785"/>
    <cellStyle name="20% - הדגשה2 3 4 4" xfId="1717"/>
    <cellStyle name="20% - הדגשה2 3 5" xfId="437"/>
    <cellStyle name="20% - הדגשה2 3 5 2" xfId="1187"/>
    <cellStyle name="20% - הדגשה2 3 5 2 2" xfId="3314"/>
    <cellStyle name="20% - הדגשה2 3 5 2 3" xfId="2246"/>
    <cellStyle name="20% - הדגשה2 3 5 3" xfId="2784"/>
    <cellStyle name="20% - הדגשה2 3 5 4" xfId="1716"/>
    <cellStyle name="20% - הדגשה2 3 6" xfId="952"/>
    <cellStyle name="20% - הדגשה2 3 7" xfId="1099"/>
    <cellStyle name="20% - הדגשה2 3 7 2" xfId="3226"/>
    <cellStyle name="20% - הדגשה2 3 7 3" xfId="2158"/>
    <cellStyle name="20% - הדגשה2 3 8" xfId="2696"/>
    <cellStyle name="20% - הדגשה2 3 9" xfId="1628"/>
    <cellStyle name="20% - הדגשה2 4" xfId="436"/>
    <cellStyle name="20% - הדגשה2 4 2" xfId="435"/>
    <cellStyle name="20% - הדגשה2 4 2 2" xfId="434"/>
    <cellStyle name="20% - הדגשה2 4 2 2 2" xfId="1184"/>
    <cellStyle name="20% - הדגשה2 4 2 2 2 2" xfId="3311"/>
    <cellStyle name="20% - הדגשה2 4 2 2 2 3" xfId="2243"/>
    <cellStyle name="20% - הדגשה2 4 2 2 3" xfId="2781"/>
    <cellStyle name="20% - הדגשה2 4 2 2 4" xfId="1713"/>
    <cellStyle name="20% - הדגשה2 4 2 3" xfId="1185"/>
    <cellStyle name="20% - הדגשה2 4 2 3 2" xfId="3312"/>
    <cellStyle name="20% - הדגשה2 4 2 3 3" xfId="2244"/>
    <cellStyle name="20% - הדגשה2 4 2 4" xfId="2782"/>
    <cellStyle name="20% - הדגשה2 4 2 5" xfId="1714"/>
    <cellStyle name="20% - הדגשה2 4 3" xfId="433"/>
    <cellStyle name="20% - הדגשה2 4 3 2" xfId="1183"/>
    <cellStyle name="20% - הדגשה2 4 3 2 2" xfId="3310"/>
    <cellStyle name="20% - הדגשה2 4 3 2 3" xfId="2242"/>
    <cellStyle name="20% - הדגשה2 4 3 3" xfId="2780"/>
    <cellStyle name="20% - הדגשה2 4 3 4" xfId="1712"/>
    <cellStyle name="20% - הדגשה2 4 4" xfId="432"/>
    <cellStyle name="20% - הדגשה2 4 4 2" xfId="1182"/>
    <cellStyle name="20% - הדגשה2 4 4 2 2" xfId="3309"/>
    <cellStyle name="20% - הדגשה2 4 4 2 3" xfId="2241"/>
    <cellStyle name="20% - הדגשה2 4 4 3" xfId="2779"/>
    <cellStyle name="20% - הדגשה2 4 4 4" xfId="1711"/>
    <cellStyle name="20% - הדגשה2 4 5" xfId="1186"/>
    <cellStyle name="20% - הדגשה2 4 5 2" xfId="3313"/>
    <cellStyle name="20% - הדגשה2 4 5 3" xfId="2245"/>
    <cellStyle name="20% - הדגשה2 4 6" xfId="2783"/>
    <cellStyle name="20% - הדגשה2 4 7" xfId="1715"/>
    <cellStyle name="20% - הדגשה2 5" xfId="431"/>
    <cellStyle name="20% - הדגשה2 5 2" xfId="430"/>
    <cellStyle name="20% - הדגשה2 5 2 2" xfId="1180"/>
    <cellStyle name="20% - הדגשה2 5 2 2 2" xfId="3307"/>
    <cellStyle name="20% - הדגשה2 5 2 2 3" xfId="2239"/>
    <cellStyle name="20% - הדגשה2 5 2 3" xfId="2777"/>
    <cellStyle name="20% - הדגשה2 5 2 4" xfId="1709"/>
    <cellStyle name="20% - הדגשה2 5 3" xfId="1181"/>
    <cellStyle name="20% - הדגשה2 5 3 2" xfId="3308"/>
    <cellStyle name="20% - הדגשה2 5 3 3" xfId="2240"/>
    <cellStyle name="20% - הדגשה2 5 4" xfId="2778"/>
    <cellStyle name="20% - הדגשה2 5 5" xfId="1710"/>
    <cellStyle name="20% - הדגשה2 6" xfId="429"/>
    <cellStyle name="20% - הדגשה2 6 2" xfId="1179"/>
    <cellStyle name="20% - הדגשה2 6 2 2" xfId="3306"/>
    <cellStyle name="20% - הדגשה2 6 2 3" xfId="2238"/>
    <cellStyle name="20% - הדגשה2 6 3" xfId="2776"/>
    <cellStyle name="20% - הדגשה2 6 4" xfId="1708"/>
    <cellStyle name="20% - הדגשה2 7" xfId="428"/>
    <cellStyle name="20% - הדגשה2 7 2" xfId="1178"/>
    <cellStyle name="20% - הדגשה2 7 2 2" xfId="3305"/>
    <cellStyle name="20% - הדגשה2 7 2 3" xfId="2237"/>
    <cellStyle name="20% - הדגשה2 7 3" xfId="2775"/>
    <cellStyle name="20% - הדגשה2 7 4" xfId="1707"/>
    <cellStyle name="20% - הדגשה2 8" xfId="1047"/>
    <cellStyle name="20% - הדגשה2 8 2" xfId="3174"/>
    <cellStyle name="20% - הדגשה2 8 3" xfId="2106"/>
    <cellStyle name="20% - הדגשה2 9" xfId="2632"/>
    <cellStyle name="20% - הדגשה3" xfId="42" builtinId="38" customBuiltin="1"/>
    <cellStyle name="20% - הדגשה3 10" xfId="1578"/>
    <cellStyle name="20% - הדגשה3 2" xfId="192"/>
    <cellStyle name="20% - הדגשה3 2 2" xfId="424"/>
    <cellStyle name="20% - הדגשה3 2 2 2" xfId="421"/>
    <cellStyle name="20% - הדגשה3 2 2 2 2" xfId="420"/>
    <cellStyle name="20% - הדגשה3 2 2 2 2 2" xfId="1172"/>
    <cellStyle name="20% - הדגשה3 2 2 2 2 2 2" xfId="3299"/>
    <cellStyle name="20% - הדגשה3 2 2 2 2 2 3" xfId="2231"/>
    <cellStyle name="20% - הדגשה3 2 2 2 2 3" xfId="2769"/>
    <cellStyle name="20% - הדגשה3 2 2 2 2 4" xfId="1701"/>
    <cellStyle name="20% - הדגשה3 2 2 2 3" xfId="1173"/>
    <cellStyle name="20% - הדגשה3 2 2 2 3 2" xfId="3300"/>
    <cellStyle name="20% - הדגשה3 2 2 2 3 3" xfId="2232"/>
    <cellStyle name="20% - הדגשה3 2 2 2 4" xfId="2770"/>
    <cellStyle name="20% - הדגשה3 2 2 2 5" xfId="1702"/>
    <cellStyle name="20% - הדגשה3 2 2 3" xfId="415"/>
    <cellStyle name="20% - הדגשה3 2 2 3 2" xfId="1171"/>
    <cellStyle name="20% - הדגשה3 2 2 3 2 2" xfId="3298"/>
    <cellStyle name="20% - הדגשה3 2 2 3 2 3" xfId="2230"/>
    <cellStyle name="20% - הדגשה3 2 2 3 3" xfId="2768"/>
    <cellStyle name="20% - הדגשה3 2 2 3 4" xfId="1700"/>
    <cellStyle name="20% - הדגשה3 2 2 4" xfId="414"/>
    <cellStyle name="20% - הדגשה3 2 2 4 2" xfId="1170"/>
    <cellStyle name="20% - הדגשה3 2 2 4 2 2" xfId="3297"/>
    <cellStyle name="20% - הדגשה3 2 2 4 2 3" xfId="2229"/>
    <cellStyle name="20% - הדגשה3 2 2 4 3" xfId="2767"/>
    <cellStyle name="20% - הדגשה3 2 2 4 4" xfId="1699"/>
    <cellStyle name="20% - הדגשה3 2 2 5" xfId="1175"/>
    <cellStyle name="20% - הדגשה3 2 2 5 2" xfId="3302"/>
    <cellStyle name="20% - הדגשה3 2 2 5 3" xfId="2234"/>
    <cellStyle name="20% - הדגשה3 2 2 6" xfId="2772"/>
    <cellStyle name="20% - הדגשה3 2 2 7" xfId="1704"/>
    <cellStyle name="20% - הדגשה3 2 3" xfId="413"/>
    <cellStyle name="20% - הדגשה3 2 3 2" xfId="412"/>
    <cellStyle name="20% - הדגשה3 2 3 2 2" xfId="1168"/>
    <cellStyle name="20% - הדגשה3 2 3 2 2 2" xfId="3295"/>
    <cellStyle name="20% - הדגשה3 2 3 2 2 3" xfId="2227"/>
    <cellStyle name="20% - הדגשה3 2 3 2 3" xfId="2765"/>
    <cellStyle name="20% - הדגשה3 2 3 2 4" xfId="1697"/>
    <cellStyle name="20% - הדגשה3 2 3 3" xfId="1169"/>
    <cellStyle name="20% - הדגשה3 2 3 3 2" xfId="3296"/>
    <cellStyle name="20% - הדגשה3 2 3 3 3" xfId="2228"/>
    <cellStyle name="20% - הדגשה3 2 3 4" xfId="2766"/>
    <cellStyle name="20% - הדגשה3 2 3 5" xfId="1698"/>
    <cellStyle name="20% - הדגשה3 2 4" xfId="411"/>
    <cellStyle name="20% - הדגשה3 2 4 2" xfId="1167"/>
    <cellStyle name="20% - הדגשה3 2 4 2 2" xfId="3294"/>
    <cellStyle name="20% - הדגשה3 2 4 2 3" xfId="2226"/>
    <cellStyle name="20% - הדגשה3 2 4 3" xfId="2764"/>
    <cellStyle name="20% - הדגשה3 2 4 4" xfId="1696"/>
    <cellStyle name="20% - הדגשה3 2 5" xfId="409"/>
    <cellStyle name="20% - הדגשה3 2 5 2" xfId="1166"/>
    <cellStyle name="20% - הדגשה3 2 5 2 2" xfId="3293"/>
    <cellStyle name="20% - הדגשה3 2 5 2 3" xfId="2225"/>
    <cellStyle name="20% - הדגשה3 2 5 3" xfId="2763"/>
    <cellStyle name="20% - הדגשה3 2 5 4" xfId="1695"/>
    <cellStyle name="20% - הדגשה3 2 6" xfId="879"/>
    <cellStyle name="20% - הדגשה3 2 7" xfId="1065"/>
    <cellStyle name="20% - הדגשה3 2 7 2" xfId="3192"/>
    <cellStyle name="20% - הדגשה3 2 7 3" xfId="2124"/>
    <cellStyle name="20% - הדגשה3 2 8" xfId="2662"/>
    <cellStyle name="20% - הדגשה3 2 9" xfId="1594"/>
    <cellStyle name="20% - הדגשה3 3" xfId="258"/>
    <cellStyle name="20% - הדגשה3 3 2" xfId="408"/>
    <cellStyle name="20% - הדגשה3 3 2 2" xfId="407"/>
    <cellStyle name="20% - הדגשה3 3 2 2 2" xfId="406"/>
    <cellStyle name="20% - הדגשה3 3 2 2 2 2" xfId="1163"/>
    <cellStyle name="20% - הדגשה3 3 2 2 2 2 2" xfId="3290"/>
    <cellStyle name="20% - הדגשה3 3 2 2 2 2 3" xfId="2222"/>
    <cellStyle name="20% - הדגשה3 3 2 2 2 3" xfId="2760"/>
    <cellStyle name="20% - הדגשה3 3 2 2 2 4" xfId="1692"/>
    <cellStyle name="20% - הדגשה3 3 2 2 3" xfId="1164"/>
    <cellStyle name="20% - הדגשה3 3 2 2 3 2" xfId="3291"/>
    <cellStyle name="20% - הדגשה3 3 2 2 3 3" xfId="2223"/>
    <cellStyle name="20% - הדגשה3 3 2 2 4" xfId="2761"/>
    <cellStyle name="20% - הדגשה3 3 2 2 5" xfId="1693"/>
    <cellStyle name="20% - הדגשה3 3 2 3" xfId="405"/>
    <cellStyle name="20% - הדגשה3 3 2 3 2" xfId="1162"/>
    <cellStyle name="20% - הדגשה3 3 2 3 2 2" xfId="3289"/>
    <cellStyle name="20% - הדגשה3 3 2 3 2 3" xfId="2221"/>
    <cellStyle name="20% - הדגשה3 3 2 3 3" xfId="2759"/>
    <cellStyle name="20% - הדגשה3 3 2 3 4" xfId="1691"/>
    <cellStyle name="20% - הדגשה3 3 2 4" xfId="402"/>
    <cellStyle name="20% - הדגשה3 3 2 4 2" xfId="1160"/>
    <cellStyle name="20% - הדגשה3 3 2 4 2 2" xfId="3287"/>
    <cellStyle name="20% - הדגשה3 3 2 4 2 3" xfId="2219"/>
    <cellStyle name="20% - הדגשה3 3 2 4 3" xfId="2757"/>
    <cellStyle name="20% - הדגשה3 3 2 4 4" xfId="1689"/>
    <cellStyle name="20% - הדגשה3 3 2 5" xfId="1165"/>
    <cellStyle name="20% - הדגשה3 3 2 5 2" xfId="3292"/>
    <cellStyle name="20% - הדגשה3 3 2 5 3" xfId="2224"/>
    <cellStyle name="20% - הדגשה3 3 2 6" xfId="2762"/>
    <cellStyle name="20% - הדגשה3 3 2 7" xfId="1694"/>
    <cellStyle name="20% - הדגשה3 3 3" xfId="286"/>
    <cellStyle name="20% - הדגשה3 3 3 2" xfId="383"/>
    <cellStyle name="20% - הדגשה3 3 3 2 2" xfId="1159"/>
    <cellStyle name="20% - הדגשה3 3 3 2 2 2" xfId="3286"/>
    <cellStyle name="20% - הדגשה3 3 3 2 2 3" xfId="2218"/>
    <cellStyle name="20% - הדגשה3 3 3 2 3" xfId="2756"/>
    <cellStyle name="20% - הדגשה3 3 3 2 4" xfId="1688"/>
    <cellStyle name="20% - הדגשה3 3 3 3" xfId="1108"/>
    <cellStyle name="20% - הדגשה3 3 3 3 2" xfId="3235"/>
    <cellStyle name="20% - הדגשה3 3 3 3 3" xfId="2167"/>
    <cellStyle name="20% - הדגשה3 3 3 4" xfId="2705"/>
    <cellStyle name="20% - הדגשה3 3 3 5" xfId="1637"/>
    <cellStyle name="20% - הדגשה3 3 4" xfId="382"/>
    <cellStyle name="20% - הדגשה3 3 4 2" xfId="1158"/>
    <cellStyle name="20% - הדגשה3 3 4 2 2" xfId="3285"/>
    <cellStyle name="20% - הדגשה3 3 4 2 3" xfId="2217"/>
    <cellStyle name="20% - הדגשה3 3 4 3" xfId="2755"/>
    <cellStyle name="20% - הדגשה3 3 4 4" xfId="1687"/>
    <cellStyle name="20% - הדגשה3 3 5" xfId="381"/>
    <cellStyle name="20% - הדגשה3 3 5 2" xfId="1157"/>
    <cellStyle name="20% - הדגשה3 3 5 2 2" xfId="3284"/>
    <cellStyle name="20% - הדגשה3 3 5 2 3" xfId="2216"/>
    <cellStyle name="20% - הדגשה3 3 5 3" xfId="2754"/>
    <cellStyle name="20% - הדגשה3 3 5 4" xfId="1686"/>
    <cellStyle name="20% - הדגשה3 3 6" xfId="949"/>
    <cellStyle name="20% - הדגשה3 3 7" xfId="1096"/>
    <cellStyle name="20% - הדגשה3 3 7 2" xfId="3223"/>
    <cellStyle name="20% - הדגשה3 3 7 3" xfId="2155"/>
    <cellStyle name="20% - הדגשה3 3 8" xfId="2693"/>
    <cellStyle name="20% - הדגשה3 3 9" xfId="1625"/>
    <cellStyle name="20% - הדגשה3 4" xfId="378"/>
    <cellStyle name="20% - הדגשה3 4 2" xfId="376"/>
    <cellStyle name="20% - הדגשה3 4 2 2" xfId="375"/>
    <cellStyle name="20% - הדגשה3 4 2 2 2" xfId="1152"/>
    <cellStyle name="20% - הדגשה3 4 2 2 2 2" xfId="3279"/>
    <cellStyle name="20% - הדגשה3 4 2 2 2 3" xfId="2211"/>
    <cellStyle name="20% - הדגשה3 4 2 2 3" xfId="2749"/>
    <cellStyle name="20% - הדגשה3 4 2 2 4" xfId="1681"/>
    <cellStyle name="20% - הדגשה3 4 2 3" xfId="1153"/>
    <cellStyle name="20% - הדגשה3 4 2 3 2" xfId="3280"/>
    <cellStyle name="20% - הדגשה3 4 2 3 3" xfId="2212"/>
    <cellStyle name="20% - הדגשה3 4 2 4" xfId="2750"/>
    <cellStyle name="20% - הדגשה3 4 2 5" xfId="1682"/>
    <cellStyle name="20% - הדגשה3 4 3" xfId="374"/>
    <cellStyle name="20% - הדגשה3 4 3 2" xfId="1151"/>
    <cellStyle name="20% - הדגשה3 4 3 2 2" xfId="3278"/>
    <cellStyle name="20% - הדגשה3 4 3 2 3" xfId="2210"/>
    <cellStyle name="20% - הדגשה3 4 3 3" xfId="2748"/>
    <cellStyle name="20% - הדגשה3 4 3 4" xfId="1680"/>
    <cellStyle name="20% - הדגשה3 4 4" xfId="373"/>
    <cellStyle name="20% - הדגשה3 4 4 2" xfId="1150"/>
    <cellStyle name="20% - הדגשה3 4 4 2 2" xfId="3277"/>
    <cellStyle name="20% - הדגשה3 4 4 2 3" xfId="2209"/>
    <cellStyle name="20% - הדגשה3 4 4 3" xfId="2747"/>
    <cellStyle name="20% - הדגשה3 4 4 4" xfId="1679"/>
    <cellStyle name="20% - הדגשה3 4 5" xfId="1154"/>
    <cellStyle name="20% - הדגשה3 4 5 2" xfId="3281"/>
    <cellStyle name="20% - הדגשה3 4 5 3" xfId="2213"/>
    <cellStyle name="20% - הדגשה3 4 6" xfId="2751"/>
    <cellStyle name="20% - הדגשה3 4 7" xfId="1683"/>
    <cellStyle name="20% - הדגשה3 5" xfId="371"/>
    <cellStyle name="20% - הדגשה3 5 2" xfId="370"/>
    <cellStyle name="20% - הדגשה3 5 2 2" xfId="1148"/>
    <cellStyle name="20% - הדגשה3 5 2 2 2" xfId="3275"/>
    <cellStyle name="20% - הדגשה3 5 2 2 3" xfId="2207"/>
    <cellStyle name="20% - הדגשה3 5 2 3" xfId="2745"/>
    <cellStyle name="20% - הדגשה3 5 2 4" xfId="1677"/>
    <cellStyle name="20% - הדגשה3 5 3" xfId="1149"/>
    <cellStyle name="20% - הדגשה3 5 3 2" xfId="3276"/>
    <cellStyle name="20% - הדגשה3 5 3 3" xfId="2208"/>
    <cellStyle name="20% - הדגשה3 5 4" xfId="2746"/>
    <cellStyle name="20% - הדגשה3 5 5" xfId="1678"/>
    <cellStyle name="20% - הדגשה3 6" xfId="369"/>
    <cellStyle name="20% - הדגשה3 6 2" xfId="1147"/>
    <cellStyle name="20% - הדגשה3 6 2 2" xfId="3274"/>
    <cellStyle name="20% - הדגשה3 6 2 3" xfId="2206"/>
    <cellStyle name="20% - הדגשה3 6 3" xfId="2744"/>
    <cellStyle name="20% - הדגשה3 6 4" xfId="1676"/>
    <cellStyle name="20% - הדגשה3 7" xfId="367"/>
    <cellStyle name="20% - הדגשה3 7 2" xfId="1146"/>
    <cellStyle name="20% - הדגשה3 7 2 2" xfId="3273"/>
    <cellStyle name="20% - הדגשה3 7 2 3" xfId="2205"/>
    <cellStyle name="20% - הדגשה3 7 3" xfId="2743"/>
    <cellStyle name="20% - הדגשה3 7 4" xfId="1675"/>
    <cellStyle name="20% - הדגשה3 8" xfId="1049"/>
    <cellStyle name="20% - הדגשה3 8 2" xfId="3176"/>
    <cellStyle name="20% - הדגשה3 8 3" xfId="2108"/>
    <cellStyle name="20% - הדגשה3 9" xfId="2634"/>
    <cellStyle name="20% - הדגשה4" xfId="46" builtinId="42" customBuiltin="1"/>
    <cellStyle name="20% - הדגשה4 10" xfId="1580"/>
    <cellStyle name="20% - הדגשה4 2" xfId="194"/>
    <cellStyle name="20% - הדגשה4 2 2" xfId="357"/>
    <cellStyle name="20% - הדגשה4 2 2 2" xfId="352"/>
    <cellStyle name="20% - הדגשה4 2 2 2 2" xfId="351"/>
    <cellStyle name="20% - הדגשה4 2 2 2 2 2" xfId="1143"/>
    <cellStyle name="20% - הדגשה4 2 2 2 2 2 2" xfId="3270"/>
    <cellStyle name="20% - הדגשה4 2 2 2 2 2 3" xfId="2202"/>
    <cellStyle name="20% - הדגשה4 2 2 2 2 3" xfId="2740"/>
    <cellStyle name="20% - הדגשה4 2 2 2 2 4" xfId="1672"/>
    <cellStyle name="20% - הדגשה4 2 2 2 3" xfId="1144"/>
    <cellStyle name="20% - הדגשה4 2 2 2 3 2" xfId="3271"/>
    <cellStyle name="20% - הדגשה4 2 2 2 3 3" xfId="2203"/>
    <cellStyle name="20% - הדגשה4 2 2 2 4" xfId="2741"/>
    <cellStyle name="20% - הדגשה4 2 2 2 5" xfId="1673"/>
    <cellStyle name="20% - הדגשה4 2 2 3" xfId="350"/>
    <cellStyle name="20% - הדגשה4 2 2 3 2" xfId="1142"/>
    <cellStyle name="20% - הדגשה4 2 2 3 2 2" xfId="3269"/>
    <cellStyle name="20% - הדגשה4 2 2 3 2 3" xfId="2201"/>
    <cellStyle name="20% - הדגשה4 2 2 3 3" xfId="2739"/>
    <cellStyle name="20% - הדגשה4 2 2 3 4" xfId="1671"/>
    <cellStyle name="20% - הדגשה4 2 2 4" xfId="345"/>
    <cellStyle name="20% - הדגשה4 2 2 4 2" xfId="1141"/>
    <cellStyle name="20% - הדגשה4 2 2 4 2 2" xfId="3268"/>
    <cellStyle name="20% - הדגשה4 2 2 4 2 3" xfId="2200"/>
    <cellStyle name="20% - הדגשה4 2 2 4 3" xfId="2738"/>
    <cellStyle name="20% - הדגשה4 2 2 4 4" xfId="1670"/>
    <cellStyle name="20% - הדגשה4 2 2 5" xfId="1145"/>
    <cellStyle name="20% - הדגשה4 2 2 5 2" xfId="3272"/>
    <cellStyle name="20% - הדגשה4 2 2 5 3" xfId="2204"/>
    <cellStyle name="20% - הדגשה4 2 2 6" xfId="2742"/>
    <cellStyle name="20% - הדגשה4 2 2 7" xfId="1674"/>
    <cellStyle name="20% - הדגשה4 2 3" xfId="344"/>
    <cellStyle name="20% - הדגשה4 2 3 2" xfId="343"/>
    <cellStyle name="20% - הדגשה4 2 3 2 2" xfId="1139"/>
    <cellStyle name="20% - הדגשה4 2 3 2 2 2" xfId="3266"/>
    <cellStyle name="20% - הדגשה4 2 3 2 2 3" xfId="2198"/>
    <cellStyle name="20% - הדגשה4 2 3 2 3" xfId="2736"/>
    <cellStyle name="20% - הדגשה4 2 3 2 4" xfId="1668"/>
    <cellStyle name="20% - הדגשה4 2 3 3" xfId="1140"/>
    <cellStyle name="20% - הדגשה4 2 3 3 2" xfId="3267"/>
    <cellStyle name="20% - הדגשה4 2 3 3 3" xfId="2199"/>
    <cellStyle name="20% - הדגשה4 2 3 4" xfId="2737"/>
    <cellStyle name="20% - הדגשה4 2 3 5" xfId="1669"/>
    <cellStyle name="20% - הדגשה4 2 4" xfId="338"/>
    <cellStyle name="20% - הדגשה4 2 4 2" xfId="1138"/>
    <cellStyle name="20% - הדגשה4 2 4 2 2" xfId="3265"/>
    <cellStyle name="20% - הדגשה4 2 4 2 3" xfId="2197"/>
    <cellStyle name="20% - הדגשה4 2 4 3" xfId="2735"/>
    <cellStyle name="20% - הדגשה4 2 4 4" xfId="1667"/>
    <cellStyle name="20% - הדגשה4 2 5" xfId="337"/>
    <cellStyle name="20% - הדגשה4 2 5 2" xfId="1137"/>
    <cellStyle name="20% - הדגשה4 2 5 2 2" xfId="3264"/>
    <cellStyle name="20% - הדגשה4 2 5 2 3" xfId="2196"/>
    <cellStyle name="20% - הדגשה4 2 5 3" xfId="2734"/>
    <cellStyle name="20% - הדגשה4 2 5 4" xfId="1666"/>
    <cellStyle name="20% - הדגשה4 2 6" xfId="870"/>
    <cellStyle name="20% - הדגשה4 2 7" xfId="1066"/>
    <cellStyle name="20% - הדגשה4 2 7 2" xfId="3193"/>
    <cellStyle name="20% - הדגשה4 2 7 3" xfId="2125"/>
    <cellStyle name="20% - הדגשה4 2 8" xfId="2663"/>
    <cellStyle name="20% - הדגשה4 2 9" xfId="1595"/>
    <cellStyle name="20% - הדגשה4 3" xfId="217"/>
    <cellStyle name="20% - הדגשה4 3 2" xfId="332"/>
    <cellStyle name="20% - הדגשה4 3 2 2" xfId="331"/>
    <cellStyle name="20% - הדגשה4 3 2 2 2" xfId="330"/>
    <cellStyle name="20% - הדגשה4 3 2 2 2 2" xfId="1134"/>
    <cellStyle name="20% - הדגשה4 3 2 2 2 2 2" xfId="3261"/>
    <cellStyle name="20% - הדגשה4 3 2 2 2 2 3" xfId="2193"/>
    <cellStyle name="20% - הדגשה4 3 2 2 2 3" xfId="2731"/>
    <cellStyle name="20% - הדגשה4 3 2 2 2 4" xfId="1663"/>
    <cellStyle name="20% - הדגשה4 3 2 2 3" xfId="1135"/>
    <cellStyle name="20% - הדגשה4 3 2 2 3 2" xfId="3262"/>
    <cellStyle name="20% - הדגשה4 3 2 2 3 3" xfId="2194"/>
    <cellStyle name="20% - הדגשה4 3 2 2 4" xfId="2732"/>
    <cellStyle name="20% - הדגשה4 3 2 2 5" xfId="1664"/>
    <cellStyle name="20% - הדגשה4 3 2 3" xfId="325"/>
    <cellStyle name="20% - הדגשה4 3 2 3 2" xfId="1133"/>
    <cellStyle name="20% - הדגשה4 3 2 3 2 2" xfId="3260"/>
    <cellStyle name="20% - הדגשה4 3 2 3 2 3" xfId="2192"/>
    <cellStyle name="20% - הדגשה4 3 2 3 3" xfId="2730"/>
    <cellStyle name="20% - הדגשה4 3 2 3 4" xfId="1662"/>
    <cellStyle name="20% - הדגשה4 3 2 4" xfId="324"/>
    <cellStyle name="20% - הדגשה4 3 2 4 2" xfId="1132"/>
    <cellStyle name="20% - הדגשה4 3 2 4 2 2" xfId="3259"/>
    <cellStyle name="20% - הדגשה4 3 2 4 2 3" xfId="2191"/>
    <cellStyle name="20% - הדגשה4 3 2 4 3" xfId="2729"/>
    <cellStyle name="20% - הדגשה4 3 2 4 4" xfId="1661"/>
    <cellStyle name="20% - הדגשה4 3 2 5" xfId="1136"/>
    <cellStyle name="20% - הדגשה4 3 2 5 2" xfId="3263"/>
    <cellStyle name="20% - הדגשה4 3 2 5 3" xfId="2195"/>
    <cellStyle name="20% - הדגשה4 3 2 6" xfId="2733"/>
    <cellStyle name="20% - הדגשה4 3 2 7" xfId="1665"/>
    <cellStyle name="20% - הדגשה4 3 3" xfId="323"/>
    <cellStyle name="20% - הדגשה4 3 3 2" xfId="321"/>
    <cellStyle name="20% - הדגשה4 3 3 2 2" xfId="1130"/>
    <cellStyle name="20% - הדגשה4 3 3 2 2 2" xfId="3257"/>
    <cellStyle name="20% - הדגשה4 3 3 2 2 3" xfId="2189"/>
    <cellStyle name="20% - הדגשה4 3 3 2 3" xfId="2727"/>
    <cellStyle name="20% - הדגשה4 3 3 2 4" xfId="1659"/>
    <cellStyle name="20% - הדגשה4 3 3 3" xfId="1131"/>
    <cellStyle name="20% - הדגשה4 3 3 3 2" xfId="3258"/>
    <cellStyle name="20% - הדגשה4 3 3 3 3" xfId="2190"/>
    <cellStyle name="20% - הדגשה4 3 3 4" xfId="2728"/>
    <cellStyle name="20% - הדגשה4 3 3 5" xfId="1660"/>
    <cellStyle name="20% - הדגשה4 3 4" xfId="320"/>
    <cellStyle name="20% - הדגשה4 3 4 2" xfId="1129"/>
    <cellStyle name="20% - הדגשה4 3 4 2 2" xfId="3256"/>
    <cellStyle name="20% - הדגשה4 3 4 2 3" xfId="2188"/>
    <cellStyle name="20% - הדגשה4 3 4 3" xfId="2726"/>
    <cellStyle name="20% - הדגשה4 3 4 4" xfId="1658"/>
    <cellStyle name="20% - הדגשה4 3 5" xfId="319"/>
    <cellStyle name="20% - הדגשה4 3 5 2" xfId="1128"/>
    <cellStyle name="20% - הדגשה4 3 5 2 2" xfId="3255"/>
    <cellStyle name="20% - הדגשה4 3 5 2 3" xfId="2187"/>
    <cellStyle name="20% - הדגשה4 3 5 3" xfId="2725"/>
    <cellStyle name="20% - הדגשה4 3 5 4" xfId="1657"/>
    <cellStyle name="20% - הדגשה4 3 6" xfId="948"/>
    <cellStyle name="20% - הדגשה4 3 7" xfId="1081"/>
    <cellStyle name="20% - הדגשה4 3 7 2" xfId="3208"/>
    <cellStyle name="20% - הדגשה4 3 7 3" xfId="2140"/>
    <cellStyle name="20% - הדגשה4 3 8" xfId="2678"/>
    <cellStyle name="20% - הדגשה4 3 9" xfId="1610"/>
    <cellStyle name="20% - הדגשה4 4" xfId="318"/>
    <cellStyle name="20% - הדגשה4 4 2" xfId="317"/>
    <cellStyle name="20% - הדגשה4 4 2 2" xfId="316"/>
    <cellStyle name="20% - הדגשה4 4 2 2 2" xfId="1125"/>
    <cellStyle name="20% - הדגשה4 4 2 2 2 2" xfId="3252"/>
    <cellStyle name="20% - הדגשה4 4 2 2 2 3" xfId="2184"/>
    <cellStyle name="20% - הדגשה4 4 2 2 3" xfId="2722"/>
    <cellStyle name="20% - הדגשה4 4 2 2 4" xfId="1654"/>
    <cellStyle name="20% - הדגשה4 4 2 3" xfId="1126"/>
    <cellStyle name="20% - הדגשה4 4 2 3 2" xfId="3253"/>
    <cellStyle name="20% - הדגשה4 4 2 3 3" xfId="2185"/>
    <cellStyle name="20% - הדגשה4 4 2 4" xfId="2723"/>
    <cellStyle name="20% - הדגשה4 4 2 5" xfId="1655"/>
    <cellStyle name="20% - הדגשה4 4 3" xfId="302"/>
    <cellStyle name="20% - הדגשה4 4 3 2" xfId="1123"/>
    <cellStyle name="20% - הדגשה4 4 3 2 2" xfId="3250"/>
    <cellStyle name="20% - הדגשה4 4 3 2 3" xfId="2182"/>
    <cellStyle name="20% - הדגשה4 4 3 3" xfId="2720"/>
    <cellStyle name="20% - הדגשה4 4 3 4" xfId="1652"/>
    <cellStyle name="20% - הדגשה4 4 4" xfId="301"/>
    <cellStyle name="20% - הדגשה4 4 4 2" xfId="1122"/>
    <cellStyle name="20% - הדגשה4 4 4 2 2" xfId="3249"/>
    <cellStyle name="20% - הדגשה4 4 4 2 3" xfId="2181"/>
    <cellStyle name="20% - הדגשה4 4 4 3" xfId="2719"/>
    <cellStyle name="20% - הדגשה4 4 4 4" xfId="1651"/>
    <cellStyle name="20% - הדגשה4 4 5" xfId="1127"/>
    <cellStyle name="20% - הדגשה4 4 5 2" xfId="3254"/>
    <cellStyle name="20% - הדגשה4 4 5 3" xfId="2186"/>
    <cellStyle name="20% - הדגשה4 4 6" xfId="2724"/>
    <cellStyle name="20% - הדגשה4 4 7" xfId="1656"/>
    <cellStyle name="20% - הדגשה4 5" xfId="299"/>
    <cellStyle name="20% - הדגשה4 5 2" xfId="298"/>
    <cellStyle name="20% - הדגשה4 5 2 2" xfId="1119"/>
    <cellStyle name="20% - הדגשה4 5 2 2 2" xfId="3246"/>
    <cellStyle name="20% - הדגשה4 5 2 2 3" xfId="2178"/>
    <cellStyle name="20% - הדגשה4 5 2 3" xfId="2716"/>
    <cellStyle name="20% - הדגשה4 5 2 4" xfId="1648"/>
    <cellStyle name="20% - הדגשה4 5 3" xfId="1120"/>
    <cellStyle name="20% - הדגשה4 5 3 2" xfId="3247"/>
    <cellStyle name="20% - הדגשה4 5 3 3" xfId="2179"/>
    <cellStyle name="20% - הדגשה4 5 4" xfId="2717"/>
    <cellStyle name="20% - הדגשה4 5 5" xfId="1649"/>
    <cellStyle name="20% - הדגשה4 6" xfId="296"/>
    <cellStyle name="20% - הדגשה4 6 2" xfId="1117"/>
    <cellStyle name="20% - הדגשה4 6 2 2" xfId="3244"/>
    <cellStyle name="20% - הדגשה4 6 2 3" xfId="2176"/>
    <cellStyle name="20% - הדגשה4 6 3" xfId="2714"/>
    <cellStyle name="20% - הדגשה4 6 4" xfId="1646"/>
    <cellStyle name="20% - הדגשה4 7" xfId="295"/>
    <cellStyle name="20% - הדגשה4 7 2" xfId="1116"/>
    <cellStyle name="20% - הדגשה4 7 2 2" xfId="3243"/>
    <cellStyle name="20% - הדגשה4 7 2 3" xfId="2175"/>
    <cellStyle name="20% - הדגשה4 7 3" xfId="2713"/>
    <cellStyle name="20% - הדגשה4 7 4" xfId="1645"/>
    <cellStyle name="20% - הדגשה4 8" xfId="1051"/>
    <cellStyle name="20% - הדגשה4 8 2" xfId="3178"/>
    <cellStyle name="20% - הדגשה4 8 3" xfId="2110"/>
    <cellStyle name="20% - הדגשה4 9" xfId="2636"/>
    <cellStyle name="20% - הדגשה5" xfId="50" builtinId="46" customBuiltin="1"/>
    <cellStyle name="20% - הדגשה5 10" xfId="1582"/>
    <cellStyle name="20% - הדגשה5 2" xfId="196"/>
    <cellStyle name="20% - הדגשה5 2 2" xfId="291"/>
    <cellStyle name="20% - הדגשה5 2 2 2" xfId="290"/>
    <cellStyle name="20% - הדגשה5 2 2 2 2" xfId="288"/>
    <cellStyle name="20% - הדגשה5 2 2 2 2 2" xfId="1110"/>
    <cellStyle name="20% - הדגשה5 2 2 2 2 2 2" xfId="3237"/>
    <cellStyle name="20% - הדגשה5 2 2 2 2 2 3" xfId="2169"/>
    <cellStyle name="20% - הדגשה5 2 2 2 2 3" xfId="2707"/>
    <cellStyle name="20% - הדגשה5 2 2 2 2 4" xfId="1639"/>
    <cellStyle name="20% - הדגשה5 2 2 2 3" xfId="1112"/>
    <cellStyle name="20% - הדגשה5 2 2 2 3 2" xfId="3239"/>
    <cellStyle name="20% - הדגשה5 2 2 2 3 3" xfId="2171"/>
    <cellStyle name="20% - הדגשה5 2 2 2 4" xfId="2709"/>
    <cellStyle name="20% - הדגשה5 2 2 2 5" xfId="1641"/>
    <cellStyle name="20% - הדגשה5 2 2 3" xfId="287"/>
    <cellStyle name="20% - הדגשה5 2 2 3 2" xfId="1109"/>
    <cellStyle name="20% - הדגשה5 2 2 3 2 2" xfId="3236"/>
    <cellStyle name="20% - הדגשה5 2 2 3 2 3" xfId="2168"/>
    <cellStyle name="20% - הדגשה5 2 2 3 3" xfId="2706"/>
    <cellStyle name="20% - הדגשה5 2 2 3 4" xfId="1638"/>
    <cellStyle name="20% - הדגשה5 2 2 4" xfId="212"/>
    <cellStyle name="20% - הדגשה5 2 2 4 2" xfId="1076"/>
    <cellStyle name="20% - הדגשה5 2 2 4 2 2" xfId="3203"/>
    <cellStyle name="20% - הדגשה5 2 2 4 2 3" xfId="2135"/>
    <cellStyle name="20% - הדגשה5 2 2 4 3" xfId="2673"/>
    <cellStyle name="20% - הדגשה5 2 2 4 4" xfId="1605"/>
    <cellStyle name="20% - הדגשה5 2 2 5" xfId="1113"/>
    <cellStyle name="20% - הדגשה5 2 2 5 2" xfId="3240"/>
    <cellStyle name="20% - הדגשה5 2 2 5 3" xfId="2172"/>
    <cellStyle name="20% - הדגשה5 2 2 6" xfId="2710"/>
    <cellStyle name="20% - הדגשה5 2 2 7" xfId="1642"/>
    <cellStyle name="20% - הדגשה5 2 3" xfId="213"/>
    <cellStyle name="20% - הדגשה5 2 3 2" xfId="215"/>
    <cellStyle name="20% - הדגשה5 2 3 2 2" xfId="1079"/>
    <cellStyle name="20% - הדגשה5 2 3 2 2 2" xfId="3206"/>
    <cellStyle name="20% - הדגשה5 2 3 2 2 3" xfId="2138"/>
    <cellStyle name="20% - הדגשה5 2 3 2 3" xfId="2676"/>
    <cellStyle name="20% - הדגשה5 2 3 2 4" xfId="1608"/>
    <cellStyle name="20% - הדגשה5 2 3 3" xfId="1077"/>
    <cellStyle name="20% - הדגשה5 2 3 3 2" xfId="3204"/>
    <cellStyle name="20% - הדגשה5 2 3 3 3" xfId="2136"/>
    <cellStyle name="20% - הדגשה5 2 3 4" xfId="2674"/>
    <cellStyle name="20% - הדגשה5 2 3 5" xfId="1606"/>
    <cellStyle name="20% - הדגשה5 2 4" xfId="216"/>
    <cellStyle name="20% - הדגשה5 2 4 2" xfId="1080"/>
    <cellStyle name="20% - הדגשה5 2 4 2 2" xfId="3207"/>
    <cellStyle name="20% - הדגשה5 2 4 2 3" xfId="2139"/>
    <cellStyle name="20% - הדגשה5 2 4 3" xfId="2677"/>
    <cellStyle name="20% - הדגשה5 2 4 4" xfId="1609"/>
    <cellStyle name="20% - הדגשה5 2 5" xfId="249"/>
    <cellStyle name="20% - הדגשה5 2 5 2" xfId="1092"/>
    <cellStyle name="20% - הדגשה5 2 5 2 2" xfId="3219"/>
    <cellStyle name="20% - הדגשה5 2 5 2 3" xfId="2151"/>
    <cellStyle name="20% - הדגשה5 2 5 3" xfId="2689"/>
    <cellStyle name="20% - הדגשה5 2 5 4" xfId="1621"/>
    <cellStyle name="20% - הדגשה5 2 6" xfId="864"/>
    <cellStyle name="20% - הדגשה5 2 7" xfId="1067"/>
    <cellStyle name="20% - הדגשה5 2 7 2" xfId="3194"/>
    <cellStyle name="20% - הדגשה5 2 7 3" xfId="2126"/>
    <cellStyle name="20% - הדגשה5 2 8" xfId="2664"/>
    <cellStyle name="20% - הדגשה5 2 9" xfId="1596"/>
    <cellStyle name="20% - הדגשה5 3" xfId="214"/>
    <cellStyle name="20% - הדגשה5 3 2" xfId="259"/>
    <cellStyle name="20% - הדגשה5 3 2 2" xfId="260"/>
    <cellStyle name="20% - הדגשה5 3 2 2 2" xfId="262"/>
    <cellStyle name="20% - הדגשה5 3 2 2 2 2" xfId="1100"/>
    <cellStyle name="20% - הדגשה5 3 2 2 2 2 2" xfId="3227"/>
    <cellStyle name="20% - הדגשה5 3 2 2 2 2 3" xfId="2159"/>
    <cellStyle name="20% - הדגשה5 3 2 2 2 3" xfId="2697"/>
    <cellStyle name="20% - הדגשה5 3 2 2 2 4" xfId="1629"/>
    <cellStyle name="20% - הדגשה5 3 2 2 3" xfId="1098"/>
    <cellStyle name="20% - הדגשה5 3 2 2 3 2" xfId="3225"/>
    <cellStyle name="20% - הדגשה5 3 2 2 3 3" xfId="2157"/>
    <cellStyle name="20% - הדגשה5 3 2 2 4" xfId="2695"/>
    <cellStyle name="20% - הדגשה5 3 2 2 5" xfId="1627"/>
    <cellStyle name="20% - הדגשה5 3 2 3" xfId="267"/>
    <cellStyle name="20% - הדגשה5 3 2 3 2" xfId="1101"/>
    <cellStyle name="20% - הדגשה5 3 2 3 2 2" xfId="3228"/>
    <cellStyle name="20% - הדגשה5 3 2 3 2 3" xfId="2160"/>
    <cellStyle name="20% - הדגשה5 3 2 3 3" xfId="2698"/>
    <cellStyle name="20% - הדגשה5 3 2 3 4" xfId="1630"/>
    <cellStyle name="20% - הדגשה5 3 2 4" xfId="272"/>
    <cellStyle name="20% - הדגשה5 3 2 4 2" xfId="1106"/>
    <cellStyle name="20% - הדגשה5 3 2 4 2 2" xfId="3233"/>
    <cellStyle name="20% - הדגשה5 3 2 4 2 3" xfId="2165"/>
    <cellStyle name="20% - הדגשה5 3 2 4 3" xfId="2703"/>
    <cellStyle name="20% - הדגשה5 3 2 4 4" xfId="1635"/>
    <cellStyle name="20% - הדגשה5 3 2 5" xfId="1097"/>
    <cellStyle name="20% - הדגשה5 3 2 5 2" xfId="3224"/>
    <cellStyle name="20% - הדגשה5 3 2 5 3" xfId="2156"/>
    <cellStyle name="20% - הדגשה5 3 2 6" xfId="2694"/>
    <cellStyle name="20% - הדגשה5 3 2 7" xfId="1626"/>
    <cellStyle name="20% - הדגשה5 3 3" xfId="273"/>
    <cellStyle name="20% - הדגשה5 3 3 2" xfId="497"/>
    <cellStyle name="20% - הדגשה5 3 3 2 2" xfId="1233"/>
    <cellStyle name="20% - הדגשה5 3 3 2 2 2" xfId="3360"/>
    <cellStyle name="20% - הדגשה5 3 3 2 2 3" xfId="2292"/>
    <cellStyle name="20% - הדגשה5 3 3 2 3" xfId="2830"/>
    <cellStyle name="20% - הדגשה5 3 3 2 4" xfId="1762"/>
    <cellStyle name="20% - הדגשה5 3 3 3" xfId="1107"/>
    <cellStyle name="20% - הדגשה5 3 3 3 2" xfId="3234"/>
    <cellStyle name="20% - הדגשה5 3 3 3 3" xfId="2166"/>
    <cellStyle name="20% - הדגשה5 3 3 4" xfId="2704"/>
    <cellStyle name="20% - הדגשה5 3 3 5" xfId="1636"/>
    <cellStyle name="20% - הדגשה5 3 4" xfId="498"/>
    <cellStyle name="20% - הדגשה5 3 4 2" xfId="1234"/>
    <cellStyle name="20% - הדגשה5 3 4 2 2" xfId="3361"/>
    <cellStyle name="20% - הדגשה5 3 4 2 3" xfId="2293"/>
    <cellStyle name="20% - הדגשה5 3 4 3" xfId="2831"/>
    <cellStyle name="20% - הדגשה5 3 4 4" xfId="1763"/>
    <cellStyle name="20% - הדגשה5 3 5" xfId="499"/>
    <cellStyle name="20% - הדגשה5 3 5 2" xfId="1235"/>
    <cellStyle name="20% - הדגשה5 3 5 2 2" xfId="3362"/>
    <cellStyle name="20% - הדגשה5 3 5 2 3" xfId="2294"/>
    <cellStyle name="20% - הדגשה5 3 5 3" xfId="2832"/>
    <cellStyle name="20% - הדגשה5 3 5 4" xfId="1764"/>
    <cellStyle name="20% - הדגשה5 3 6" xfId="947"/>
    <cellStyle name="20% - הדגשה5 3 7" xfId="1078"/>
    <cellStyle name="20% - הדגשה5 3 7 2" xfId="3205"/>
    <cellStyle name="20% - הדגשה5 3 7 3" xfId="2137"/>
    <cellStyle name="20% - הדגשה5 3 8" xfId="2675"/>
    <cellStyle name="20% - הדגשה5 3 9" xfId="1607"/>
    <cellStyle name="20% - הדגשה5 4" xfId="500"/>
    <cellStyle name="20% - הדגשה5 4 2" xfId="501"/>
    <cellStyle name="20% - הדגשה5 4 2 2" xfId="502"/>
    <cellStyle name="20% - הדגשה5 4 2 2 2" xfId="1238"/>
    <cellStyle name="20% - הדגשה5 4 2 2 2 2" xfId="3365"/>
    <cellStyle name="20% - הדגשה5 4 2 2 2 3" xfId="2297"/>
    <cellStyle name="20% - הדגשה5 4 2 2 3" xfId="2835"/>
    <cellStyle name="20% - הדגשה5 4 2 2 4" xfId="1767"/>
    <cellStyle name="20% - הדגשה5 4 2 3" xfId="1237"/>
    <cellStyle name="20% - הדגשה5 4 2 3 2" xfId="3364"/>
    <cellStyle name="20% - הדגשה5 4 2 3 3" xfId="2296"/>
    <cellStyle name="20% - הדגשה5 4 2 4" xfId="2834"/>
    <cellStyle name="20% - הדגשה5 4 2 5" xfId="1766"/>
    <cellStyle name="20% - הדגשה5 4 3" xfId="503"/>
    <cellStyle name="20% - הדגשה5 4 3 2" xfId="1239"/>
    <cellStyle name="20% - הדגשה5 4 3 2 2" xfId="3366"/>
    <cellStyle name="20% - הדגשה5 4 3 2 3" xfId="2298"/>
    <cellStyle name="20% - הדגשה5 4 3 3" xfId="2836"/>
    <cellStyle name="20% - הדגשה5 4 3 4" xfId="1768"/>
    <cellStyle name="20% - הדגשה5 4 4" xfId="504"/>
    <cellStyle name="20% - הדגשה5 4 4 2" xfId="1240"/>
    <cellStyle name="20% - הדגשה5 4 4 2 2" xfId="3367"/>
    <cellStyle name="20% - הדגשה5 4 4 2 3" xfId="2299"/>
    <cellStyle name="20% - הדגשה5 4 4 3" xfId="2837"/>
    <cellStyle name="20% - הדגשה5 4 4 4" xfId="1769"/>
    <cellStyle name="20% - הדגשה5 4 5" xfId="1236"/>
    <cellStyle name="20% - הדגשה5 4 5 2" xfId="3363"/>
    <cellStyle name="20% - הדגשה5 4 5 3" xfId="2295"/>
    <cellStyle name="20% - הדגשה5 4 6" xfId="2833"/>
    <cellStyle name="20% - הדגשה5 4 7" xfId="1765"/>
    <cellStyle name="20% - הדגשה5 5" xfId="505"/>
    <cellStyle name="20% - הדגשה5 5 2" xfId="506"/>
    <cellStyle name="20% - הדגשה5 5 2 2" xfId="1242"/>
    <cellStyle name="20% - הדגשה5 5 2 2 2" xfId="3369"/>
    <cellStyle name="20% - הדגשה5 5 2 2 3" xfId="2301"/>
    <cellStyle name="20% - הדגשה5 5 2 3" xfId="2839"/>
    <cellStyle name="20% - הדגשה5 5 2 4" xfId="1771"/>
    <cellStyle name="20% - הדגשה5 5 3" xfId="1241"/>
    <cellStyle name="20% - הדגשה5 5 3 2" xfId="3368"/>
    <cellStyle name="20% - הדגשה5 5 3 3" xfId="2300"/>
    <cellStyle name="20% - הדגשה5 5 4" xfId="2838"/>
    <cellStyle name="20% - הדגשה5 5 5" xfId="1770"/>
    <cellStyle name="20% - הדגשה5 6" xfId="507"/>
    <cellStyle name="20% - הדגשה5 6 2" xfId="1243"/>
    <cellStyle name="20% - הדגשה5 6 2 2" xfId="3370"/>
    <cellStyle name="20% - הדגשה5 6 2 3" xfId="2302"/>
    <cellStyle name="20% - הדגשה5 6 3" xfId="2840"/>
    <cellStyle name="20% - הדגשה5 6 4" xfId="1772"/>
    <cellStyle name="20% - הדגשה5 7" xfId="508"/>
    <cellStyle name="20% - הדגשה5 7 2" xfId="1244"/>
    <cellStyle name="20% - הדגשה5 7 2 2" xfId="3371"/>
    <cellStyle name="20% - הדגשה5 7 2 3" xfId="2303"/>
    <cellStyle name="20% - הדגשה5 7 3" xfId="2841"/>
    <cellStyle name="20% - הדגשה5 7 4" xfId="1773"/>
    <cellStyle name="20% - הדגשה5 8" xfId="1053"/>
    <cellStyle name="20% - הדגשה5 8 2" xfId="3180"/>
    <cellStyle name="20% - הדגשה5 8 3" xfId="2112"/>
    <cellStyle name="20% - הדגשה5 9" xfId="2638"/>
    <cellStyle name="20% - הדגשה6" xfId="54" builtinId="50" customBuiltin="1"/>
    <cellStyle name="20% - הדגשה6 10" xfId="1584"/>
    <cellStyle name="20% - הדגשה6 2" xfId="198"/>
    <cellStyle name="20% - הדגשה6 2 2" xfId="510"/>
    <cellStyle name="20% - הדגשה6 2 2 2" xfId="511"/>
    <cellStyle name="20% - הדגשה6 2 2 2 2" xfId="512"/>
    <cellStyle name="20% - הדגשה6 2 2 2 2 2" xfId="1247"/>
    <cellStyle name="20% - הדגשה6 2 2 2 2 2 2" xfId="3374"/>
    <cellStyle name="20% - הדגשה6 2 2 2 2 2 3" xfId="2306"/>
    <cellStyle name="20% - הדגשה6 2 2 2 2 3" xfId="2844"/>
    <cellStyle name="20% - הדגשה6 2 2 2 2 4" xfId="1776"/>
    <cellStyle name="20% - הדגשה6 2 2 2 3" xfId="1246"/>
    <cellStyle name="20% - הדגשה6 2 2 2 3 2" xfId="3373"/>
    <cellStyle name="20% - הדגשה6 2 2 2 3 3" xfId="2305"/>
    <cellStyle name="20% - הדגשה6 2 2 2 4" xfId="2843"/>
    <cellStyle name="20% - הדגשה6 2 2 2 5" xfId="1775"/>
    <cellStyle name="20% - הדגשה6 2 2 3" xfId="513"/>
    <cellStyle name="20% - הדגשה6 2 2 3 2" xfId="1248"/>
    <cellStyle name="20% - הדגשה6 2 2 3 2 2" xfId="3375"/>
    <cellStyle name="20% - הדגשה6 2 2 3 2 3" xfId="2307"/>
    <cellStyle name="20% - הדגשה6 2 2 3 3" xfId="2845"/>
    <cellStyle name="20% - הדגשה6 2 2 3 4" xfId="1777"/>
    <cellStyle name="20% - הדגשה6 2 2 4" xfId="514"/>
    <cellStyle name="20% - הדגשה6 2 2 4 2" xfId="1249"/>
    <cellStyle name="20% - הדגשה6 2 2 4 2 2" xfId="3376"/>
    <cellStyle name="20% - הדגשה6 2 2 4 2 3" xfId="2308"/>
    <cellStyle name="20% - הדגשה6 2 2 4 3" xfId="2846"/>
    <cellStyle name="20% - הדגשה6 2 2 4 4" xfId="1778"/>
    <cellStyle name="20% - הדגשה6 2 2 5" xfId="1245"/>
    <cellStyle name="20% - הדגשה6 2 2 5 2" xfId="3372"/>
    <cellStyle name="20% - הדגשה6 2 2 5 3" xfId="2304"/>
    <cellStyle name="20% - הדגשה6 2 2 6" xfId="2842"/>
    <cellStyle name="20% - הדגשה6 2 2 7" xfId="1774"/>
    <cellStyle name="20% - הדגשה6 2 3" xfId="515"/>
    <cellStyle name="20% - הדגשה6 2 3 2" xfId="516"/>
    <cellStyle name="20% - הדגשה6 2 3 2 2" xfId="1251"/>
    <cellStyle name="20% - הדגשה6 2 3 2 2 2" xfId="3378"/>
    <cellStyle name="20% - הדגשה6 2 3 2 2 3" xfId="2310"/>
    <cellStyle name="20% - הדגשה6 2 3 2 3" xfId="2848"/>
    <cellStyle name="20% - הדגשה6 2 3 2 4" xfId="1780"/>
    <cellStyle name="20% - הדגשה6 2 3 3" xfId="1250"/>
    <cellStyle name="20% - הדגשה6 2 3 3 2" xfId="3377"/>
    <cellStyle name="20% - הדגשה6 2 3 3 3" xfId="2309"/>
    <cellStyle name="20% - הדגשה6 2 3 4" xfId="2847"/>
    <cellStyle name="20% - הדגשה6 2 3 5" xfId="1779"/>
    <cellStyle name="20% - הדגשה6 2 4" xfId="517"/>
    <cellStyle name="20% - הדגשה6 2 4 2" xfId="1252"/>
    <cellStyle name="20% - הדגשה6 2 4 2 2" xfId="3379"/>
    <cellStyle name="20% - הדגשה6 2 4 2 3" xfId="2311"/>
    <cellStyle name="20% - הדגשה6 2 4 3" xfId="2849"/>
    <cellStyle name="20% - הדגשה6 2 4 4" xfId="1781"/>
    <cellStyle name="20% - הדגשה6 2 5" xfId="518"/>
    <cellStyle name="20% - הדגשה6 2 5 2" xfId="1253"/>
    <cellStyle name="20% - הדגשה6 2 5 2 2" xfId="3380"/>
    <cellStyle name="20% - הדגשה6 2 5 2 3" xfId="2312"/>
    <cellStyle name="20% - הדגשה6 2 5 3" xfId="2850"/>
    <cellStyle name="20% - הדגשה6 2 5 4" xfId="1782"/>
    <cellStyle name="20% - הדגשה6 2 6" xfId="860"/>
    <cellStyle name="20% - הדגשה6 2 7" xfId="1068"/>
    <cellStyle name="20% - הדגשה6 2 7 2" xfId="3195"/>
    <cellStyle name="20% - הדגשה6 2 7 3" xfId="2127"/>
    <cellStyle name="20% - הדגשה6 2 8" xfId="2665"/>
    <cellStyle name="20% - הדגשה6 2 9" xfId="1597"/>
    <cellStyle name="20% - הדגשה6 3" xfId="211"/>
    <cellStyle name="20% - הדגשה6 3 2" xfId="520"/>
    <cellStyle name="20% - הדגשה6 3 2 2" xfId="521"/>
    <cellStyle name="20% - הדגשה6 3 2 2 2" xfId="522"/>
    <cellStyle name="20% - הדגשה6 3 2 2 2 2" xfId="1256"/>
    <cellStyle name="20% - הדגשה6 3 2 2 2 2 2" xfId="3383"/>
    <cellStyle name="20% - הדגשה6 3 2 2 2 2 3" xfId="2315"/>
    <cellStyle name="20% - הדגשה6 3 2 2 2 3" xfId="2853"/>
    <cellStyle name="20% - הדגשה6 3 2 2 2 4" xfId="1785"/>
    <cellStyle name="20% - הדגשה6 3 2 2 3" xfId="1255"/>
    <cellStyle name="20% - הדגשה6 3 2 2 3 2" xfId="3382"/>
    <cellStyle name="20% - הדגשה6 3 2 2 3 3" xfId="2314"/>
    <cellStyle name="20% - הדגשה6 3 2 2 4" xfId="2852"/>
    <cellStyle name="20% - הדגשה6 3 2 2 5" xfId="1784"/>
    <cellStyle name="20% - הדגשה6 3 2 3" xfId="523"/>
    <cellStyle name="20% - הדגשה6 3 2 3 2" xfId="1257"/>
    <cellStyle name="20% - הדגשה6 3 2 3 2 2" xfId="3384"/>
    <cellStyle name="20% - הדגשה6 3 2 3 2 3" xfId="2316"/>
    <cellStyle name="20% - הדגשה6 3 2 3 3" xfId="2854"/>
    <cellStyle name="20% - הדגשה6 3 2 3 4" xfId="1786"/>
    <cellStyle name="20% - הדגשה6 3 2 4" xfId="524"/>
    <cellStyle name="20% - הדגשה6 3 2 4 2" xfId="1258"/>
    <cellStyle name="20% - הדגשה6 3 2 4 2 2" xfId="3385"/>
    <cellStyle name="20% - הדגשה6 3 2 4 2 3" xfId="2317"/>
    <cellStyle name="20% - הדגשה6 3 2 4 3" xfId="2855"/>
    <cellStyle name="20% - הדגשה6 3 2 4 4" xfId="1787"/>
    <cellStyle name="20% - הדגשה6 3 2 5" xfId="1254"/>
    <cellStyle name="20% - הדגשה6 3 2 5 2" xfId="3381"/>
    <cellStyle name="20% - הדגשה6 3 2 5 3" xfId="2313"/>
    <cellStyle name="20% - הדגשה6 3 2 6" xfId="2851"/>
    <cellStyle name="20% - הדגשה6 3 2 7" xfId="1783"/>
    <cellStyle name="20% - הדגשה6 3 3" xfId="525"/>
    <cellStyle name="20% - הדגשה6 3 3 2" xfId="526"/>
    <cellStyle name="20% - הדגשה6 3 3 2 2" xfId="1260"/>
    <cellStyle name="20% - הדגשה6 3 3 2 2 2" xfId="3387"/>
    <cellStyle name="20% - הדגשה6 3 3 2 2 3" xfId="2319"/>
    <cellStyle name="20% - הדגשה6 3 3 2 3" xfId="2857"/>
    <cellStyle name="20% - הדגשה6 3 3 2 4" xfId="1789"/>
    <cellStyle name="20% - הדגשה6 3 3 3" xfId="1259"/>
    <cellStyle name="20% - הדגשה6 3 3 3 2" xfId="3386"/>
    <cellStyle name="20% - הדגשה6 3 3 3 3" xfId="2318"/>
    <cellStyle name="20% - הדגשה6 3 3 4" xfId="2856"/>
    <cellStyle name="20% - הדגשה6 3 3 5" xfId="1788"/>
    <cellStyle name="20% - הדגשה6 3 4" xfId="527"/>
    <cellStyle name="20% - הדגשה6 3 4 2" xfId="1261"/>
    <cellStyle name="20% - הדגשה6 3 4 2 2" xfId="3388"/>
    <cellStyle name="20% - הדגשה6 3 4 2 3" xfId="2320"/>
    <cellStyle name="20% - הדגשה6 3 4 3" xfId="2858"/>
    <cellStyle name="20% - הדגשה6 3 4 4" xfId="1790"/>
    <cellStyle name="20% - הדגשה6 3 5" xfId="528"/>
    <cellStyle name="20% - הדגשה6 3 5 2" xfId="1262"/>
    <cellStyle name="20% - הדגשה6 3 5 2 2" xfId="3389"/>
    <cellStyle name="20% - הדגשה6 3 5 2 3" xfId="2321"/>
    <cellStyle name="20% - הדגשה6 3 5 3" xfId="2859"/>
    <cellStyle name="20% - הדגשה6 3 5 4" xfId="1791"/>
    <cellStyle name="20% - הדגשה6 3 6" xfId="946"/>
    <cellStyle name="20% - הדגשה6 3 7" xfId="1075"/>
    <cellStyle name="20% - הדגשה6 3 7 2" xfId="3202"/>
    <cellStyle name="20% - הדגשה6 3 7 3" xfId="2134"/>
    <cellStyle name="20% - הדגשה6 3 8" xfId="2672"/>
    <cellStyle name="20% - הדגשה6 3 9" xfId="1604"/>
    <cellStyle name="20% - הדגשה6 4" xfId="529"/>
    <cellStyle name="20% - הדגשה6 4 2" xfId="530"/>
    <cellStyle name="20% - הדגשה6 4 2 2" xfId="531"/>
    <cellStyle name="20% - הדגשה6 4 2 2 2" xfId="1265"/>
    <cellStyle name="20% - הדגשה6 4 2 2 2 2" xfId="3392"/>
    <cellStyle name="20% - הדגשה6 4 2 2 2 3" xfId="2324"/>
    <cellStyle name="20% - הדגשה6 4 2 2 3" xfId="2862"/>
    <cellStyle name="20% - הדגשה6 4 2 2 4" xfId="1794"/>
    <cellStyle name="20% - הדגשה6 4 2 3" xfId="1264"/>
    <cellStyle name="20% - הדגשה6 4 2 3 2" xfId="3391"/>
    <cellStyle name="20% - הדגשה6 4 2 3 3" xfId="2323"/>
    <cellStyle name="20% - הדגשה6 4 2 4" xfId="2861"/>
    <cellStyle name="20% - הדגשה6 4 2 5" xfId="1793"/>
    <cellStyle name="20% - הדגשה6 4 3" xfId="532"/>
    <cellStyle name="20% - הדגשה6 4 3 2" xfId="1266"/>
    <cellStyle name="20% - הדגשה6 4 3 2 2" xfId="3393"/>
    <cellStyle name="20% - הדגשה6 4 3 2 3" xfId="2325"/>
    <cellStyle name="20% - הדגשה6 4 3 3" xfId="2863"/>
    <cellStyle name="20% - הדגשה6 4 3 4" xfId="1795"/>
    <cellStyle name="20% - הדגשה6 4 4" xfId="533"/>
    <cellStyle name="20% - הדגשה6 4 4 2" xfId="1267"/>
    <cellStyle name="20% - הדגשה6 4 4 2 2" xfId="3394"/>
    <cellStyle name="20% - הדגשה6 4 4 2 3" xfId="2326"/>
    <cellStyle name="20% - הדגשה6 4 4 3" xfId="2864"/>
    <cellStyle name="20% - הדגשה6 4 4 4" xfId="1796"/>
    <cellStyle name="20% - הדגשה6 4 5" xfId="1263"/>
    <cellStyle name="20% - הדגשה6 4 5 2" xfId="3390"/>
    <cellStyle name="20% - הדגשה6 4 5 3" xfId="2322"/>
    <cellStyle name="20% - הדגשה6 4 6" xfId="2860"/>
    <cellStyle name="20% - הדגשה6 4 7" xfId="1792"/>
    <cellStyle name="20% - הדגשה6 5" xfId="534"/>
    <cellStyle name="20% - הדגשה6 5 2" xfId="535"/>
    <cellStyle name="20% - הדגשה6 5 2 2" xfId="1269"/>
    <cellStyle name="20% - הדגשה6 5 2 2 2" xfId="3396"/>
    <cellStyle name="20% - הדגשה6 5 2 2 3" xfId="2328"/>
    <cellStyle name="20% - הדגשה6 5 2 3" xfId="2866"/>
    <cellStyle name="20% - הדגשה6 5 2 4" xfId="1798"/>
    <cellStyle name="20% - הדגשה6 5 3" xfId="1268"/>
    <cellStyle name="20% - הדגשה6 5 3 2" xfId="3395"/>
    <cellStyle name="20% - הדגשה6 5 3 3" xfId="2327"/>
    <cellStyle name="20% - הדגשה6 5 4" xfId="2865"/>
    <cellStyle name="20% - הדגשה6 5 5" xfId="1797"/>
    <cellStyle name="20% - הדגשה6 6" xfId="536"/>
    <cellStyle name="20% - הדגשה6 6 2" xfId="1270"/>
    <cellStyle name="20% - הדגשה6 6 2 2" xfId="3397"/>
    <cellStyle name="20% - הדגשה6 6 2 3" xfId="2329"/>
    <cellStyle name="20% - הדגשה6 6 3" xfId="2867"/>
    <cellStyle name="20% - הדגשה6 6 4" xfId="1799"/>
    <cellStyle name="20% - הדגשה6 7" xfId="537"/>
    <cellStyle name="20% - הדגשה6 7 2" xfId="1271"/>
    <cellStyle name="20% - הדגשה6 7 2 2" xfId="3398"/>
    <cellStyle name="20% - הדגשה6 7 2 3" xfId="2330"/>
    <cellStyle name="20% - הדגשה6 7 3" xfId="2868"/>
    <cellStyle name="20% - הדגשה6 7 4" xfId="1800"/>
    <cellStyle name="20% - הדגשה6 8" xfId="1055"/>
    <cellStyle name="20% - הדגשה6 8 2" xfId="3182"/>
    <cellStyle name="20% - הדגשה6 8 3" xfId="2114"/>
    <cellStyle name="20% - הדגשה6 9" xfId="2640"/>
    <cellStyle name="40% - Accent1" xfId="71"/>
    <cellStyle name="40% - Accent1 2" xfId="207"/>
    <cellStyle name="40% - Accent1 2 2" xfId="945"/>
    <cellStyle name="40% - Accent1 3" xfId="209"/>
    <cellStyle name="40% - Accent2" xfId="72"/>
    <cellStyle name="40% - Accent2 2" xfId="203"/>
    <cellStyle name="40% - Accent2 2 2" xfId="944"/>
    <cellStyle name="40% - Accent2 3" xfId="205"/>
    <cellStyle name="40% - Accent3" xfId="73"/>
    <cellStyle name="40% - Accent3 2" xfId="199"/>
    <cellStyle name="40% - Accent3 2 2" xfId="943"/>
    <cellStyle name="40% - Accent3 3" xfId="201"/>
    <cellStyle name="40% - Accent4" xfId="74"/>
    <cellStyle name="40% - Accent4 2" xfId="195"/>
    <cellStyle name="40% - Accent4 2 2" xfId="942"/>
    <cellStyle name="40% - Accent4 3" xfId="197"/>
    <cellStyle name="40% - Accent5" xfId="75"/>
    <cellStyle name="40% - Accent5 2" xfId="191"/>
    <cellStyle name="40% - Accent5 2 2" xfId="941"/>
    <cellStyle name="40% - Accent5 3" xfId="193"/>
    <cellStyle name="40% - Accent6" xfId="76"/>
    <cellStyle name="40% - Accent6 2" xfId="187"/>
    <cellStyle name="40% - Accent6 2 2" xfId="938"/>
    <cellStyle name="40% - Accent6 3" xfId="189"/>
    <cellStyle name="40% - הדגשה1" xfId="35" builtinId="31" customBuiltin="1"/>
    <cellStyle name="40% - הדגשה1 10" xfId="1575"/>
    <cellStyle name="40% - הדגשה1 2" xfId="200"/>
    <cellStyle name="40% - הדגשה1 2 2" xfId="541"/>
    <cellStyle name="40% - הדגשה1 2 2 2" xfId="542"/>
    <cellStyle name="40% - הדגשה1 2 2 2 2" xfId="543"/>
    <cellStyle name="40% - הדגשה1 2 2 2 2 2" xfId="1274"/>
    <cellStyle name="40% - הדגשה1 2 2 2 2 2 2" xfId="3401"/>
    <cellStyle name="40% - הדגשה1 2 2 2 2 2 3" xfId="2333"/>
    <cellStyle name="40% - הדגשה1 2 2 2 2 3" xfId="2871"/>
    <cellStyle name="40% - הדגשה1 2 2 2 2 4" xfId="1803"/>
    <cellStyle name="40% - הדגשה1 2 2 2 3" xfId="1273"/>
    <cellStyle name="40% - הדגשה1 2 2 2 3 2" xfId="3400"/>
    <cellStyle name="40% - הדגשה1 2 2 2 3 3" xfId="2332"/>
    <cellStyle name="40% - הדגשה1 2 2 2 4" xfId="2870"/>
    <cellStyle name="40% - הדגשה1 2 2 2 5" xfId="1802"/>
    <cellStyle name="40% - הדגשה1 2 2 3" xfId="544"/>
    <cellStyle name="40% - הדגשה1 2 2 3 2" xfId="1275"/>
    <cellStyle name="40% - הדגשה1 2 2 3 2 2" xfId="3402"/>
    <cellStyle name="40% - הדגשה1 2 2 3 2 3" xfId="2334"/>
    <cellStyle name="40% - הדגשה1 2 2 3 3" xfId="2872"/>
    <cellStyle name="40% - הדגשה1 2 2 3 4" xfId="1804"/>
    <cellStyle name="40% - הדגשה1 2 2 4" xfId="545"/>
    <cellStyle name="40% - הדגשה1 2 2 4 2" xfId="1276"/>
    <cellStyle name="40% - הדגשה1 2 2 4 2 2" xfId="3403"/>
    <cellStyle name="40% - הדגשה1 2 2 4 2 3" xfId="2335"/>
    <cellStyle name="40% - הדגשה1 2 2 4 3" xfId="2873"/>
    <cellStyle name="40% - הדגשה1 2 2 4 4" xfId="1805"/>
    <cellStyle name="40% - הדגשה1 2 2 5" xfId="1272"/>
    <cellStyle name="40% - הדגשה1 2 2 5 2" xfId="3399"/>
    <cellStyle name="40% - הדגשה1 2 2 5 3" xfId="2331"/>
    <cellStyle name="40% - הדגשה1 2 2 6" xfId="2869"/>
    <cellStyle name="40% - הדגשה1 2 2 7" xfId="1801"/>
    <cellStyle name="40% - הדגשה1 2 3" xfId="546"/>
    <cellStyle name="40% - הדגשה1 2 3 2" xfId="547"/>
    <cellStyle name="40% - הדגשה1 2 3 2 2" xfId="1278"/>
    <cellStyle name="40% - הדגשה1 2 3 2 2 2" xfId="3405"/>
    <cellStyle name="40% - הדגשה1 2 3 2 2 3" xfId="2337"/>
    <cellStyle name="40% - הדגשה1 2 3 2 3" xfId="2875"/>
    <cellStyle name="40% - הדגשה1 2 3 2 4" xfId="1807"/>
    <cellStyle name="40% - הדגשה1 2 3 3" xfId="1277"/>
    <cellStyle name="40% - הדגשה1 2 3 3 2" xfId="3404"/>
    <cellStyle name="40% - הדגשה1 2 3 3 3" xfId="2336"/>
    <cellStyle name="40% - הדגשה1 2 3 4" xfId="2874"/>
    <cellStyle name="40% - הדגשה1 2 3 5" xfId="1806"/>
    <cellStyle name="40% - הדגשה1 2 4" xfId="548"/>
    <cellStyle name="40% - הדגשה1 2 4 2" xfId="1279"/>
    <cellStyle name="40% - הדגשה1 2 4 2 2" xfId="3406"/>
    <cellStyle name="40% - הדגשה1 2 4 2 3" xfId="2338"/>
    <cellStyle name="40% - הדגשה1 2 4 3" xfId="2876"/>
    <cellStyle name="40% - הדגשה1 2 4 4" xfId="1808"/>
    <cellStyle name="40% - הדגשה1 2 5" xfId="549"/>
    <cellStyle name="40% - הדגשה1 2 5 2" xfId="1280"/>
    <cellStyle name="40% - הדגשה1 2 5 2 2" xfId="3407"/>
    <cellStyle name="40% - הדגשה1 2 5 2 3" xfId="2339"/>
    <cellStyle name="40% - הדגשה1 2 5 3" xfId="2877"/>
    <cellStyle name="40% - הדגשה1 2 5 4" xfId="1809"/>
    <cellStyle name="40% - הדגשה1 2 6" xfId="853"/>
    <cellStyle name="40% - הדגשה1 2 7" xfId="1069"/>
    <cellStyle name="40% - הדגשה1 2 7 2" xfId="3196"/>
    <cellStyle name="40% - הדגשה1 2 7 3" xfId="2128"/>
    <cellStyle name="40% - הדגשה1 2 8" xfId="2666"/>
    <cellStyle name="40% - הדגשה1 2 9" xfId="1598"/>
    <cellStyle name="40% - הדגשה1 3" xfId="289"/>
    <cellStyle name="40% - הדגשה1 3 2" xfId="551"/>
    <cellStyle name="40% - הדגשה1 3 2 2" xfId="552"/>
    <cellStyle name="40% - הדגשה1 3 2 2 2" xfId="553"/>
    <cellStyle name="40% - הדגשה1 3 2 2 2 2" xfId="1283"/>
    <cellStyle name="40% - הדגשה1 3 2 2 2 2 2" xfId="3410"/>
    <cellStyle name="40% - הדגשה1 3 2 2 2 2 3" xfId="2342"/>
    <cellStyle name="40% - הדגשה1 3 2 2 2 3" xfId="2880"/>
    <cellStyle name="40% - הדגשה1 3 2 2 2 4" xfId="1812"/>
    <cellStyle name="40% - הדגשה1 3 2 2 3" xfId="1282"/>
    <cellStyle name="40% - הדגשה1 3 2 2 3 2" xfId="3409"/>
    <cellStyle name="40% - הדגשה1 3 2 2 3 3" xfId="2341"/>
    <cellStyle name="40% - הדגשה1 3 2 2 4" xfId="2879"/>
    <cellStyle name="40% - הדגשה1 3 2 2 5" xfId="1811"/>
    <cellStyle name="40% - הדגשה1 3 2 3" xfId="554"/>
    <cellStyle name="40% - הדגשה1 3 2 3 2" xfId="1284"/>
    <cellStyle name="40% - הדגשה1 3 2 3 2 2" xfId="3411"/>
    <cellStyle name="40% - הדגשה1 3 2 3 2 3" xfId="2343"/>
    <cellStyle name="40% - הדגשה1 3 2 3 3" xfId="2881"/>
    <cellStyle name="40% - הדגשה1 3 2 3 4" xfId="1813"/>
    <cellStyle name="40% - הדגשה1 3 2 4" xfId="555"/>
    <cellStyle name="40% - הדגשה1 3 2 4 2" xfId="1285"/>
    <cellStyle name="40% - הדגשה1 3 2 4 2 2" xfId="3412"/>
    <cellStyle name="40% - הדגשה1 3 2 4 2 3" xfId="2344"/>
    <cellStyle name="40% - הדגשה1 3 2 4 3" xfId="2882"/>
    <cellStyle name="40% - הדגשה1 3 2 4 4" xfId="1814"/>
    <cellStyle name="40% - הדגשה1 3 2 5" xfId="1281"/>
    <cellStyle name="40% - הדגשה1 3 2 5 2" xfId="3408"/>
    <cellStyle name="40% - הדגשה1 3 2 5 3" xfId="2340"/>
    <cellStyle name="40% - הדגשה1 3 2 6" xfId="2878"/>
    <cellStyle name="40% - הדגשה1 3 2 7" xfId="1810"/>
    <cellStyle name="40% - הדגשה1 3 3" xfId="556"/>
    <cellStyle name="40% - הדגשה1 3 3 2" xfId="557"/>
    <cellStyle name="40% - הדגשה1 3 3 2 2" xfId="1287"/>
    <cellStyle name="40% - הדגשה1 3 3 2 2 2" xfId="3414"/>
    <cellStyle name="40% - הדגשה1 3 3 2 2 3" xfId="2346"/>
    <cellStyle name="40% - הדגשה1 3 3 2 3" xfId="2884"/>
    <cellStyle name="40% - הדגשה1 3 3 2 4" xfId="1816"/>
    <cellStyle name="40% - הדגשה1 3 3 3" xfId="1286"/>
    <cellStyle name="40% - הדגשה1 3 3 3 2" xfId="3413"/>
    <cellStyle name="40% - הדגשה1 3 3 3 3" xfId="2345"/>
    <cellStyle name="40% - הדגשה1 3 3 4" xfId="2883"/>
    <cellStyle name="40% - הדגשה1 3 3 5" xfId="1815"/>
    <cellStyle name="40% - הדגשה1 3 4" xfId="558"/>
    <cellStyle name="40% - הדגשה1 3 4 2" xfId="1288"/>
    <cellStyle name="40% - הדגשה1 3 4 2 2" xfId="3415"/>
    <cellStyle name="40% - הדגשה1 3 4 2 3" xfId="2347"/>
    <cellStyle name="40% - הדגשה1 3 4 3" xfId="2885"/>
    <cellStyle name="40% - הדגשה1 3 4 4" xfId="1817"/>
    <cellStyle name="40% - הדגשה1 3 5" xfId="559"/>
    <cellStyle name="40% - הדגשה1 3 5 2" xfId="1289"/>
    <cellStyle name="40% - הדגשה1 3 5 2 2" xfId="3416"/>
    <cellStyle name="40% - הדגשה1 3 5 2 3" xfId="2348"/>
    <cellStyle name="40% - הדגשה1 3 5 3" xfId="2886"/>
    <cellStyle name="40% - הדגשה1 3 5 4" xfId="1818"/>
    <cellStyle name="40% - הדגשה1 3 6" xfId="937"/>
    <cellStyle name="40% - הדגשה1 3 7" xfId="1111"/>
    <cellStyle name="40% - הדגשה1 3 7 2" xfId="3238"/>
    <cellStyle name="40% - הדגשה1 3 7 3" xfId="2170"/>
    <cellStyle name="40% - הדגשה1 3 8" xfId="2708"/>
    <cellStyle name="40% - הדגשה1 3 9" xfId="1640"/>
    <cellStyle name="40% - הדגשה1 4" xfId="560"/>
    <cellStyle name="40% - הדגשה1 4 2" xfId="561"/>
    <cellStyle name="40% - הדגשה1 4 2 2" xfId="562"/>
    <cellStyle name="40% - הדגשה1 4 2 2 2" xfId="1292"/>
    <cellStyle name="40% - הדגשה1 4 2 2 2 2" xfId="3419"/>
    <cellStyle name="40% - הדגשה1 4 2 2 2 3" xfId="2351"/>
    <cellStyle name="40% - הדגשה1 4 2 2 3" xfId="2889"/>
    <cellStyle name="40% - הדגשה1 4 2 2 4" xfId="1821"/>
    <cellStyle name="40% - הדגשה1 4 2 3" xfId="1291"/>
    <cellStyle name="40% - הדגשה1 4 2 3 2" xfId="3418"/>
    <cellStyle name="40% - הדגשה1 4 2 3 3" xfId="2350"/>
    <cellStyle name="40% - הדגשה1 4 2 4" xfId="2888"/>
    <cellStyle name="40% - הדגשה1 4 2 5" xfId="1820"/>
    <cellStyle name="40% - הדגשה1 4 3" xfId="563"/>
    <cellStyle name="40% - הדגשה1 4 3 2" xfId="1293"/>
    <cellStyle name="40% - הדגשה1 4 3 2 2" xfId="3420"/>
    <cellStyle name="40% - הדגשה1 4 3 2 3" xfId="2352"/>
    <cellStyle name="40% - הדגשה1 4 3 3" xfId="2890"/>
    <cellStyle name="40% - הדגשה1 4 3 4" xfId="1822"/>
    <cellStyle name="40% - הדגשה1 4 4" xfId="564"/>
    <cellStyle name="40% - הדגשה1 4 4 2" xfId="1294"/>
    <cellStyle name="40% - הדגשה1 4 4 2 2" xfId="3421"/>
    <cellStyle name="40% - הדגשה1 4 4 2 3" xfId="2353"/>
    <cellStyle name="40% - הדגשה1 4 4 3" xfId="2891"/>
    <cellStyle name="40% - הדגשה1 4 4 4" xfId="1823"/>
    <cellStyle name="40% - הדגשה1 4 5" xfId="1290"/>
    <cellStyle name="40% - הדגשה1 4 5 2" xfId="3417"/>
    <cellStyle name="40% - הדגשה1 4 5 3" xfId="2349"/>
    <cellStyle name="40% - הדגשה1 4 6" xfId="2887"/>
    <cellStyle name="40% - הדגשה1 4 7" xfId="1819"/>
    <cellStyle name="40% - הדגשה1 5" xfId="565"/>
    <cellStyle name="40% - הדגשה1 5 2" xfId="566"/>
    <cellStyle name="40% - הדגשה1 5 2 2" xfId="1296"/>
    <cellStyle name="40% - הדגשה1 5 2 2 2" xfId="3423"/>
    <cellStyle name="40% - הדגשה1 5 2 2 3" xfId="2355"/>
    <cellStyle name="40% - הדגשה1 5 2 3" xfId="2893"/>
    <cellStyle name="40% - הדגשה1 5 2 4" xfId="1825"/>
    <cellStyle name="40% - הדגשה1 5 3" xfId="1295"/>
    <cellStyle name="40% - הדגשה1 5 3 2" xfId="3422"/>
    <cellStyle name="40% - הדגשה1 5 3 3" xfId="2354"/>
    <cellStyle name="40% - הדגשה1 5 4" xfId="2892"/>
    <cellStyle name="40% - הדגשה1 5 5" xfId="1824"/>
    <cellStyle name="40% - הדגשה1 6" xfId="567"/>
    <cellStyle name="40% - הדגשה1 6 2" xfId="1297"/>
    <cellStyle name="40% - הדגשה1 6 2 2" xfId="3424"/>
    <cellStyle name="40% - הדגשה1 6 2 3" xfId="2356"/>
    <cellStyle name="40% - הדגשה1 6 3" xfId="2894"/>
    <cellStyle name="40% - הדגשה1 6 4" xfId="1826"/>
    <cellStyle name="40% - הדגשה1 7" xfId="568"/>
    <cellStyle name="40% - הדגשה1 7 2" xfId="1298"/>
    <cellStyle name="40% - הדגשה1 7 2 2" xfId="3425"/>
    <cellStyle name="40% - הדגשה1 7 2 3" xfId="2357"/>
    <cellStyle name="40% - הדגשה1 7 3" xfId="2895"/>
    <cellStyle name="40% - הדגשה1 7 4" xfId="1827"/>
    <cellStyle name="40% - הדגשה1 8" xfId="1046"/>
    <cellStyle name="40% - הדגשה1 8 2" xfId="3173"/>
    <cellStyle name="40% - הדגשה1 8 3" xfId="2105"/>
    <cellStyle name="40% - הדגשה1 9" xfId="2631"/>
    <cellStyle name="40% - הדגשה2" xfId="39" builtinId="35" customBuiltin="1"/>
    <cellStyle name="40% - הדגשה2 10" xfId="1577"/>
    <cellStyle name="40% - הדגשה2 2" xfId="202"/>
    <cellStyle name="40% - הדגשה2 2 2" xfId="570"/>
    <cellStyle name="40% - הדגשה2 2 2 2" xfId="571"/>
    <cellStyle name="40% - הדגשה2 2 2 2 2" xfId="572"/>
    <cellStyle name="40% - הדגשה2 2 2 2 2 2" xfId="1301"/>
    <cellStyle name="40% - הדגשה2 2 2 2 2 2 2" xfId="3428"/>
    <cellStyle name="40% - הדגשה2 2 2 2 2 2 3" xfId="2360"/>
    <cellStyle name="40% - הדגשה2 2 2 2 2 3" xfId="2898"/>
    <cellStyle name="40% - הדגשה2 2 2 2 2 4" xfId="1830"/>
    <cellStyle name="40% - הדגשה2 2 2 2 3" xfId="1300"/>
    <cellStyle name="40% - הדגשה2 2 2 2 3 2" xfId="3427"/>
    <cellStyle name="40% - הדגשה2 2 2 2 3 3" xfId="2359"/>
    <cellStyle name="40% - הדגשה2 2 2 2 4" xfId="2897"/>
    <cellStyle name="40% - הדגשה2 2 2 2 5" xfId="1829"/>
    <cellStyle name="40% - הדגשה2 2 2 3" xfId="573"/>
    <cellStyle name="40% - הדגשה2 2 2 3 2" xfId="1302"/>
    <cellStyle name="40% - הדגשה2 2 2 3 2 2" xfId="3429"/>
    <cellStyle name="40% - הדגשה2 2 2 3 2 3" xfId="2361"/>
    <cellStyle name="40% - הדגשה2 2 2 3 3" xfId="2899"/>
    <cellStyle name="40% - הדגשה2 2 2 3 4" xfId="1831"/>
    <cellStyle name="40% - הדגשה2 2 2 4" xfId="574"/>
    <cellStyle name="40% - הדגשה2 2 2 4 2" xfId="1303"/>
    <cellStyle name="40% - הדגשה2 2 2 4 2 2" xfId="3430"/>
    <cellStyle name="40% - הדגשה2 2 2 4 2 3" xfId="2362"/>
    <cellStyle name="40% - הדגשה2 2 2 4 3" xfId="2900"/>
    <cellStyle name="40% - הדגשה2 2 2 4 4" xfId="1832"/>
    <cellStyle name="40% - הדגשה2 2 2 5" xfId="1299"/>
    <cellStyle name="40% - הדגשה2 2 2 5 2" xfId="3426"/>
    <cellStyle name="40% - הדגשה2 2 2 5 3" xfId="2358"/>
    <cellStyle name="40% - הדגשה2 2 2 6" xfId="2896"/>
    <cellStyle name="40% - הדגשה2 2 2 7" xfId="1828"/>
    <cellStyle name="40% - הדגשה2 2 3" xfId="575"/>
    <cellStyle name="40% - הדגשה2 2 3 2" xfId="576"/>
    <cellStyle name="40% - הדגשה2 2 3 2 2" xfId="1305"/>
    <cellStyle name="40% - הדגשה2 2 3 2 2 2" xfId="3432"/>
    <cellStyle name="40% - הדגשה2 2 3 2 2 3" xfId="2364"/>
    <cellStyle name="40% - הדגשה2 2 3 2 3" xfId="2902"/>
    <cellStyle name="40% - הדגשה2 2 3 2 4" xfId="1834"/>
    <cellStyle name="40% - הדגשה2 2 3 3" xfId="1304"/>
    <cellStyle name="40% - הדגשה2 2 3 3 2" xfId="3431"/>
    <cellStyle name="40% - הדגשה2 2 3 3 3" xfId="2363"/>
    <cellStyle name="40% - הדגשה2 2 3 4" xfId="2901"/>
    <cellStyle name="40% - הדגשה2 2 3 5" xfId="1833"/>
    <cellStyle name="40% - הדגשה2 2 4" xfId="577"/>
    <cellStyle name="40% - הדגשה2 2 4 2" xfId="1306"/>
    <cellStyle name="40% - הדגשה2 2 4 2 2" xfId="3433"/>
    <cellStyle name="40% - הדגשה2 2 4 2 3" xfId="2365"/>
    <cellStyle name="40% - הדגשה2 2 4 3" xfId="2903"/>
    <cellStyle name="40% - הדגשה2 2 4 4" xfId="1835"/>
    <cellStyle name="40% - הדגשה2 2 5" xfId="578"/>
    <cellStyle name="40% - הדגשה2 2 5 2" xfId="1307"/>
    <cellStyle name="40% - הדגשה2 2 5 2 2" xfId="3434"/>
    <cellStyle name="40% - הדגשה2 2 5 2 3" xfId="2366"/>
    <cellStyle name="40% - הדגשה2 2 5 3" xfId="2904"/>
    <cellStyle name="40% - הדגשה2 2 5 4" xfId="1836"/>
    <cellStyle name="40% - הדגשה2 2 6" xfId="813"/>
    <cellStyle name="40% - הדגשה2 2 7" xfId="1070"/>
    <cellStyle name="40% - הדגשה2 2 7 2" xfId="3197"/>
    <cellStyle name="40% - הדגשה2 2 7 3" xfId="2129"/>
    <cellStyle name="40% - הדגשה2 2 8" xfId="2667"/>
    <cellStyle name="40% - הדגשה2 2 9" xfId="1599"/>
    <cellStyle name="40% - הדגשה2 3" xfId="292"/>
    <cellStyle name="40% - הדגשה2 3 2" xfId="580"/>
    <cellStyle name="40% - הדגשה2 3 2 2" xfId="581"/>
    <cellStyle name="40% - הדגשה2 3 2 2 2" xfId="582"/>
    <cellStyle name="40% - הדגשה2 3 2 2 2 2" xfId="1310"/>
    <cellStyle name="40% - הדגשה2 3 2 2 2 2 2" xfId="3437"/>
    <cellStyle name="40% - הדגשה2 3 2 2 2 2 3" xfId="2369"/>
    <cellStyle name="40% - הדגשה2 3 2 2 2 3" xfId="2907"/>
    <cellStyle name="40% - הדגשה2 3 2 2 2 4" xfId="1839"/>
    <cellStyle name="40% - הדגשה2 3 2 2 3" xfId="1309"/>
    <cellStyle name="40% - הדגשה2 3 2 2 3 2" xfId="3436"/>
    <cellStyle name="40% - הדגשה2 3 2 2 3 3" xfId="2368"/>
    <cellStyle name="40% - הדגשה2 3 2 2 4" xfId="2906"/>
    <cellStyle name="40% - הדגשה2 3 2 2 5" xfId="1838"/>
    <cellStyle name="40% - הדגשה2 3 2 3" xfId="583"/>
    <cellStyle name="40% - הדגשה2 3 2 3 2" xfId="1311"/>
    <cellStyle name="40% - הדגשה2 3 2 3 2 2" xfId="3438"/>
    <cellStyle name="40% - הדגשה2 3 2 3 2 3" xfId="2370"/>
    <cellStyle name="40% - הדגשה2 3 2 3 3" xfId="2908"/>
    <cellStyle name="40% - הדגשה2 3 2 3 4" xfId="1840"/>
    <cellStyle name="40% - הדגשה2 3 2 4" xfId="584"/>
    <cellStyle name="40% - הדגשה2 3 2 4 2" xfId="1312"/>
    <cellStyle name="40% - הדגשה2 3 2 4 2 2" xfId="3439"/>
    <cellStyle name="40% - הדגשה2 3 2 4 2 3" xfId="2371"/>
    <cellStyle name="40% - הדגשה2 3 2 4 3" xfId="2909"/>
    <cellStyle name="40% - הדגשה2 3 2 4 4" xfId="1841"/>
    <cellStyle name="40% - הדגשה2 3 2 5" xfId="1308"/>
    <cellStyle name="40% - הדגשה2 3 2 5 2" xfId="3435"/>
    <cellStyle name="40% - הדגשה2 3 2 5 3" xfId="2367"/>
    <cellStyle name="40% - הדגשה2 3 2 6" xfId="2905"/>
    <cellStyle name="40% - הדגשה2 3 2 7" xfId="1837"/>
    <cellStyle name="40% - הדגשה2 3 3" xfId="585"/>
    <cellStyle name="40% - הדגשה2 3 3 2" xfId="586"/>
    <cellStyle name="40% - הדגשה2 3 3 2 2" xfId="1314"/>
    <cellStyle name="40% - הדגשה2 3 3 2 2 2" xfId="3441"/>
    <cellStyle name="40% - הדגשה2 3 3 2 2 3" xfId="2373"/>
    <cellStyle name="40% - הדגשה2 3 3 2 3" xfId="2911"/>
    <cellStyle name="40% - הדגשה2 3 3 2 4" xfId="1843"/>
    <cellStyle name="40% - הדגשה2 3 3 3" xfId="1313"/>
    <cellStyle name="40% - הדגשה2 3 3 3 2" xfId="3440"/>
    <cellStyle name="40% - הדגשה2 3 3 3 3" xfId="2372"/>
    <cellStyle name="40% - הדגשה2 3 3 4" xfId="2910"/>
    <cellStyle name="40% - הדגשה2 3 3 5" xfId="1842"/>
    <cellStyle name="40% - הדגשה2 3 4" xfId="587"/>
    <cellStyle name="40% - הדגשה2 3 4 2" xfId="1315"/>
    <cellStyle name="40% - הדגשה2 3 4 2 2" xfId="3442"/>
    <cellStyle name="40% - הדגשה2 3 4 2 3" xfId="2374"/>
    <cellStyle name="40% - הדגשה2 3 4 3" xfId="2912"/>
    <cellStyle name="40% - הדגשה2 3 4 4" xfId="1844"/>
    <cellStyle name="40% - הדגשה2 3 5" xfId="588"/>
    <cellStyle name="40% - הדגשה2 3 5 2" xfId="1316"/>
    <cellStyle name="40% - הדגשה2 3 5 2 2" xfId="3443"/>
    <cellStyle name="40% - הדגשה2 3 5 2 3" xfId="2375"/>
    <cellStyle name="40% - הדגשה2 3 5 3" xfId="2913"/>
    <cellStyle name="40% - הדגשה2 3 5 4" xfId="1845"/>
    <cellStyle name="40% - הדגשה2 3 6" xfId="932"/>
    <cellStyle name="40% - הדגשה2 3 7" xfId="1114"/>
    <cellStyle name="40% - הדגשה2 3 7 2" xfId="3241"/>
    <cellStyle name="40% - הדגשה2 3 7 3" xfId="2173"/>
    <cellStyle name="40% - הדגשה2 3 8" xfId="2711"/>
    <cellStyle name="40% - הדגשה2 3 9" xfId="1643"/>
    <cellStyle name="40% - הדגשה2 4" xfId="589"/>
    <cellStyle name="40% - הדגשה2 4 2" xfId="590"/>
    <cellStyle name="40% - הדגשה2 4 2 2" xfId="591"/>
    <cellStyle name="40% - הדגשה2 4 2 2 2" xfId="1319"/>
    <cellStyle name="40% - הדגשה2 4 2 2 2 2" xfId="3446"/>
    <cellStyle name="40% - הדגשה2 4 2 2 2 3" xfId="2378"/>
    <cellStyle name="40% - הדגשה2 4 2 2 3" xfId="2916"/>
    <cellStyle name="40% - הדגשה2 4 2 2 4" xfId="1848"/>
    <cellStyle name="40% - הדגשה2 4 2 3" xfId="1318"/>
    <cellStyle name="40% - הדגשה2 4 2 3 2" xfId="3445"/>
    <cellStyle name="40% - הדגשה2 4 2 3 3" xfId="2377"/>
    <cellStyle name="40% - הדגשה2 4 2 4" xfId="2915"/>
    <cellStyle name="40% - הדגשה2 4 2 5" xfId="1847"/>
    <cellStyle name="40% - הדגשה2 4 3" xfId="592"/>
    <cellStyle name="40% - הדגשה2 4 3 2" xfId="1320"/>
    <cellStyle name="40% - הדגשה2 4 3 2 2" xfId="3447"/>
    <cellStyle name="40% - הדגשה2 4 3 2 3" xfId="2379"/>
    <cellStyle name="40% - הדגשה2 4 3 3" xfId="2917"/>
    <cellStyle name="40% - הדגשה2 4 3 4" xfId="1849"/>
    <cellStyle name="40% - הדגשה2 4 4" xfId="593"/>
    <cellStyle name="40% - הדגשה2 4 4 2" xfId="1321"/>
    <cellStyle name="40% - הדגשה2 4 4 2 2" xfId="3448"/>
    <cellStyle name="40% - הדגשה2 4 4 2 3" xfId="2380"/>
    <cellStyle name="40% - הדגשה2 4 4 3" xfId="2918"/>
    <cellStyle name="40% - הדגשה2 4 4 4" xfId="1850"/>
    <cellStyle name="40% - הדגשה2 4 5" xfId="1317"/>
    <cellStyle name="40% - הדגשה2 4 5 2" xfId="3444"/>
    <cellStyle name="40% - הדגשה2 4 5 3" xfId="2376"/>
    <cellStyle name="40% - הדגשה2 4 6" xfId="2914"/>
    <cellStyle name="40% - הדגשה2 4 7" xfId="1846"/>
    <cellStyle name="40% - הדגשה2 5" xfId="594"/>
    <cellStyle name="40% - הדגשה2 5 2" xfId="595"/>
    <cellStyle name="40% - הדגשה2 5 2 2" xfId="1323"/>
    <cellStyle name="40% - הדגשה2 5 2 2 2" xfId="3450"/>
    <cellStyle name="40% - הדגשה2 5 2 2 3" xfId="2382"/>
    <cellStyle name="40% - הדגשה2 5 2 3" xfId="2920"/>
    <cellStyle name="40% - הדגשה2 5 2 4" xfId="1852"/>
    <cellStyle name="40% - הדגשה2 5 3" xfId="1322"/>
    <cellStyle name="40% - הדגשה2 5 3 2" xfId="3449"/>
    <cellStyle name="40% - הדגשה2 5 3 3" xfId="2381"/>
    <cellStyle name="40% - הדגשה2 5 4" xfId="2919"/>
    <cellStyle name="40% - הדגשה2 5 5" xfId="1851"/>
    <cellStyle name="40% - הדגשה2 6" xfId="596"/>
    <cellStyle name="40% - הדגשה2 6 2" xfId="1324"/>
    <cellStyle name="40% - הדגשה2 6 2 2" xfId="3451"/>
    <cellStyle name="40% - הדגשה2 6 2 3" xfId="2383"/>
    <cellStyle name="40% - הדגשה2 6 3" xfId="2921"/>
    <cellStyle name="40% - הדגשה2 6 4" xfId="1853"/>
    <cellStyle name="40% - הדגשה2 7" xfId="597"/>
    <cellStyle name="40% - הדגשה2 7 2" xfId="1325"/>
    <cellStyle name="40% - הדגשה2 7 2 2" xfId="3452"/>
    <cellStyle name="40% - הדגשה2 7 2 3" xfId="2384"/>
    <cellStyle name="40% - הדגשה2 7 3" xfId="2922"/>
    <cellStyle name="40% - הדגשה2 7 4" xfId="1854"/>
    <cellStyle name="40% - הדגשה2 8" xfId="1048"/>
    <cellStyle name="40% - הדגשה2 8 2" xfId="3175"/>
    <cellStyle name="40% - הדגשה2 8 3" xfId="2107"/>
    <cellStyle name="40% - הדגשה2 9" xfId="2633"/>
    <cellStyle name="40% - הדגשה3" xfId="43" builtinId="39" customBuiltin="1"/>
    <cellStyle name="40% - הדגשה3 10" xfId="1579"/>
    <cellStyle name="40% - הדגשה3 2" xfId="204"/>
    <cellStyle name="40% - הדגשה3 2 2" xfId="599"/>
    <cellStyle name="40% - הדגשה3 2 2 2" xfId="600"/>
    <cellStyle name="40% - הדגשה3 2 2 2 2" xfId="601"/>
    <cellStyle name="40% - הדגשה3 2 2 2 2 2" xfId="1328"/>
    <cellStyle name="40% - הדגשה3 2 2 2 2 2 2" xfId="3455"/>
    <cellStyle name="40% - הדגשה3 2 2 2 2 2 3" xfId="2387"/>
    <cellStyle name="40% - הדגשה3 2 2 2 2 3" xfId="2925"/>
    <cellStyle name="40% - הדגשה3 2 2 2 2 4" xfId="1857"/>
    <cellStyle name="40% - הדגשה3 2 2 2 3" xfId="1327"/>
    <cellStyle name="40% - הדגשה3 2 2 2 3 2" xfId="3454"/>
    <cellStyle name="40% - הדגשה3 2 2 2 3 3" xfId="2386"/>
    <cellStyle name="40% - הדגשה3 2 2 2 4" xfId="2924"/>
    <cellStyle name="40% - הדגשה3 2 2 2 5" xfId="1856"/>
    <cellStyle name="40% - הדגשה3 2 2 3" xfId="602"/>
    <cellStyle name="40% - הדגשה3 2 2 3 2" xfId="1329"/>
    <cellStyle name="40% - הדגשה3 2 2 3 2 2" xfId="3456"/>
    <cellStyle name="40% - הדגשה3 2 2 3 2 3" xfId="2388"/>
    <cellStyle name="40% - הדגשה3 2 2 3 3" xfId="2926"/>
    <cellStyle name="40% - הדגשה3 2 2 3 4" xfId="1858"/>
    <cellStyle name="40% - הדגשה3 2 2 4" xfId="603"/>
    <cellStyle name="40% - הדגשה3 2 2 4 2" xfId="1330"/>
    <cellStyle name="40% - הדגשה3 2 2 4 2 2" xfId="3457"/>
    <cellStyle name="40% - הדגשה3 2 2 4 2 3" xfId="2389"/>
    <cellStyle name="40% - הדגשה3 2 2 4 3" xfId="2927"/>
    <cellStyle name="40% - הדגשה3 2 2 4 4" xfId="1859"/>
    <cellStyle name="40% - הדגשה3 2 2 5" xfId="1326"/>
    <cellStyle name="40% - הדגשה3 2 2 5 2" xfId="3453"/>
    <cellStyle name="40% - הדגשה3 2 2 5 3" xfId="2385"/>
    <cellStyle name="40% - הדגשה3 2 2 6" xfId="2923"/>
    <cellStyle name="40% - הדגשה3 2 2 7" xfId="1855"/>
    <cellStyle name="40% - הדגשה3 2 3" xfId="604"/>
    <cellStyle name="40% - הדגשה3 2 3 2" xfId="605"/>
    <cellStyle name="40% - הדגשה3 2 3 2 2" xfId="1332"/>
    <cellStyle name="40% - הדגשה3 2 3 2 2 2" xfId="3459"/>
    <cellStyle name="40% - הדגשה3 2 3 2 2 3" xfId="2391"/>
    <cellStyle name="40% - הדגשה3 2 3 2 3" xfId="2929"/>
    <cellStyle name="40% - הדגשה3 2 3 2 4" xfId="1861"/>
    <cellStyle name="40% - הדגשה3 2 3 3" xfId="1331"/>
    <cellStyle name="40% - הדגשה3 2 3 3 2" xfId="3458"/>
    <cellStyle name="40% - הדגשה3 2 3 3 3" xfId="2390"/>
    <cellStyle name="40% - הדגשה3 2 3 4" xfId="2928"/>
    <cellStyle name="40% - הדגשה3 2 3 5" xfId="1860"/>
    <cellStyle name="40% - הדגשה3 2 4" xfId="606"/>
    <cellStyle name="40% - הדגשה3 2 4 2" xfId="1333"/>
    <cellStyle name="40% - הדגשה3 2 4 2 2" xfId="3460"/>
    <cellStyle name="40% - הדגשה3 2 4 2 3" xfId="2392"/>
    <cellStyle name="40% - הדגשה3 2 4 3" xfId="2930"/>
    <cellStyle name="40% - הדגשה3 2 4 4" xfId="1862"/>
    <cellStyle name="40% - הדגשה3 2 5" xfId="607"/>
    <cellStyle name="40% - הדגשה3 2 5 2" xfId="1334"/>
    <cellStyle name="40% - הדגשה3 2 5 2 2" xfId="3461"/>
    <cellStyle name="40% - הדגשה3 2 5 2 3" xfId="2393"/>
    <cellStyle name="40% - הדגשה3 2 5 3" xfId="2931"/>
    <cellStyle name="40% - הדגשה3 2 5 4" xfId="1863"/>
    <cellStyle name="40% - הדגשה3 2 6" xfId="774"/>
    <cellStyle name="40% - הדגשה3 2 7" xfId="1071"/>
    <cellStyle name="40% - הדגשה3 2 7 2" xfId="3198"/>
    <cellStyle name="40% - הדגשה3 2 7 3" xfId="2130"/>
    <cellStyle name="40% - הדגשה3 2 8" xfId="2668"/>
    <cellStyle name="40% - הדגשה3 2 9" xfId="1600"/>
    <cellStyle name="40% - הדגשה3 3" xfId="294"/>
    <cellStyle name="40% - הדגשה3 3 2" xfId="609"/>
    <cellStyle name="40% - הדגשה3 3 2 2" xfId="610"/>
    <cellStyle name="40% - הדגשה3 3 2 2 2" xfId="611"/>
    <cellStyle name="40% - הדגשה3 3 2 2 2 2" xfId="1337"/>
    <cellStyle name="40% - הדגשה3 3 2 2 2 2 2" xfId="3464"/>
    <cellStyle name="40% - הדגשה3 3 2 2 2 2 3" xfId="2396"/>
    <cellStyle name="40% - הדגשה3 3 2 2 2 3" xfId="2934"/>
    <cellStyle name="40% - הדגשה3 3 2 2 2 4" xfId="1866"/>
    <cellStyle name="40% - הדגשה3 3 2 2 3" xfId="1336"/>
    <cellStyle name="40% - הדגשה3 3 2 2 3 2" xfId="3463"/>
    <cellStyle name="40% - הדגשה3 3 2 2 3 3" xfId="2395"/>
    <cellStyle name="40% - הדגשה3 3 2 2 4" xfId="2933"/>
    <cellStyle name="40% - הדגשה3 3 2 2 5" xfId="1865"/>
    <cellStyle name="40% - הדגשה3 3 2 3" xfId="612"/>
    <cellStyle name="40% - הדגשה3 3 2 3 2" xfId="1338"/>
    <cellStyle name="40% - הדגשה3 3 2 3 2 2" xfId="3465"/>
    <cellStyle name="40% - הדגשה3 3 2 3 2 3" xfId="2397"/>
    <cellStyle name="40% - הדגשה3 3 2 3 3" xfId="2935"/>
    <cellStyle name="40% - הדגשה3 3 2 3 4" xfId="1867"/>
    <cellStyle name="40% - הדגשה3 3 2 4" xfId="613"/>
    <cellStyle name="40% - הדגשה3 3 2 4 2" xfId="1339"/>
    <cellStyle name="40% - הדגשה3 3 2 4 2 2" xfId="3466"/>
    <cellStyle name="40% - הדגשה3 3 2 4 2 3" xfId="2398"/>
    <cellStyle name="40% - הדגשה3 3 2 4 3" xfId="2936"/>
    <cellStyle name="40% - הדגשה3 3 2 4 4" xfId="1868"/>
    <cellStyle name="40% - הדגשה3 3 2 5" xfId="1335"/>
    <cellStyle name="40% - הדגשה3 3 2 5 2" xfId="3462"/>
    <cellStyle name="40% - הדגשה3 3 2 5 3" xfId="2394"/>
    <cellStyle name="40% - הדגשה3 3 2 6" xfId="2932"/>
    <cellStyle name="40% - הדגשה3 3 2 7" xfId="1864"/>
    <cellStyle name="40% - הדגשה3 3 3" xfId="614"/>
    <cellStyle name="40% - הדגשה3 3 3 2" xfId="615"/>
    <cellStyle name="40% - הדגשה3 3 3 2 2" xfId="1341"/>
    <cellStyle name="40% - הדגשה3 3 3 2 2 2" xfId="3468"/>
    <cellStyle name="40% - הדגשה3 3 3 2 2 3" xfId="2400"/>
    <cellStyle name="40% - הדגשה3 3 3 2 3" xfId="2938"/>
    <cellStyle name="40% - הדגשה3 3 3 2 4" xfId="1870"/>
    <cellStyle name="40% - הדגשה3 3 3 3" xfId="1340"/>
    <cellStyle name="40% - הדגשה3 3 3 3 2" xfId="3467"/>
    <cellStyle name="40% - הדגשה3 3 3 3 3" xfId="2399"/>
    <cellStyle name="40% - הדגשה3 3 3 4" xfId="2937"/>
    <cellStyle name="40% - הדגשה3 3 3 5" xfId="1869"/>
    <cellStyle name="40% - הדגשה3 3 4" xfId="616"/>
    <cellStyle name="40% - הדגשה3 3 4 2" xfId="1342"/>
    <cellStyle name="40% - הדגשה3 3 4 2 2" xfId="3469"/>
    <cellStyle name="40% - הדגשה3 3 4 2 3" xfId="2401"/>
    <cellStyle name="40% - הדגשה3 3 4 3" xfId="2939"/>
    <cellStyle name="40% - הדגשה3 3 4 4" xfId="1871"/>
    <cellStyle name="40% - הדגשה3 3 5" xfId="617"/>
    <cellStyle name="40% - הדגשה3 3 5 2" xfId="1343"/>
    <cellStyle name="40% - הדגשה3 3 5 2 2" xfId="3470"/>
    <cellStyle name="40% - הדגשה3 3 5 2 3" xfId="2402"/>
    <cellStyle name="40% - הדגשה3 3 5 3" xfId="2940"/>
    <cellStyle name="40% - הדגשה3 3 5 4" xfId="1872"/>
    <cellStyle name="40% - הדגשה3 3 6" xfId="925"/>
    <cellStyle name="40% - הדגשה3 3 7" xfId="1115"/>
    <cellStyle name="40% - הדגשה3 3 7 2" xfId="3242"/>
    <cellStyle name="40% - הדגשה3 3 7 3" xfId="2174"/>
    <cellStyle name="40% - הדגשה3 3 8" xfId="2712"/>
    <cellStyle name="40% - הדגשה3 3 9" xfId="1644"/>
    <cellStyle name="40% - הדגשה3 4" xfId="618"/>
    <cellStyle name="40% - הדגשה3 4 2" xfId="619"/>
    <cellStyle name="40% - הדגשה3 4 2 2" xfId="620"/>
    <cellStyle name="40% - הדגשה3 4 2 2 2" xfId="1346"/>
    <cellStyle name="40% - הדגשה3 4 2 2 2 2" xfId="3473"/>
    <cellStyle name="40% - הדגשה3 4 2 2 2 3" xfId="2405"/>
    <cellStyle name="40% - הדגשה3 4 2 2 3" xfId="2943"/>
    <cellStyle name="40% - הדגשה3 4 2 2 4" xfId="1875"/>
    <cellStyle name="40% - הדגשה3 4 2 3" xfId="1345"/>
    <cellStyle name="40% - הדגשה3 4 2 3 2" xfId="3472"/>
    <cellStyle name="40% - הדגשה3 4 2 3 3" xfId="2404"/>
    <cellStyle name="40% - הדגשה3 4 2 4" xfId="2942"/>
    <cellStyle name="40% - הדגשה3 4 2 5" xfId="1874"/>
    <cellStyle name="40% - הדגשה3 4 3" xfId="621"/>
    <cellStyle name="40% - הדגשה3 4 3 2" xfId="1347"/>
    <cellStyle name="40% - הדגשה3 4 3 2 2" xfId="3474"/>
    <cellStyle name="40% - הדגשה3 4 3 2 3" xfId="2406"/>
    <cellStyle name="40% - הדגשה3 4 3 3" xfId="2944"/>
    <cellStyle name="40% - הדגשה3 4 3 4" xfId="1876"/>
    <cellStyle name="40% - הדגשה3 4 4" xfId="622"/>
    <cellStyle name="40% - הדגשה3 4 4 2" xfId="1348"/>
    <cellStyle name="40% - הדגשה3 4 4 2 2" xfId="3475"/>
    <cellStyle name="40% - הדגשה3 4 4 2 3" xfId="2407"/>
    <cellStyle name="40% - הדגשה3 4 4 3" xfId="2945"/>
    <cellStyle name="40% - הדגשה3 4 4 4" xfId="1877"/>
    <cellStyle name="40% - הדגשה3 4 5" xfId="1344"/>
    <cellStyle name="40% - הדגשה3 4 5 2" xfId="3471"/>
    <cellStyle name="40% - הדגשה3 4 5 3" xfId="2403"/>
    <cellStyle name="40% - הדגשה3 4 6" xfId="2941"/>
    <cellStyle name="40% - הדגשה3 4 7" xfId="1873"/>
    <cellStyle name="40% - הדגשה3 5" xfId="623"/>
    <cellStyle name="40% - הדגשה3 5 2" xfId="624"/>
    <cellStyle name="40% - הדגשה3 5 2 2" xfId="1350"/>
    <cellStyle name="40% - הדגשה3 5 2 2 2" xfId="3477"/>
    <cellStyle name="40% - הדגשה3 5 2 2 3" xfId="2409"/>
    <cellStyle name="40% - הדגשה3 5 2 3" xfId="2947"/>
    <cellStyle name="40% - הדגשה3 5 2 4" xfId="1879"/>
    <cellStyle name="40% - הדגשה3 5 3" xfId="1349"/>
    <cellStyle name="40% - הדגשה3 5 3 2" xfId="3476"/>
    <cellStyle name="40% - הדגשה3 5 3 3" xfId="2408"/>
    <cellStyle name="40% - הדגשה3 5 4" xfId="2946"/>
    <cellStyle name="40% - הדגשה3 5 5" xfId="1878"/>
    <cellStyle name="40% - הדגשה3 6" xfId="625"/>
    <cellStyle name="40% - הדגשה3 6 2" xfId="1351"/>
    <cellStyle name="40% - הדגשה3 6 2 2" xfId="3478"/>
    <cellStyle name="40% - הדגשה3 6 2 3" xfId="2410"/>
    <cellStyle name="40% - הדגשה3 6 3" xfId="2948"/>
    <cellStyle name="40% - הדגשה3 6 4" xfId="1880"/>
    <cellStyle name="40% - הדגשה3 7" xfId="626"/>
    <cellStyle name="40% - הדגשה3 7 2" xfId="1352"/>
    <cellStyle name="40% - הדגשה3 7 2 2" xfId="3479"/>
    <cellStyle name="40% - הדגשה3 7 2 3" xfId="2411"/>
    <cellStyle name="40% - הדגשה3 7 3" xfId="2949"/>
    <cellStyle name="40% - הדגשה3 7 4" xfId="1881"/>
    <cellStyle name="40% - הדגשה3 8" xfId="1050"/>
    <cellStyle name="40% - הדגשה3 8 2" xfId="3177"/>
    <cellStyle name="40% - הדגשה3 8 3" xfId="2109"/>
    <cellStyle name="40% - הדגשה3 9" xfId="2635"/>
    <cellStyle name="40% - הדגשה4" xfId="47" builtinId="43" customBuiltin="1"/>
    <cellStyle name="40% - הדגשה4 10" xfId="1581"/>
    <cellStyle name="40% - הדגשה4 2" xfId="206"/>
    <cellStyle name="40% - הדגשה4 2 2" xfId="628"/>
    <cellStyle name="40% - הדגשה4 2 2 2" xfId="629"/>
    <cellStyle name="40% - הדגשה4 2 2 2 2" xfId="630"/>
    <cellStyle name="40% - הדגשה4 2 2 2 2 2" xfId="1355"/>
    <cellStyle name="40% - הדגשה4 2 2 2 2 2 2" xfId="3482"/>
    <cellStyle name="40% - הדגשה4 2 2 2 2 2 3" xfId="2414"/>
    <cellStyle name="40% - הדגשה4 2 2 2 2 3" xfId="2952"/>
    <cellStyle name="40% - הדגשה4 2 2 2 2 4" xfId="1884"/>
    <cellStyle name="40% - הדגשה4 2 2 2 3" xfId="1354"/>
    <cellStyle name="40% - הדגשה4 2 2 2 3 2" xfId="3481"/>
    <cellStyle name="40% - הדגשה4 2 2 2 3 3" xfId="2413"/>
    <cellStyle name="40% - הדגשה4 2 2 2 4" xfId="2951"/>
    <cellStyle name="40% - הדגשה4 2 2 2 5" xfId="1883"/>
    <cellStyle name="40% - הדגשה4 2 2 3" xfId="631"/>
    <cellStyle name="40% - הדגשה4 2 2 3 2" xfId="1356"/>
    <cellStyle name="40% - הדגשה4 2 2 3 2 2" xfId="3483"/>
    <cellStyle name="40% - הדגשה4 2 2 3 2 3" xfId="2415"/>
    <cellStyle name="40% - הדגשה4 2 2 3 3" xfId="2953"/>
    <cellStyle name="40% - הדגשה4 2 2 3 4" xfId="1885"/>
    <cellStyle name="40% - הדגשה4 2 2 4" xfId="632"/>
    <cellStyle name="40% - הדגשה4 2 2 4 2" xfId="1357"/>
    <cellStyle name="40% - הדגשה4 2 2 4 2 2" xfId="3484"/>
    <cellStyle name="40% - הדגשה4 2 2 4 2 3" xfId="2416"/>
    <cellStyle name="40% - הדגשה4 2 2 4 3" xfId="2954"/>
    <cellStyle name="40% - הדגשה4 2 2 4 4" xfId="1886"/>
    <cellStyle name="40% - הדגשה4 2 2 5" xfId="1353"/>
    <cellStyle name="40% - הדגשה4 2 2 5 2" xfId="3480"/>
    <cellStyle name="40% - הדגשה4 2 2 5 3" xfId="2412"/>
    <cellStyle name="40% - הדגשה4 2 2 6" xfId="2950"/>
    <cellStyle name="40% - הדגשה4 2 2 7" xfId="1882"/>
    <cellStyle name="40% - הדגשה4 2 3" xfId="633"/>
    <cellStyle name="40% - הדגשה4 2 3 2" xfId="634"/>
    <cellStyle name="40% - הדגשה4 2 3 2 2" xfId="1359"/>
    <cellStyle name="40% - הדגשה4 2 3 2 2 2" xfId="3486"/>
    <cellStyle name="40% - הדגשה4 2 3 2 2 3" xfId="2418"/>
    <cellStyle name="40% - הדגשה4 2 3 2 3" xfId="2956"/>
    <cellStyle name="40% - הדגשה4 2 3 2 4" xfId="1888"/>
    <cellStyle name="40% - הדגשה4 2 3 3" xfId="1358"/>
    <cellStyle name="40% - הדגשה4 2 3 3 2" xfId="3485"/>
    <cellStyle name="40% - הדגשה4 2 3 3 3" xfId="2417"/>
    <cellStyle name="40% - הדגשה4 2 3 4" xfId="2955"/>
    <cellStyle name="40% - הדגשה4 2 3 5" xfId="1887"/>
    <cellStyle name="40% - הדגשה4 2 4" xfId="635"/>
    <cellStyle name="40% - הדגשה4 2 4 2" xfId="1360"/>
    <cellStyle name="40% - הדגשה4 2 4 2 2" xfId="3487"/>
    <cellStyle name="40% - הדגשה4 2 4 2 3" xfId="2419"/>
    <cellStyle name="40% - הדגשה4 2 4 3" xfId="2957"/>
    <cellStyle name="40% - הדגשה4 2 4 4" xfId="1889"/>
    <cellStyle name="40% - הדגשה4 2 5" xfId="636"/>
    <cellStyle name="40% - הדגשה4 2 5 2" xfId="1361"/>
    <cellStyle name="40% - הדגשה4 2 5 2 2" xfId="3488"/>
    <cellStyle name="40% - הדגשה4 2 5 2 3" xfId="2420"/>
    <cellStyle name="40% - הדגשה4 2 5 3" xfId="2958"/>
    <cellStyle name="40% - הדגשה4 2 5 4" xfId="1890"/>
    <cellStyle name="40% - הדגשה4 2 6" xfId="752"/>
    <cellStyle name="40% - הדגשה4 2 7" xfId="1072"/>
    <cellStyle name="40% - הדגשה4 2 7 2" xfId="3199"/>
    <cellStyle name="40% - הדגשה4 2 7 3" xfId="2131"/>
    <cellStyle name="40% - הדגשה4 2 8" xfId="2669"/>
    <cellStyle name="40% - הדגשה4 2 9" xfId="1601"/>
    <cellStyle name="40% - הדגשה4 3" xfId="297"/>
    <cellStyle name="40% - הדגשה4 3 2" xfId="637"/>
    <cellStyle name="40% - הדגשה4 3 2 2" xfId="638"/>
    <cellStyle name="40% - הדגשה4 3 2 2 2" xfId="639"/>
    <cellStyle name="40% - הדגשה4 3 2 2 2 2" xfId="1364"/>
    <cellStyle name="40% - הדגשה4 3 2 2 2 2 2" xfId="3491"/>
    <cellStyle name="40% - הדגשה4 3 2 2 2 2 3" xfId="2423"/>
    <cellStyle name="40% - הדגשה4 3 2 2 2 3" xfId="2961"/>
    <cellStyle name="40% - הדגשה4 3 2 2 2 4" xfId="1893"/>
    <cellStyle name="40% - הדגשה4 3 2 2 3" xfId="1363"/>
    <cellStyle name="40% - הדגשה4 3 2 2 3 2" xfId="3490"/>
    <cellStyle name="40% - הדגשה4 3 2 2 3 3" xfId="2422"/>
    <cellStyle name="40% - הדגשה4 3 2 2 4" xfId="2960"/>
    <cellStyle name="40% - הדגשה4 3 2 2 5" xfId="1892"/>
    <cellStyle name="40% - הדגשה4 3 2 3" xfId="640"/>
    <cellStyle name="40% - הדגשה4 3 2 3 2" xfId="1365"/>
    <cellStyle name="40% - הדגשה4 3 2 3 2 2" xfId="3492"/>
    <cellStyle name="40% - הדגשה4 3 2 3 2 3" xfId="2424"/>
    <cellStyle name="40% - הדגשה4 3 2 3 3" xfId="2962"/>
    <cellStyle name="40% - הדגשה4 3 2 3 4" xfId="1894"/>
    <cellStyle name="40% - הדגשה4 3 2 4" xfId="641"/>
    <cellStyle name="40% - הדגשה4 3 2 4 2" xfId="1366"/>
    <cellStyle name="40% - הדגשה4 3 2 4 2 2" xfId="3493"/>
    <cellStyle name="40% - הדגשה4 3 2 4 2 3" xfId="2425"/>
    <cellStyle name="40% - הדגשה4 3 2 4 3" xfId="2963"/>
    <cellStyle name="40% - הדגשה4 3 2 4 4" xfId="1895"/>
    <cellStyle name="40% - הדגשה4 3 2 5" xfId="1362"/>
    <cellStyle name="40% - הדגשה4 3 2 5 2" xfId="3489"/>
    <cellStyle name="40% - הדגשה4 3 2 5 3" xfId="2421"/>
    <cellStyle name="40% - הדגשה4 3 2 6" xfId="2959"/>
    <cellStyle name="40% - הדגשה4 3 2 7" xfId="1891"/>
    <cellStyle name="40% - הדגשה4 3 3" xfId="642"/>
    <cellStyle name="40% - הדגשה4 3 3 2" xfId="643"/>
    <cellStyle name="40% - הדגשה4 3 3 2 2" xfId="1368"/>
    <cellStyle name="40% - הדגשה4 3 3 2 2 2" xfId="3495"/>
    <cellStyle name="40% - הדגשה4 3 3 2 2 3" xfId="2427"/>
    <cellStyle name="40% - הדגשה4 3 3 2 3" xfId="2965"/>
    <cellStyle name="40% - הדגשה4 3 3 2 4" xfId="1897"/>
    <cellStyle name="40% - הדגשה4 3 3 3" xfId="1367"/>
    <cellStyle name="40% - הדגשה4 3 3 3 2" xfId="3494"/>
    <cellStyle name="40% - הדגשה4 3 3 3 3" xfId="2426"/>
    <cellStyle name="40% - הדגשה4 3 3 4" xfId="2964"/>
    <cellStyle name="40% - הדגשה4 3 3 5" xfId="1896"/>
    <cellStyle name="40% - הדגשה4 3 4" xfId="644"/>
    <cellStyle name="40% - הדגשה4 3 4 2" xfId="1369"/>
    <cellStyle name="40% - הדגשה4 3 4 2 2" xfId="3496"/>
    <cellStyle name="40% - הדגשה4 3 4 2 3" xfId="2428"/>
    <cellStyle name="40% - הדגשה4 3 4 3" xfId="2966"/>
    <cellStyle name="40% - הדגשה4 3 4 4" xfId="1898"/>
    <cellStyle name="40% - הדגשה4 3 5" xfId="645"/>
    <cellStyle name="40% - הדגשה4 3 5 2" xfId="1370"/>
    <cellStyle name="40% - הדגשה4 3 5 2 2" xfId="3497"/>
    <cellStyle name="40% - הדגשה4 3 5 2 3" xfId="2429"/>
    <cellStyle name="40% - הדגשה4 3 5 3" xfId="2967"/>
    <cellStyle name="40% - הדגשה4 3 5 4" xfId="1899"/>
    <cellStyle name="40% - הדגשה4 3 6" xfId="928"/>
    <cellStyle name="40% - הדגשה4 3 7" xfId="1118"/>
    <cellStyle name="40% - הדגשה4 3 7 2" xfId="3245"/>
    <cellStyle name="40% - הדגשה4 3 7 3" xfId="2177"/>
    <cellStyle name="40% - הדגשה4 3 8" xfId="2715"/>
    <cellStyle name="40% - הדגשה4 3 9" xfId="1647"/>
    <cellStyle name="40% - הדגשה4 4" xfId="646"/>
    <cellStyle name="40% - הדגשה4 4 2" xfId="647"/>
    <cellStyle name="40% - הדגשה4 4 2 2" xfId="648"/>
    <cellStyle name="40% - הדגשה4 4 2 2 2" xfId="1373"/>
    <cellStyle name="40% - הדגשה4 4 2 2 2 2" xfId="3500"/>
    <cellStyle name="40% - הדגשה4 4 2 2 2 3" xfId="2432"/>
    <cellStyle name="40% - הדגשה4 4 2 2 3" xfId="2970"/>
    <cellStyle name="40% - הדגשה4 4 2 2 4" xfId="1902"/>
    <cellStyle name="40% - הדגשה4 4 2 3" xfId="1372"/>
    <cellStyle name="40% - הדגשה4 4 2 3 2" xfId="3499"/>
    <cellStyle name="40% - הדגשה4 4 2 3 3" xfId="2431"/>
    <cellStyle name="40% - הדגשה4 4 2 4" xfId="2969"/>
    <cellStyle name="40% - הדגשה4 4 2 5" xfId="1901"/>
    <cellStyle name="40% - הדגשה4 4 3" xfId="649"/>
    <cellStyle name="40% - הדגשה4 4 3 2" xfId="1374"/>
    <cellStyle name="40% - הדגשה4 4 3 2 2" xfId="3501"/>
    <cellStyle name="40% - הדגשה4 4 3 2 3" xfId="2433"/>
    <cellStyle name="40% - הדגשה4 4 3 3" xfId="2971"/>
    <cellStyle name="40% - הדגשה4 4 3 4" xfId="1903"/>
    <cellStyle name="40% - הדגשה4 4 4" xfId="650"/>
    <cellStyle name="40% - הדגשה4 4 4 2" xfId="1375"/>
    <cellStyle name="40% - הדגשה4 4 4 2 2" xfId="3502"/>
    <cellStyle name="40% - הדגשה4 4 4 2 3" xfId="2434"/>
    <cellStyle name="40% - הדגשה4 4 4 3" xfId="2972"/>
    <cellStyle name="40% - הדגשה4 4 4 4" xfId="1904"/>
    <cellStyle name="40% - הדגשה4 4 5" xfId="1371"/>
    <cellStyle name="40% - הדגשה4 4 5 2" xfId="3498"/>
    <cellStyle name="40% - הדגשה4 4 5 3" xfId="2430"/>
    <cellStyle name="40% - הדגשה4 4 6" xfId="2968"/>
    <cellStyle name="40% - הדגשה4 4 7" xfId="1900"/>
    <cellStyle name="40% - הדגשה4 5" xfId="651"/>
    <cellStyle name="40% - הדגשה4 5 2" xfId="652"/>
    <cellStyle name="40% - הדגשה4 5 2 2" xfId="1377"/>
    <cellStyle name="40% - הדגשה4 5 2 2 2" xfId="3504"/>
    <cellStyle name="40% - הדגשה4 5 2 2 3" xfId="2436"/>
    <cellStyle name="40% - הדגשה4 5 2 3" xfId="2974"/>
    <cellStyle name="40% - הדגשה4 5 2 4" xfId="1906"/>
    <cellStyle name="40% - הדגשה4 5 3" xfId="1376"/>
    <cellStyle name="40% - הדגשה4 5 3 2" xfId="3503"/>
    <cellStyle name="40% - הדגשה4 5 3 3" xfId="2435"/>
    <cellStyle name="40% - הדגשה4 5 4" xfId="2973"/>
    <cellStyle name="40% - הדגשה4 5 5" xfId="1905"/>
    <cellStyle name="40% - הדגשה4 6" xfId="653"/>
    <cellStyle name="40% - הדגשה4 6 2" xfId="1378"/>
    <cellStyle name="40% - הדגשה4 6 2 2" xfId="3505"/>
    <cellStyle name="40% - הדגשה4 6 2 3" xfId="2437"/>
    <cellStyle name="40% - הדגשה4 6 3" xfId="2975"/>
    <cellStyle name="40% - הדגשה4 6 4" xfId="1907"/>
    <cellStyle name="40% - הדגשה4 7" xfId="654"/>
    <cellStyle name="40% - הדגשה4 7 2" xfId="1379"/>
    <cellStyle name="40% - הדגשה4 7 2 2" xfId="3506"/>
    <cellStyle name="40% - הדגשה4 7 2 3" xfId="2438"/>
    <cellStyle name="40% - הדגשה4 7 3" xfId="2976"/>
    <cellStyle name="40% - הדגשה4 7 4" xfId="1908"/>
    <cellStyle name="40% - הדגשה4 8" xfId="1052"/>
    <cellStyle name="40% - הדגשה4 8 2" xfId="3179"/>
    <cellStyle name="40% - הדגשה4 8 3" xfId="2111"/>
    <cellStyle name="40% - הדגשה4 9" xfId="2637"/>
    <cellStyle name="40% - הדגשה5" xfId="51" builtinId="47" customBuiltin="1"/>
    <cellStyle name="40% - הדגשה5 10" xfId="1583"/>
    <cellStyle name="40% - הדגשה5 2" xfId="208"/>
    <cellStyle name="40% - הדגשה5 2 2" xfId="656"/>
    <cellStyle name="40% - הדגשה5 2 2 2" xfId="657"/>
    <cellStyle name="40% - הדגשה5 2 2 2 2" xfId="658"/>
    <cellStyle name="40% - הדגשה5 2 2 2 2 2" xfId="1382"/>
    <cellStyle name="40% - הדגשה5 2 2 2 2 2 2" xfId="3509"/>
    <cellStyle name="40% - הדגשה5 2 2 2 2 2 3" xfId="2441"/>
    <cellStyle name="40% - הדגשה5 2 2 2 2 3" xfId="2979"/>
    <cellStyle name="40% - הדגשה5 2 2 2 2 4" xfId="1911"/>
    <cellStyle name="40% - הדגשה5 2 2 2 3" xfId="1381"/>
    <cellStyle name="40% - הדגשה5 2 2 2 3 2" xfId="3508"/>
    <cellStyle name="40% - הדגשה5 2 2 2 3 3" xfId="2440"/>
    <cellStyle name="40% - הדגשה5 2 2 2 4" xfId="2978"/>
    <cellStyle name="40% - הדגשה5 2 2 2 5" xfId="1910"/>
    <cellStyle name="40% - הדגשה5 2 2 3" xfId="659"/>
    <cellStyle name="40% - הדגשה5 2 2 3 2" xfId="1383"/>
    <cellStyle name="40% - הדגשה5 2 2 3 2 2" xfId="3510"/>
    <cellStyle name="40% - הדגשה5 2 2 3 2 3" xfId="2442"/>
    <cellStyle name="40% - הדגשה5 2 2 3 3" xfId="2980"/>
    <cellStyle name="40% - הדגשה5 2 2 3 4" xfId="1912"/>
    <cellStyle name="40% - הדגשה5 2 2 4" xfId="660"/>
    <cellStyle name="40% - הדגשה5 2 2 4 2" xfId="1384"/>
    <cellStyle name="40% - הדגשה5 2 2 4 2 2" xfId="3511"/>
    <cellStyle name="40% - הדגשה5 2 2 4 2 3" xfId="2443"/>
    <cellStyle name="40% - הדגשה5 2 2 4 3" xfId="2981"/>
    <cellStyle name="40% - הדגשה5 2 2 4 4" xfId="1913"/>
    <cellStyle name="40% - הדגשה5 2 2 5" xfId="1380"/>
    <cellStyle name="40% - הדגשה5 2 2 5 2" xfId="3507"/>
    <cellStyle name="40% - הדגשה5 2 2 5 3" xfId="2439"/>
    <cellStyle name="40% - הדגשה5 2 2 6" xfId="2977"/>
    <cellStyle name="40% - הדגשה5 2 2 7" xfId="1909"/>
    <cellStyle name="40% - הדגשה5 2 3" xfId="661"/>
    <cellStyle name="40% - הדגשה5 2 3 2" xfId="662"/>
    <cellStyle name="40% - הדגשה5 2 3 2 2" xfId="1386"/>
    <cellStyle name="40% - הדגשה5 2 3 2 2 2" xfId="3513"/>
    <cellStyle name="40% - הדגשה5 2 3 2 2 3" xfId="2445"/>
    <cellStyle name="40% - הדגשה5 2 3 2 3" xfId="2983"/>
    <cellStyle name="40% - הדגשה5 2 3 2 4" xfId="1915"/>
    <cellStyle name="40% - הדגשה5 2 3 3" xfId="1385"/>
    <cellStyle name="40% - הדגשה5 2 3 3 2" xfId="3512"/>
    <cellStyle name="40% - הדגשה5 2 3 3 3" xfId="2444"/>
    <cellStyle name="40% - הדגשה5 2 3 4" xfId="2982"/>
    <cellStyle name="40% - הדגשה5 2 3 5" xfId="1914"/>
    <cellStyle name="40% - הדגשה5 2 4" xfId="663"/>
    <cellStyle name="40% - הדגשה5 2 4 2" xfId="1387"/>
    <cellStyle name="40% - הדגשה5 2 4 2 2" xfId="3514"/>
    <cellStyle name="40% - הדגשה5 2 4 2 3" xfId="2446"/>
    <cellStyle name="40% - הדגשה5 2 4 3" xfId="2984"/>
    <cellStyle name="40% - הדגשה5 2 4 4" xfId="1916"/>
    <cellStyle name="40% - הדגשה5 2 5" xfId="664"/>
    <cellStyle name="40% - הדגשה5 2 5 2" xfId="1388"/>
    <cellStyle name="40% - הדגשה5 2 5 2 2" xfId="3515"/>
    <cellStyle name="40% - הדגשה5 2 5 2 3" xfId="2447"/>
    <cellStyle name="40% - הדגשה5 2 5 3" xfId="2985"/>
    <cellStyle name="40% - הדגשה5 2 5 4" xfId="1917"/>
    <cellStyle name="40% - הדגשה5 2 6" xfId="750"/>
    <cellStyle name="40% - הדגשה5 2 7" xfId="1073"/>
    <cellStyle name="40% - הדגשה5 2 7 2" xfId="3200"/>
    <cellStyle name="40% - הדגשה5 2 7 3" xfId="2132"/>
    <cellStyle name="40% - הדגשה5 2 8" xfId="2670"/>
    <cellStyle name="40% - הדגשה5 2 9" xfId="1602"/>
    <cellStyle name="40% - הדגשה5 3" xfId="300"/>
    <cellStyle name="40% - הדגשה5 3 2" xfId="666"/>
    <cellStyle name="40% - הדגשה5 3 2 2" xfId="667"/>
    <cellStyle name="40% - הדגשה5 3 2 2 2" xfId="668"/>
    <cellStyle name="40% - הדגשה5 3 2 2 2 2" xfId="1391"/>
    <cellStyle name="40% - הדגשה5 3 2 2 2 2 2" xfId="3518"/>
    <cellStyle name="40% - הדגשה5 3 2 2 2 2 3" xfId="2450"/>
    <cellStyle name="40% - הדגשה5 3 2 2 2 3" xfId="2988"/>
    <cellStyle name="40% - הדגשה5 3 2 2 2 4" xfId="1920"/>
    <cellStyle name="40% - הדגשה5 3 2 2 3" xfId="1390"/>
    <cellStyle name="40% - הדגשה5 3 2 2 3 2" xfId="3517"/>
    <cellStyle name="40% - הדגשה5 3 2 2 3 3" xfId="2449"/>
    <cellStyle name="40% - הדגשה5 3 2 2 4" xfId="2987"/>
    <cellStyle name="40% - הדגשה5 3 2 2 5" xfId="1919"/>
    <cellStyle name="40% - הדגשה5 3 2 3" xfId="669"/>
    <cellStyle name="40% - הדגשה5 3 2 3 2" xfId="1392"/>
    <cellStyle name="40% - הדגשה5 3 2 3 2 2" xfId="3519"/>
    <cellStyle name="40% - הדגשה5 3 2 3 2 3" xfId="2451"/>
    <cellStyle name="40% - הדגשה5 3 2 3 3" xfId="2989"/>
    <cellStyle name="40% - הדגשה5 3 2 3 4" xfId="1921"/>
    <cellStyle name="40% - הדגשה5 3 2 4" xfId="670"/>
    <cellStyle name="40% - הדגשה5 3 2 4 2" xfId="1393"/>
    <cellStyle name="40% - הדגשה5 3 2 4 2 2" xfId="3520"/>
    <cellStyle name="40% - הדגשה5 3 2 4 2 3" xfId="2452"/>
    <cellStyle name="40% - הדגשה5 3 2 4 3" xfId="2990"/>
    <cellStyle name="40% - הדגשה5 3 2 4 4" xfId="1922"/>
    <cellStyle name="40% - הדגשה5 3 2 5" xfId="1389"/>
    <cellStyle name="40% - הדגשה5 3 2 5 2" xfId="3516"/>
    <cellStyle name="40% - הדגשה5 3 2 5 3" xfId="2448"/>
    <cellStyle name="40% - הדגשה5 3 2 6" xfId="2986"/>
    <cellStyle name="40% - הדגשה5 3 2 7" xfId="1918"/>
    <cellStyle name="40% - הדגשה5 3 3" xfId="671"/>
    <cellStyle name="40% - הדגשה5 3 3 2" xfId="672"/>
    <cellStyle name="40% - הדגשה5 3 3 2 2" xfId="1395"/>
    <cellStyle name="40% - הדגשה5 3 3 2 2 2" xfId="3522"/>
    <cellStyle name="40% - הדגשה5 3 3 2 2 3" xfId="2454"/>
    <cellStyle name="40% - הדגשה5 3 3 2 3" xfId="2992"/>
    <cellStyle name="40% - הדגשה5 3 3 2 4" xfId="1924"/>
    <cellStyle name="40% - הדגשה5 3 3 3" xfId="1394"/>
    <cellStyle name="40% - הדגשה5 3 3 3 2" xfId="3521"/>
    <cellStyle name="40% - הדגשה5 3 3 3 3" xfId="2453"/>
    <cellStyle name="40% - הדגשה5 3 3 4" xfId="2991"/>
    <cellStyle name="40% - הדגשה5 3 3 5" xfId="1923"/>
    <cellStyle name="40% - הדגשה5 3 4" xfId="673"/>
    <cellStyle name="40% - הדגשה5 3 4 2" xfId="1396"/>
    <cellStyle name="40% - הדגשה5 3 4 2 2" xfId="3523"/>
    <cellStyle name="40% - הדגשה5 3 4 2 3" xfId="2455"/>
    <cellStyle name="40% - הדגשה5 3 4 3" xfId="2993"/>
    <cellStyle name="40% - הדגשה5 3 4 4" xfId="1925"/>
    <cellStyle name="40% - הדגשה5 3 5" xfId="674"/>
    <cellStyle name="40% - הדגשה5 3 5 2" xfId="1397"/>
    <cellStyle name="40% - הדגשה5 3 5 2 2" xfId="3524"/>
    <cellStyle name="40% - הדגשה5 3 5 2 3" xfId="2456"/>
    <cellStyle name="40% - הדגשה5 3 5 3" xfId="2994"/>
    <cellStyle name="40% - הדגשה5 3 5 4" xfId="1926"/>
    <cellStyle name="40% - הדגשה5 3 6" xfId="480"/>
    <cellStyle name="40% - הדגשה5 3 7" xfId="1121"/>
    <cellStyle name="40% - הדגשה5 3 7 2" xfId="3248"/>
    <cellStyle name="40% - הדגשה5 3 7 3" xfId="2180"/>
    <cellStyle name="40% - הדגשה5 3 8" xfId="2718"/>
    <cellStyle name="40% - הדגשה5 3 9" xfId="1650"/>
    <cellStyle name="40% - הדגשה5 4" xfId="675"/>
    <cellStyle name="40% - הדגשה5 4 2" xfId="676"/>
    <cellStyle name="40% - הדגשה5 4 2 2" xfId="677"/>
    <cellStyle name="40% - הדגשה5 4 2 2 2" xfId="1400"/>
    <cellStyle name="40% - הדגשה5 4 2 2 2 2" xfId="3527"/>
    <cellStyle name="40% - הדגשה5 4 2 2 2 3" xfId="2459"/>
    <cellStyle name="40% - הדגשה5 4 2 2 3" xfId="2997"/>
    <cellStyle name="40% - הדגשה5 4 2 2 4" xfId="1929"/>
    <cellStyle name="40% - הדגשה5 4 2 3" xfId="1399"/>
    <cellStyle name="40% - הדגשה5 4 2 3 2" xfId="3526"/>
    <cellStyle name="40% - הדגשה5 4 2 3 3" xfId="2458"/>
    <cellStyle name="40% - הדגשה5 4 2 4" xfId="2996"/>
    <cellStyle name="40% - הדגשה5 4 2 5" xfId="1928"/>
    <cellStyle name="40% - הדגשה5 4 3" xfId="678"/>
    <cellStyle name="40% - הדגשה5 4 3 2" xfId="1401"/>
    <cellStyle name="40% - הדגשה5 4 3 2 2" xfId="3528"/>
    <cellStyle name="40% - הדגשה5 4 3 2 3" xfId="2460"/>
    <cellStyle name="40% - הדגשה5 4 3 3" xfId="2998"/>
    <cellStyle name="40% - הדגשה5 4 3 4" xfId="1930"/>
    <cellStyle name="40% - הדגשה5 4 4" xfId="679"/>
    <cellStyle name="40% - הדגשה5 4 4 2" xfId="1402"/>
    <cellStyle name="40% - הדגשה5 4 4 2 2" xfId="3529"/>
    <cellStyle name="40% - הדגשה5 4 4 2 3" xfId="2461"/>
    <cellStyle name="40% - הדגשה5 4 4 3" xfId="2999"/>
    <cellStyle name="40% - הדגשה5 4 4 4" xfId="1931"/>
    <cellStyle name="40% - הדגשה5 4 5" xfId="1398"/>
    <cellStyle name="40% - הדגשה5 4 5 2" xfId="3525"/>
    <cellStyle name="40% - הדגשה5 4 5 3" xfId="2457"/>
    <cellStyle name="40% - הדגשה5 4 6" xfId="2995"/>
    <cellStyle name="40% - הדגשה5 4 7" xfId="1927"/>
    <cellStyle name="40% - הדגשה5 5" xfId="680"/>
    <cellStyle name="40% - הדגשה5 5 2" xfId="681"/>
    <cellStyle name="40% - הדגשה5 5 2 2" xfId="1404"/>
    <cellStyle name="40% - הדגשה5 5 2 2 2" xfId="3531"/>
    <cellStyle name="40% - הדגשה5 5 2 2 3" xfId="2463"/>
    <cellStyle name="40% - הדגשה5 5 2 3" xfId="3001"/>
    <cellStyle name="40% - הדגשה5 5 2 4" xfId="1933"/>
    <cellStyle name="40% - הדגשה5 5 3" xfId="1403"/>
    <cellStyle name="40% - הדגשה5 5 3 2" xfId="3530"/>
    <cellStyle name="40% - הדגשה5 5 3 3" xfId="2462"/>
    <cellStyle name="40% - הדגשה5 5 4" xfId="3000"/>
    <cellStyle name="40% - הדגשה5 5 5" xfId="1932"/>
    <cellStyle name="40% - הדגשה5 6" xfId="682"/>
    <cellStyle name="40% - הדגשה5 6 2" xfId="1405"/>
    <cellStyle name="40% - הדגשה5 6 2 2" xfId="3532"/>
    <cellStyle name="40% - הדגשה5 6 2 3" xfId="2464"/>
    <cellStyle name="40% - הדגשה5 6 3" xfId="3002"/>
    <cellStyle name="40% - הדגשה5 6 4" xfId="1934"/>
    <cellStyle name="40% - הדגשה5 7" xfId="683"/>
    <cellStyle name="40% - הדגשה5 7 2" xfId="1406"/>
    <cellStyle name="40% - הדגשה5 7 2 2" xfId="3533"/>
    <cellStyle name="40% - הדגשה5 7 2 3" xfId="2465"/>
    <cellStyle name="40% - הדגשה5 7 3" xfId="3003"/>
    <cellStyle name="40% - הדגשה5 7 4" xfId="1935"/>
    <cellStyle name="40% - הדגשה5 8" xfId="1054"/>
    <cellStyle name="40% - הדגשה5 8 2" xfId="3181"/>
    <cellStyle name="40% - הדגשה5 8 3" xfId="2113"/>
    <cellStyle name="40% - הדגשה5 9" xfId="2639"/>
    <cellStyle name="40% - הדגשה6" xfId="55" builtinId="51" customBuiltin="1"/>
    <cellStyle name="40% - הדגשה6 10" xfId="1585"/>
    <cellStyle name="40% - הדגשה6 2" xfId="210"/>
    <cellStyle name="40% - הדגשה6 2 2" xfId="684"/>
    <cellStyle name="40% - הדגשה6 2 2 2" xfId="685"/>
    <cellStyle name="40% - הדגשה6 2 2 2 2" xfId="686"/>
    <cellStyle name="40% - הדגשה6 2 2 2 2 2" xfId="1409"/>
    <cellStyle name="40% - הדגשה6 2 2 2 2 2 2" xfId="3536"/>
    <cellStyle name="40% - הדגשה6 2 2 2 2 2 3" xfId="2468"/>
    <cellStyle name="40% - הדגשה6 2 2 2 2 3" xfId="3006"/>
    <cellStyle name="40% - הדגשה6 2 2 2 2 4" xfId="1938"/>
    <cellStyle name="40% - הדגשה6 2 2 2 3" xfId="1408"/>
    <cellStyle name="40% - הדגשה6 2 2 2 3 2" xfId="3535"/>
    <cellStyle name="40% - הדגשה6 2 2 2 3 3" xfId="2467"/>
    <cellStyle name="40% - הדגשה6 2 2 2 4" xfId="3005"/>
    <cellStyle name="40% - הדגשה6 2 2 2 5" xfId="1937"/>
    <cellStyle name="40% - הדגשה6 2 2 3" xfId="687"/>
    <cellStyle name="40% - הדגשה6 2 2 3 2" xfId="1410"/>
    <cellStyle name="40% - הדגשה6 2 2 3 2 2" xfId="3537"/>
    <cellStyle name="40% - הדגשה6 2 2 3 2 3" xfId="2469"/>
    <cellStyle name="40% - הדגשה6 2 2 3 3" xfId="3007"/>
    <cellStyle name="40% - הדגשה6 2 2 3 4" xfId="1939"/>
    <cellStyle name="40% - הדגשה6 2 2 4" xfId="688"/>
    <cellStyle name="40% - הדגשה6 2 2 4 2" xfId="1411"/>
    <cellStyle name="40% - הדגשה6 2 2 4 2 2" xfId="3538"/>
    <cellStyle name="40% - הדגשה6 2 2 4 2 3" xfId="2470"/>
    <cellStyle name="40% - הדגשה6 2 2 4 3" xfId="3008"/>
    <cellStyle name="40% - הדגשה6 2 2 4 4" xfId="1940"/>
    <cellStyle name="40% - הדגשה6 2 2 5" xfId="1407"/>
    <cellStyle name="40% - הדגשה6 2 2 5 2" xfId="3534"/>
    <cellStyle name="40% - הדגשה6 2 2 5 3" xfId="2466"/>
    <cellStyle name="40% - הדגשה6 2 2 6" xfId="3004"/>
    <cellStyle name="40% - הדגשה6 2 2 7" xfId="1936"/>
    <cellStyle name="40% - הדגשה6 2 3" xfId="689"/>
    <cellStyle name="40% - הדגשה6 2 3 2" xfId="690"/>
    <cellStyle name="40% - הדגשה6 2 3 2 2" xfId="1413"/>
    <cellStyle name="40% - הדגשה6 2 3 2 2 2" xfId="3540"/>
    <cellStyle name="40% - הדגשה6 2 3 2 2 3" xfId="2472"/>
    <cellStyle name="40% - הדגשה6 2 3 2 3" xfId="3010"/>
    <cellStyle name="40% - הדגשה6 2 3 2 4" xfId="1942"/>
    <cellStyle name="40% - הדגשה6 2 3 3" xfId="1412"/>
    <cellStyle name="40% - הדגשה6 2 3 3 2" xfId="3539"/>
    <cellStyle name="40% - הדגשה6 2 3 3 3" xfId="2471"/>
    <cellStyle name="40% - הדגשה6 2 3 4" xfId="3009"/>
    <cellStyle name="40% - הדגשה6 2 3 5" xfId="1941"/>
    <cellStyle name="40% - הדגשה6 2 4" xfId="691"/>
    <cellStyle name="40% - הדגשה6 2 4 2" xfId="1414"/>
    <cellStyle name="40% - הדגשה6 2 4 2 2" xfId="3541"/>
    <cellStyle name="40% - הדגשה6 2 4 2 3" xfId="2473"/>
    <cellStyle name="40% - הדגשה6 2 4 3" xfId="3011"/>
    <cellStyle name="40% - הדגשה6 2 4 4" xfId="1943"/>
    <cellStyle name="40% - הדגשה6 2 5" xfId="692"/>
    <cellStyle name="40% - הדגשה6 2 5 2" xfId="1415"/>
    <cellStyle name="40% - הדגשה6 2 5 2 2" xfId="3542"/>
    <cellStyle name="40% - הדגשה6 2 5 2 3" xfId="2474"/>
    <cellStyle name="40% - הדגשה6 2 5 3" xfId="3012"/>
    <cellStyle name="40% - הדגשה6 2 5 4" xfId="1944"/>
    <cellStyle name="40% - הדגשה6 2 6" xfId="748"/>
    <cellStyle name="40% - הדגשה6 2 7" xfId="1074"/>
    <cellStyle name="40% - הדגשה6 2 7 2" xfId="3201"/>
    <cellStyle name="40% - הדגשה6 2 7 3" xfId="2133"/>
    <cellStyle name="40% - הדגשה6 2 8" xfId="2671"/>
    <cellStyle name="40% - הדגשה6 2 9" xfId="1603"/>
    <cellStyle name="40% - הדגשה6 3" xfId="303"/>
    <cellStyle name="40% - הדגשה6 3 2" xfId="694"/>
    <cellStyle name="40% - הדגשה6 3 2 2" xfId="695"/>
    <cellStyle name="40% - הדגשה6 3 2 2 2" xfId="696"/>
    <cellStyle name="40% - הדגשה6 3 2 2 2 2" xfId="1418"/>
    <cellStyle name="40% - הדגשה6 3 2 2 2 2 2" xfId="3545"/>
    <cellStyle name="40% - הדגשה6 3 2 2 2 2 3" xfId="2477"/>
    <cellStyle name="40% - הדגשה6 3 2 2 2 3" xfId="3015"/>
    <cellStyle name="40% - הדגשה6 3 2 2 2 4" xfId="1947"/>
    <cellStyle name="40% - הדגשה6 3 2 2 3" xfId="1417"/>
    <cellStyle name="40% - הדגשה6 3 2 2 3 2" xfId="3544"/>
    <cellStyle name="40% - הדגשה6 3 2 2 3 3" xfId="2476"/>
    <cellStyle name="40% - הדגשה6 3 2 2 4" xfId="3014"/>
    <cellStyle name="40% - הדגשה6 3 2 2 5" xfId="1946"/>
    <cellStyle name="40% - הדגשה6 3 2 3" xfId="697"/>
    <cellStyle name="40% - הדגשה6 3 2 3 2" xfId="1419"/>
    <cellStyle name="40% - הדגשה6 3 2 3 2 2" xfId="3546"/>
    <cellStyle name="40% - הדגשה6 3 2 3 2 3" xfId="2478"/>
    <cellStyle name="40% - הדגשה6 3 2 3 3" xfId="3016"/>
    <cellStyle name="40% - הדגשה6 3 2 3 4" xfId="1948"/>
    <cellStyle name="40% - הדגשה6 3 2 4" xfId="698"/>
    <cellStyle name="40% - הדגשה6 3 2 4 2" xfId="1420"/>
    <cellStyle name="40% - הדגשה6 3 2 4 2 2" xfId="3547"/>
    <cellStyle name="40% - הדגשה6 3 2 4 2 3" xfId="2479"/>
    <cellStyle name="40% - הדגשה6 3 2 4 3" xfId="3017"/>
    <cellStyle name="40% - הדגשה6 3 2 4 4" xfId="1949"/>
    <cellStyle name="40% - הדגשה6 3 2 5" xfId="1416"/>
    <cellStyle name="40% - הדגשה6 3 2 5 2" xfId="3543"/>
    <cellStyle name="40% - הדגשה6 3 2 5 3" xfId="2475"/>
    <cellStyle name="40% - הדגשה6 3 2 6" xfId="3013"/>
    <cellStyle name="40% - הדגשה6 3 2 7" xfId="1945"/>
    <cellStyle name="40% - הדגשה6 3 3" xfId="699"/>
    <cellStyle name="40% - הדגשה6 3 3 2" xfId="700"/>
    <cellStyle name="40% - הדגשה6 3 3 2 2" xfId="1422"/>
    <cellStyle name="40% - הדגשה6 3 3 2 2 2" xfId="3549"/>
    <cellStyle name="40% - הדגשה6 3 3 2 2 3" xfId="2481"/>
    <cellStyle name="40% - הדגשה6 3 3 2 3" xfId="3019"/>
    <cellStyle name="40% - הדגשה6 3 3 2 4" xfId="1951"/>
    <cellStyle name="40% - הדגשה6 3 3 3" xfId="1421"/>
    <cellStyle name="40% - הדגשה6 3 3 3 2" xfId="3548"/>
    <cellStyle name="40% - הדגשה6 3 3 3 3" xfId="2480"/>
    <cellStyle name="40% - הדגשה6 3 3 4" xfId="3018"/>
    <cellStyle name="40% - הדגשה6 3 3 5" xfId="1950"/>
    <cellStyle name="40% - הדגשה6 3 4" xfId="701"/>
    <cellStyle name="40% - הדגשה6 3 4 2" xfId="1423"/>
    <cellStyle name="40% - הדגשה6 3 4 2 2" xfId="3550"/>
    <cellStyle name="40% - הדגשה6 3 4 2 3" xfId="2482"/>
    <cellStyle name="40% - הדגשה6 3 4 3" xfId="3020"/>
    <cellStyle name="40% - הדגשה6 3 4 4" xfId="1952"/>
    <cellStyle name="40% - הדגשה6 3 5" xfId="702"/>
    <cellStyle name="40% - הדגשה6 3 5 2" xfId="1424"/>
    <cellStyle name="40% - הדגשה6 3 5 2 2" xfId="3551"/>
    <cellStyle name="40% - הדגשה6 3 5 2 3" xfId="2483"/>
    <cellStyle name="40% - הדגשה6 3 5 3" xfId="3021"/>
    <cellStyle name="40% - הדגשה6 3 5 4" xfId="1953"/>
    <cellStyle name="40% - הדגשה6 3 6" xfId="509"/>
    <cellStyle name="40% - הדגשה6 3 7" xfId="1124"/>
    <cellStyle name="40% - הדגשה6 3 7 2" xfId="3251"/>
    <cellStyle name="40% - הדגשה6 3 7 3" xfId="2183"/>
    <cellStyle name="40% - הדגשה6 3 8" xfId="2721"/>
    <cellStyle name="40% - הדגשה6 3 9" xfId="1653"/>
    <cellStyle name="40% - הדגשה6 4" xfId="703"/>
    <cellStyle name="40% - הדגשה6 4 2" xfId="704"/>
    <cellStyle name="40% - הדגשה6 4 2 2" xfId="705"/>
    <cellStyle name="40% - הדגשה6 4 2 2 2" xfId="1427"/>
    <cellStyle name="40% - הדגשה6 4 2 2 2 2" xfId="3554"/>
    <cellStyle name="40% - הדגשה6 4 2 2 2 3" xfId="2486"/>
    <cellStyle name="40% - הדגשה6 4 2 2 3" xfId="3024"/>
    <cellStyle name="40% - הדגשה6 4 2 2 4" xfId="1956"/>
    <cellStyle name="40% - הדגשה6 4 2 3" xfId="1426"/>
    <cellStyle name="40% - הדגשה6 4 2 3 2" xfId="3553"/>
    <cellStyle name="40% - הדגשה6 4 2 3 3" xfId="2485"/>
    <cellStyle name="40% - הדגשה6 4 2 4" xfId="3023"/>
    <cellStyle name="40% - הדגשה6 4 2 5" xfId="1955"/>
    <cellStyle name="40% - הדגשה6 4 3" xfId="706"/>
    <cellStyle name="40% - הדגשה6 4 3 2" xfId="1428"/>
    <cellStyle name="40% - הדגשה6 4 3 2 2" xfId="3555"/>
    <cellStyle name="40% - הדגשה6 4 3 2 3" xfId="2487"/>
    <cellStyle name="40% - הדגשה6 4 3 3" xfId="3025"/>
    <cellStyle name="40% - הדגשה6 4 3 4" xfId="1957"/>
    <cellStyle name="40% - הדגשה6 4 4" xfId="707"/>
    <cellStyle name="40% - הדגשה6 4 4 2" xfId="1429"/>
    <cellStyle name="40% - הדגשה6 4 4 2 2" xfId="3556"/>
    <cellStyle name="40% - הדגשה6 4 4 2 3" xfId="2488"/>
    <cellStyle name="40% - הדגשה6 4 4 3" xfId="3026"/>
    <cellStyle name="40% - הדגשה6 4 4 4" xfId="1958"/>
    <cellStyle name="40% - הדגשה6 4 5" xfId="1425"/>
    <cellStyle name="40% - הדגשה6 4 5 2" xfId="3552"/>
    <cellStyle name="40% - הדגשה6 4 5 3" xfId="2484"/>
    <cellStyle name="40% - הדגשה6 4 6" xfId="3022"/>
    <cellStyle name="40% - הדגשה6 4 7" xfId="1954"/>
    <cellStyle name="40% - הדגשה6 5" xfId="708"/>
    <cellStyle name="40% - הדגשה6 5 2" xfId="709"/>
    <cellStyle name="40% - הדגשה6 5 2 2" xfId="1431"/>
    <cellStyle name="40% - הדגשה6 5 2 2 2" xfId="3558"/>
    <cellStyle name="40% - הדגשה6 5 2 2 3" xfId="2490"/>
    <cellStyle name="40% - הדגשה6 5 2 3" xfId="3028"/>
    <cellStyle name="40% - הדגשה6 5 2 4" xfId="1960"/>
    <cellStyle name="40% - הדגשה6 5 3" xfId="1430"/>
    <cellStyle name="40% - הדגשה6 5 3 2" xfId="3557"/>
    <cellStyle name="40% - הדגשה6 5 3 3" xfId="2489"/>
    <cellStyle name="40% - הדגשה6 5 4" xfId="3027"/>
    <cellStyle name="40% - הדגשה6 5 5" xfId="1959"/>
    <cellStyle name="40% - הדגשה6 6" xfId="710"/>
    <cellStyle name="40% - הדגשה6 6 2" xfId="1432"/>
    <cellStyle name="40% - הדגשה6 6 2 2" xfId="3559"/>
    <cellStyle name="40% - הדגשה6 6 2 3" xfId="2491"/>
    <cellStyle name="40% - הדגשה6 6 3" xfId="3029"/>
    <cellStyle name="40% - הדגשה6 6 4" xfId="1961"/>
    <cellStyle name="40% - הדגשה6 7" xfId="711"/>
    <cellStyle name="40% - הדגשה6 7 2" xfId="1433"/>
    <cellStyle name="40% - הדגשה6 7 2 2" xfId="3560"/>
    <cellStyle name="40% - הדגשה6 7 2 3" xfId="2492"/>
    <cellStyle name="40% - הדגשה6 7 3" xfId="3030"/>
    <cellStyle name="40% - הדגשה6 7 4" xfId="1962"/>
    <cellStyle name="40% - הדגשה6 8" xfId="1056"/>
    <cellStyle name="40% - הדגשה6 8 2" xfId="3183"/>
    <cellStyle name="40% - הדגשה6 8 3" xfId="2115"/>
    <cellStyle name="40% - הדגשה6 9" xfId="2641"/>
    <cellStyle name="60% - Accent1" xfId="77"/>
    <cellStyle name="60% - Accent1 2" xfId="305"/>
    <cellStyle name="60% - Accent1 2 2" xfId="538"/>
    <cellStyle name="60% - Accent1 3" xfId="304"/>
    <cellStyle name="60% - Accent2" xfId="78"/>
    <cellStyle name="60% - Accent2 2" xfId="307"/>
    <cellStyle name="60% - Accent2 2 2" xfId="540"/>
    <cellStyle name="60% - Accent2 3" xfId="306"/>
    <cellStyle name="60% - Accent3" xfId="79"/>
    <cellStyle name="60% - Accent3 2" xfId="309"/>
    <cellStyle name="60% - Accent3 2 2" xfId="550"/>
    <cellStyle name="60% - Accent3 3" xfId="308"/>
    <cellStyle name="60% - Accent4" xfId="80"/>
    <cellStyle name="60% - Accent4 2" xfId="311"/>
    <cellStyle name="60% - Accent4 2 2" xfId="579"/>
    <cellStyle name="60% - Accent4 3" xfId="310"/>
    <cellStyle name="60% - Accent5" xfId="81"/>
    <cellStyle name="60% - Accent5 2" xfId="313"/>
    <cellStyle name="60% - Accent5 2 2" xfId="598"/>
    <cellStyle name="60% - Accent5 3" xfId="312"/>
    <cellStyle name="60% - Accent6" xfId="82"/>
    <cellStyle name="60% - Accent6 2" xfId="315"/>
    <cellStyle name="60% - Accent6 2 2" xfId="627"/>
    <cellStyle name="60% - Accent6 3" xfId="314"/>
    <cellStyle name="60% - הדגשה1" xfId="36" builtinId="32" customBuiltin="1"/>
    <cellStyle name="60% - הדגשה1 2" xfId="717"/>
    <cellStyle name="60% - הדגשה1 2 2" xfId="722"/>
    <cellStyle name="60% - הדגשה1 3" xfId="665"/>
    <cellStyle name="60% - הדגשה2" xfId="40" builtinId="36" customBuiltin="1"/>
    <cellStyle name="60% - הדגשה2 2" xfId="718"/>
    <cellStyle name="60% - הדגשה2 2 2" xfId="719"/>
    <cellStyle name="60% - הדגשה2 3" xfId="693"/>
    <cellStyle name="60% - הדגשה3" xfId="44" builtinId="40" customBuiltin="1"/>
    <cellStyle name="60% - הדגשה3 2" xfId="720"/>
    <cellStyle name="60% - הדגשה3 2 2" xfId="716"/>
    <cellStyle name="60% - הדגשה3 3" xfId="715"/>
    <cellStyle name="60% - הדגשה4" xfId="48" builtinId="44" customBuiltin="1"/>
    <cellStyle name="60% - הדגשה4 2" xfId="721"/>
    <cellStyle name="60% - הדגשה4 2 2" xfId="714"/>
    <cellStyle name="60% - הדגשה4 3" xfId="724"/>
    <cellStyle name="60% - הדגשה5" xfId="52" builtinId="48" customBuiltin="1"/>
    <cellStyle name="60% - הדגשה5 2" xfId="723"/>
    <cellStyle name="60% - הדגשה5 2 2" xfId="713"/>
    <cellStyle name="60% - הדגשה5 3" xfId="733"/>
    <cellStyle name="60% - הדגשה6" xfId="56" builtinId="52" customBuiltin="1"/>
    <cellStyle name="60% - הדגשה6 2" xfId="725"/>
    <cellStyle name="60% - הדגשה6 2 2" xfId="712"/>
    <cellStyle name="60% - הדגשה6 3" xfId="735"/>
    <cellStyle name="Accent1" xfId="83"/>
    <cellStyle name="Accent1 - 20%" xfId="84"/>
    <cellStyle name="Accent1 - 40%" xfId="85"/>
    <cellStyle name="Accent1 - 60%" xfId="86"/>
    <cellStyle name="Accent1 2" xfId="326"/>
    <cellStyle name="Accent1 2 2" xfId="749"/>
    <cellStyle name="Accent1 3" xfId="327"/>
    <cellStyle name="Accent1 4" xfId="328"/>
    <cellStyle name="Accent1 5" xfId="322"/>
    <cellStyle name="Accent1 6" xfId="726"/>
    <cellStyle name="Accent1_30 6 11 (3)" xfId="655"/>
    <cellStyle name="Accent2" xfId="87"/>
    <cellStyle name="Accent2 - 20%" xfId="88"/>
    <cellStyle name="Accent2 - 40%" xfId="89"/>
    <cellStyle name="Accent2 - 60%" xfId="90"/>
    <cellStyle name="Accent2 2" xfId="333"/>
    <cellStyle name="Accent2 2 2" xfId="496"/>
    <cellStyle name="Accent2 3" xfId="334"/>
    <cellStyle name="Accent2 4" xfId="335"/>
    <cellStyle name="Accent2 5" xfId="329"/>
    <cellStyle name="Accent2 6" xfId="727"/>
    <cellStyle name="Accent2_30 6 11 (3)" xfId="608"/>
    <cellStyle name="Accent3" xfId="91"/>
    <cellStyle name="Accent3 - 20%" xfId="92"/>
    <cellStyle name="Accent3 - 40%" xfId="93"/>
    <cellStyle name="Accent3 - 60%" xfId="94"/>
    <cellStyle name="Accent3 2" xfId="339"/>
    <cellStyle name="Accent3 2 2" xfId="819"/>
    <cellStyle name="Accent3 3" xfId="340"/>
    <cellStyle name="Accent3 4" xfId="341"/>
    <cellStyle name="Accent3 5" xfId="336"/>
    <cellStyle name="Accent3 6" xfId="728"/>
    <cellStyle name="Accent3_30 6 11 (3)" xfId="569"/>
    <cellStyle name="Accent4" xfId="95"/>
    <cellStyle name="Accent4 - 20%" xfId="96"/>
    <cellStyle name="Accent4 - 40%" xfId="97"/>
    <cellStyle name="Accent4 - 60%" xfId="98"/>
    <cellStyle name="Accent4 2" xfId="346"/>
    <cellStyle name="Accent4 2 2" xfId="856"/>
    <cellStyle name="Accent4 3" xfId="347"/>
    <cellStyle name="Accent4 4" xfId="348"/>
    <cellStyle name="Accent4 5" xfId="342"/>
    <cellStyle name="Accent4 6" xfId="729"/>
    <cellStyle name="Accent4_30 6 11 (3)" xfId="539"/>
    <cellStyle name="Accent5" xfId="99"/>
    <cellStyle name="Accent5 - 20%" xfId="100"/>
    <cellStyle name="Accent5 - 40%" xfId="101"/>
    <cellStyle name="Accent5 - 60%" xfId="102"/>
    <cellStyle name="Accent5 2" xfId="353"/>
    <cellStyle name="Accent5 2 2" xfId="858"/>
    <cellStyle name="Accent5 3" xfId="354"/>
    <cellStyle name="Accent5 4" xfId="355"/>
    <cellStyle name="Accent5 5" xfId="349"/>
    <cellStyle name="Accent5 6" xfId="730"/>
    <cellStyle name="Accent5_30 6 11 (3)" xfId="519"/>
    <cellStyle name="Accent6" xfId="103"/>
    <cellStyle name="Accent6 - 20%" xfId="104"/>
    <cellStyle name="Accent6 - 40%" xfId="105"/>
    <cellStyle name="Accent6 - 60%" xfId="106"/>
    <cellStyle name="Accent6 2" xfId="358"/>
    <cellStyle name="Accent6 2 2" xfId="866"/>
    <cellStyle name="Accent6 3" xfId="359"/>
    <cellStyle name="Accent6 4" xfId="360"/>
    <cellStyle name="Accent6 5" xfId="356"/>
    <cellStyle name="Accent6 6" xfId="731"/>
    <cellStyle name="Accent6_30 6 11 (3)" xfId="293"/>
    <cellStyle name="Bad" xfId="107"/>
    <cellStyle name="Bad 2" xfId="362"/>
    <cellStyle name="Bad 2 2" xfId="869"/>
    <cellStyle name="Bad 3" xfId="361"/>
    <cellStyle name="Calculation" xfId="108"/>
    <cellStyle name="Calculation 2" xfId="364"/>
    <cellStyle name="Calculation 2 2" xfId="732"/>
    <cellStyle name="Calculation 3" xfId="363"/>
    <cellStyle name="Check Cell" xfId="109"/>
    <cellStyle name="Check Cell 2" xfId="366"/>
    <cellStyle name="Check Cell 2 2" xfId="902"/>
    <cellStyle name="Check Cell 3" xfId="365"/>
    <cellStyle name="Comma" xfId="1" builtinId="3"/>
    <cellStyle name="Comma 10" xfId="368"/>
    <cellStyle name="Comma 10 2" xfId="426"/>
    <cellStyle name="Comma 10 2 2" xfId="1177"/>
    <cellStyle name="Comma 10 2 2 2" xfId="3304"/>
    <cellStyle name="Comma 10 2 2 3" xfId="2236"/>
    <cellStyle name="Comma 10 2 3" xfId="2774"/>
    <cellStyle name="Comma 10 2 4" xfId="1706"/>
    <cellStyle name="Comma 10 3" xfId="734"/>
    <cellStyle name="Comma 11" xfId="61"/>
    <cellStyle name="Comma 2" xfId="2"/>
    <cellStyle name="Comma 2 10" xfId="2625"/>
    <cellStyle name="Comma 2 11" xfId="1562"/>
    <cellStyle name="Comma 2 2" xfId="167"/>
    <cellStyle name="Comma 2 2 2" xfId="220"/>
    <cellStyle name="Comma 2 2 2 2" xfId="737"/>
    <cellStyle name="Comma 2 2 2 2 2" xfId="1435"/>
    <cellStyle name="Comma 2 2 2 2 2 2" xfId="3562"/>
    <cellStyle name="Comma 2 2 2 2 2 3" xfId="2494"/>
    <cellStyle name="Comma 2 2 2 2 3" xfId="3032"/>
    <cellStyle name="Comma 2 2 2 2 4" xfId="1964"/>
    <cellStyle name="Comma 2 2 2 3" xfId="736"/>
    <cellStyle name="Comma 2 2 2 3 2" xfId="1434"/>
    <cellStyle name="Comma 2 2 2 3 2 2" xfId="3561"/>
    <cellStyle name="Comma 2 2 2 3 2 3" xfId="2493"/>
    <cellStyle name="Comma 2 2 2 3 3" xfId="3031"/>
    <cellStyle name="Comma 2 2 2 3 4" xfId="1963"/>
    <cellStyle name="Comma 2 2 2 4" xfId="455"/>
    <cellStyle name="Comma 2 2 3" xfId="221"/>
    <cellStyle name="Comma 2 2 3 2" xfId="1082"/>
    <cellStyle name="Comma 2 2 3 2 2" xfId="3209"/>
    <cellStyle name="Comma 2 2 3 2 3" xfId="2141"/>
    <cellStyle name="Comma 2 2 3 3" xfId="2679"/>
    <cellStyle name="Comma 2 2 3 4" xfId="1611"/>
    <cellStyle name="Comma 2 2 4" xfId="738"/>
    <cellStyle name="Comma 2 2 4 2" xfId="1436"/>
    <cellStyle name="Comma 2 2 4 2 2" xfId="3563"/>
    <cellStyle name="Comma 2 2 4 2 3" xfId="2495"/>
    <cellStyle name="Comma 2 2 4 3" xfId="3033"/>
    <cellStyle name="Comma 2 2 4 4" xfId="1965"/>
    <cellStyle name="Comma 2 2 5" xfId="219"/>
    <cellStyle name="Comma 2 3" xfId="171"/>
    <cellStyle name="Comma 2 3 2" xfId="740"/>
    <cellStyle name="Comma 2 3 2 2" xfId="1438"/>
    <cellStyle name="Comma 2 3 2 2 2" xfId="3565"/>
    <cellStyle name="Comma 2 3 2 2 3" xfId="2497"/>
    <cellStyle name="Comma 2 3 2 3" xfId="3035"/>
    <cellStyle name="Comma 2 3 2 4" xfId="1967"/>
    <cellStyle name="Comma 2 3 3" xfId="739"/>
    <cellStyle name="Comma 2 3 3 2" xfId="1437"/>
    <cellStyle name="Comma 2 3 3 2 2" xfId="3564"/>
    <cellStyle name="Comma 2 3 3 2 3" xfId="2496"/>
    <cellStyle name="Comma 2 3 3 3" xfId="3034"/>
    <cellStyle name="Comma 2 3 3 4" xfId="1966"/>
    <cellStyle name="Comma 2 3 4" xfId="456"/>
    <cellStyle name="Comma 2 3 5" xfId="908"/>
    <cellStyle name="Comma 2 3 6" xfId="222"/>
    <cellStyle name="Comma 2 3 7" xfId="1037"/>
    <cellStyle name="Comma 2 3 7 2" xfId="3164"/>
    <cellStyle name="Comma 2 3 7 3" xfId="2096"/>
    <cellStyle name="Comma 2 3 8" xfId="2646"/>
    <cellStyle name="Comma 2 3 9" xfId="1566"/>
    <cellStyle name="Comma 2 4" xfId="175"/>
    <cellStyle name="Comma 2 4 2" xfId="741"/>
    <cellStyle name="Comma 2 4 2 2" xfId="1439"/>
    <cellStyle name="Comma 2 4 2 2 2" xfId="3566"/>
    <cellStyle name="Comma 2 4 2 2 3" xfId="2498"/>
    <cellStyle name="Comma 2 4 2 3" xfId="3036"/>
    <cellStyle name="Comma 2 4 2 4" xfId="1968"/>
    <cellStyle name="Comma 2 4 3" xfId="1041"/>
    <cellStyle name="Comma 2 4 3 2" xfId="3168"/>
    <cellStyle name="Comma 2 4 3 3" xfId="2100"/>
    <cellStyle name="Comma 2 4 4" xfId="2650"/>
    <cellStyle name="Comma 2 4 5" xfId="1570"/>
    <cellStyle name="Comma 2 5" xfId="184"/>
    <cellStyle name="Comma 2 5 2" xfId="742"/>
    <cellStyle name="Comma 2 5 2 2" xfId="1440"/>
    <cellStyle name="Comma 2 5 2 2 2" xfId="3567"/>
    <cellStyle name="Comma 2 5 2 2 3" xfId="2499"/>
    <cellStyle name="Comma 2 5 2 3" xfId="3037"/>
    <cellStyle name="Comma 2 5 2 4" xfId="1969"/>
    <cellStyle name="Comma 2 5 3" xfId="1060"/>
    <cellStyle name="Comma 2 5 3 2" xfId="3187"/>
    <cellStyle name="Comma 2 5 3 3" xfId="2119"/>
    <cellStyle name="Comma 2 5 4" xfId="2657"/>
    <cellStyle name="Comma 2 5 5" xfId="1589"/>
    <cellStyle name="Comma 2 6" xfId="427"/>
    <cellStyle name="Comma 2 7" xfId="218"/>
    <cellStyle name="Comma 2 8" xfId="1032"/>
    <cellStyle name="Comma 2 8 2" xfId="3159"/>
    <cellStyle name="Comma 2 8 3" xfId="2091"/>
    <cellStyle name="Comma 2 9" xfId="57"/>
    <cellStyle name="Comma 2 9 2" xfId="2642"/>
    <cellStyle name="Comma 2 9 3" xfId="2621"/>
    <cellStyle name="Comma 3" xfId="63"/>
    <cellStyle name="Comma 3 2" xfId="224"/>
    <cellStyle name="Comma 3 2 2" xfId="1083"/>
    <cellStyle name="Comma 3 2 2 2" xfId="3210"/>
    <cellStyle name="Comma 3 2 2 3" xfId="2142"/>
    <cellStyle name="Comma 3 2 3" xfId="2680"/>
    <cellStyle name="Comma 3 2 4" xfId="1612"/>
    <cellStyle name="Comma 3 3" xfId="225"/>
    <cellStyle name="Comma 3 4" xfId="226"/>
    <cellStyle name="Comma 3 5" xfId="372"/>
    <cellStyle name="Comma 3 6" xfId="743"/>
    <cellStyle name="Comma 3 7" xfId="223"/>
    <cellStyle name="Comma 4" xfId="227"/>
    <cellStyle name="Comma 4 2" xfId="228"/>
    <cellStyle name="Comma 4 2 2" xfId="744"/>
    <cellStyle name="Comma 4 2 2 2" xfId="1441"/>
    <cellStyle name="Comma 4 2 2 2 2" xfId="3568"/>
    <cellStyle name="Comma 4 2 2 2 3" xfId="2500"/>
    <cellStyle name="Comma 4 2 2 3" xfId="3038"/>
    <cellStyle name="Comma 4 2 2 4" xfId="1970"/>
    <cellStyle name="Comma 4 2 3" xfId="491"/>
    <cellStyle name="Comma 4 3" xfId="229"/>
    <cellStyle name="Comma 4 3 2" xfId="1085"/>
    <cellStyle name="Comma 4 3 2 2" xfId="3212"/>
    <cellStyle name="Comma 4 3 2 3" xfId="2144"/>
    <cellStyle name="Comma 4 3 3" xfId="2682"/>
    <cellStyle name="Comma 4 3 4" xfId="1614"/>
    <cellStyle name="Comma 4 4" xfId="914"/>
    <cellStyle name="Comma 4 5" xfId="1084"/>
    <cellStyle name="Comma 4 5 2" xfId="3211"/>
    <cellStyle name="Comma 4 5 3" xfId="2143"/>
    <cellStyle name="Comma 4 6" xfId="2681"/>
    <cellStyle name="Comma 4 7" xfId="1613"/>
    <cellStyle name="Comma 5" xfId="230"/>
    <cellStyle name="Comma 5 2" xfId="231"/>
    <cellStyle name="Comma 5 3" xfId="232"/>
    <cellStyle name="Comma 5 3 2" xfId="1087"/>
    <cellStyle name="Comma 5 3 2 2" xfId="3214"/>
    <cellStyle name="Comma 5 3 2 3" xfId="2146"/>
    <cellStyle name="Comma 5 3 3" xfId="2684"/>
    <cellStyle name="Comma 5 3 4" xfId="1616"/>
    <cellStyle name="Comma 5 4" xfId="745"/>
    <cellStyle name="Comma 5 5" xfId="492"/>
    <cellStyle name="Comma 5 6" xfId="1086"/>
    <cellStyle name="Comma 5 6 2" xfId="3213"/>
    <cellStyle name="Comma 5 6 3" xfId="2145"/>
    <cellStyle name="Comma 5 7" xfId="2683"/>
    <cellStyle name="Comma 5 8" xfId="1615"/>
    <cellStyle name="Comma 6" xfId="233"/>
    <cellStyle name="Comma 6 2" xfId="377"/>
    <cellStyle name="Comma 6 3" xfId="746"/>
    <cellStyle name="Comma 6 3 2" xfId="1442"/>
    <cellStyle name="Comma 6 3 2 2" xfId="3569"/>
    <cellStyle name="Comma 6 3 2 3" xfId="2501"/>
    <cellStyle name="Comma 6 3 3" xfId="3039"/>
    <cellStyle name="Comma 6 3 4" xfId="1971"/>
    <cellStyle name="Comma 6 4" xfId="493"/>
    <cellStyle name="Comma 6 5" xfId="918"/>
    <cellStyle name="Comma 7" xfId="234"/>
    <cellStyle name="Comma 7 2" xfId="747"/>
    <cellStyle name="Comma 7 2 2" xfId="1443"/>
    <cellStyle name="Comma 7 2 2 2" xfId="3570"/>
    <cellStyle name="Comma 7 2 2 3" xfId="2502"/>
    <cellStyle name="Comma 7 2 3" xfId="3040"/>
    <cellStyle name="Comma 7 2 4" xfId="1972"/>
    <cellStyle name="Comma 7 3" xfId="494"/>
    <cellStyle name="Comma 8" xfId="235"/>
    <cellStyle name="Comma 8 2" xfId="379"/>
    <cellStyle name="Comma 8 2 2" xfId="1155"/>
    <cellStyle name="Comma 8 2 2 2" xfId="3282"/>
    <cellStyle name="Comma 8 2 2 3" xfId="2214"/>
    <cellStyle name="Comma 8 2 3" xfId="2752"/>
    <cellStyle name="Comma 8 2 4" xfId="1684"/>
    <cellStyle name="Comma 9" xfId="380"/>
    <cellStyle name="Comma 9 2" xfId="495"/>
    <cellStyle name="Comma 9 3" xfId="1156"/>
    <cellStyle name="Comma 9 3 2" xfId="3283"/>
    <cellStyle name="Comma 9 3 3" xfId="2215"/>
    <cellStyle name="Comma 9 4" xfId="2753"/>
    <cellStyle name="Comma 9 5" xfId="1685"/>
    <cellStyle name="Currency [0] _1" xfId="3"/>
    <cellStyle name="Currency 2" xfId="927"/>
    <cellStyle name="Emphasis 1" xfId="110"/>
    <cellStyle name="Emphasis 2" xfId="111"/>
    <cellStyle name="Emphasis 3" xfId="112"/>
    <cellStyle name="Euro" xfId="985"/>
    <cellStyle name="Euro 2" xfId="986"/>
    <cellStyle name="Explanatory Text" xfId="113"/>
    <cellStyle name="Explanatory Text 2" xfId="385"/>
    <cellStyle name="Explanatory Text 2 2" xfId="987"/>
    <cellStyle name="Explanatory Text 3" xfId="384"/>
    <cellStyle name="Good" xfId="114"/>
    <cellStyle name="Good 2" xfId="387"/>
    <cellStyle name="Good 2 2" xfId="988"/>
    <cellStyle name="Good 3" xfId="386"/>
    <cellStyle name="Heading 1" xfId="115"/>
    <cellStyle name="Heading 1 2" xfId="389"/>
    <cellStyle name="Heading 1 2 2" xfId="989"/>
    <cellStyle name="Heading 1 3" xfId="388"/>
    <cellStyle name="Heading 2" xfId="116"/>
    <cellStyle name="Heading 2 2" xfId="391"/>
    <cellStyle name="Heading 2 2 2" xfId="990"/>
    <cellStyle name="Heading 2 3" xfId="390"/>
    <cellStyle name="Heading 3" xfId="117"/>
    <cellStyle name="Heading 3 2" xfId="393"/>
    <cellStyle name="Heading 3 2 2" xfId="991"/>
    <cellStyle name="Heading 3 3" xfId="392"/>
    <cellStyle name="Heading 4" xfId="118"/>
    <cellStyle name="Heading 4 2" xfId="395"/>
    <cellStyle name="Heading 4 2 2" xfId="992"/>
    <cellStyle name="Heading 4 3" xfId="394"/>
    <cellStyle name="Hyperlink 2" xfId="4"/>
    <cellStyle name="Input" xfId="119"/>
    <cellStyle name="Input 2" xfId="397"/>
    <cellStyle name="Input 2 2" xfId="751"/>
    <cellStyle name="Input 3" xfId="396"/>
    <cellStyle name="Linked Cell" xfId="120"/>
    <cellStyle name="Linked Cell 2" xfId="399"/>
    <cellStyle name="Linked Cell 2 2" xfId="993"/>
    <cellStyle name="Linked Cell 3" xfId="398"/>
    <cellStyle name="Neutral" xfId="121"/>
    <cellStyle name="Neutral 2" xfId="401"/>
    <cellStyle name="Neutral 2 2" xfId="994"/>
    <cellStyle name="Neutral 3" xfId="400"/>
    <cellStyle name="Normal" xfId="0" builtinId="0"/>
    <cellStyle name="Normal 10" xfId="753"/>
    <cellStyle name="Normal 10 2" xfId="754"/>
    <cellStyle name="Normal 10 2 2" xfId="755"/>
    <cellStyle name="Normal 10 2 2 2" xfId="756"/>
    <cellStyle name="Normal 10 2 2 2 2" xfId="1447"/>
    <cellStyle name="Normal 10 2 2 2 2 2" xfId="3574"/>
    <cellStyle name="Normal 10 2 2 2 2 3" xfId="2506"/>
    <cellStyle name="Normal 10 2 2 2 3" xfId="3044"/>
    <cellStyle name="Normal 10 2 2 2 4" xfId="1976"/>
    <cellStyle name="Normal 10 2 2 3" xfId="1446"/>
    <cellStyle name="Normal 10 2 2 3 2" xfId="3573"/>
    <cellStyle name="Normal 10 2 2 3 3" xfId="2505"/>
    <cellStyle name="Normal 10 2 2 4" xfId="3043"/>
    <cellStyle name="Normal 10 2 2 5" xfId="1975"/>
    <cellStyle name="Normal 10 2 3" xfId="757"/>
    <cellStyle name="Normal 10 2 3 2" xfId="1448"/>
    <cellStyle name="Normal 10 2 3 2 2" xfId="3575"/>
    <cellStyle name="Normal 10 2 3 2 3" xfId="2507"/>
    <cellStyle name="Normal 10 2 3 3" xfId="3045"/>
    <cellStyle name="Normal 10 2 3 4" xfId="1977"/>
    <cellStyle name="Normal 10 2 4" xfId="758"/>
    <cellStyle name="Normal 10 2 4 2" xfId="1449"/>
    <cellStyle name="Normal 10 2 4 2 2" xfId="3576"/>
    <cellStyle name="Normal 10 2 4 2 3" xfId="2508"/>
    <cellStyle name="Normal 10 2 4 3" xfId="3046"/>
    <cellStyle name="Normal 10 2 4 4" xfId="1978"/>
    <cellStyle name="Normal 10 2 5" xfId="1445"/>
    <cellStyle name="Normal 10 2 5 2" xfId="3572"/>
    <cellStyle name="Normal 10 2 5 3" xfId="2504"/>
    <cellStyle name="Normal 10 2 6" xfId="3042"/>
    <cellStyle name="Normal 10 2 7" xfId="1974"/>
    <cellStyle name="Normal 10 3" xfId="759"/>
    <cellStyle name="Normal 10 3 2" xfId="760"/>
    <cellStyle name="Normal 10 3 2 2" xfId="1451"/>
    <cellStyle name="Normal 10 3 2 2 2" xfId="3578"/>
    <cellStyle name="Normal 10 3 2 2 3" xfId="2510"/>
    <cellStyle name="Normal 10 3 2 3" xfId="3048"/>
    <cellStyle name="Normal 10 3 2 4" xfId="1980"/>
    <cellStyle name="Normal 10 3 3" xfId="1450"/>
    <cellStyle name="Normal 10 3 3 2" xfId="3577"/>
    <cellStyle name="Normal 10 3 3 3" xfId="2509"/>
    <cellStyle name="Normal 10 3 4" xfId="3047"/>
    <cellStyle name="Normal 10 3 5" xfId="1979"/>
    <cellStyle name="Normal 10 4" xfId="761"/>
    <cellStyle name="Normal 10 4 2" xfId="1452"/>
    <cellStyle name="Normal 10 4 2 2" xfId="3579"/>
    <cellStyle name="Normal 10 4 2 3" xfId="2511"/>
    <cellStyle name="Normal 10 4 3" xfId="3049"/>
    <cellStyle name="Normal 10 4 4" xfId="1981"/>
    <cellStyle name="Normal 10 5" xfId="762"/>
    <cellStyle name="Normal 10 5 2" xfId="1453"/>
    <cellStyle name="Normal 10 5 2 2" xfId="3580"/>
    <cellStyle name="Normal 10 5 2 3" xfId="2512"/>
    <cellStyle name="Normal 10 5 3" xfId="3050"/>
    <cellStyle name="Normal 10 5 4" xfId="1982"/>
    <cellStyle name="Normal 10 6" xfId="1444"/>
    <cellStyle name="Normal 10 6 2" xfId="3571"/>
    <cellStyle name="Normal 10 6 3" xfId="2503"/>
    <cellStyle name="Normal 10 7" xfId="3041"/>
    <cellStyle name="Normal 10 8" xfId="1973"/>
    <cellStyle name="Normal 11" xfId="5"/>
    <cellStyle name="Normal 11 2" xfId="172"/>
    <cellStyle name="Normal 11 2 2" xfId="763"/>
    <cellStyle name="Normal 11 2 3" xfId="1038"/>
    <cellStyle name="Normal 11 2 3 2" xfId="3165"/>
    <cellStyle name="Normal 11 2 3 3" xfId="2097"/>
    <cellStyle name="Normal 11 2 4" xfId="2647"/>
    <cellStyle name="Normal 11 2 5" xfId="1567"/>
    <cellStyle name="Normal 11 3" xfId="176"/>
    <cellStyle name="Normal 11 3 2" xfId="1042"/>
    <cellStyle name="Normal 11 3 2 2" xfId="3169"/>
    <cellStyle name="Normal 11 3 2 3" xfId="2101"/>
    <cellStyle name="Normal 11 3 3" xfId="2651"/>
    <cellStyle name="Normal 11 3 4" xfId="1571"/>
    <cellStyle name="Normal 11 4" xfId="183"/>
    <cellStyle name="Normal 11 4 2" xfId="1059"/>
    <cellStyle name="Normal 11 4 2 2" xfId="3186"/>
    <cellStyle name="Normal 11 4 2 3" xfId="2118"/>
    <cellStyle name="Normal 11 4 3" xfId="2656"/>
    <cellStyle name="Normal 11 4 4" xfId="1588"/>
    <cellStyle name="Normal 11 5" xfId="1033"/>
    <cellStyle name="Normal 11 5 2" xfId="3160"/>
    <cellStyle name="Normal 11 5 3" xfId="2092"/>
    <cellStyle name="Normal 11 6" xfId="58"/>
    <cellStyle name="Normal 11 6 2" xfId="2643"/>
    <cellStyle name="Normal 11 6 3" xfId="2622"/>
    <cellStyle name="Normal 11 7" xfId="2626"/>
    <cellStyle name="Normal 11 8" xfId="1563"/>
    <cellStyle name="Normal 12" xfId="764"/>
    <cellStyle name="Normal 12 2" xfId="765"/>
    <cellStyle name="Normal 12 2 2" xfId="766"/>
    <cellStyle name="Normal 12 2 2 2" xfId="1456"/>
    <cellStyle name="Normal 12 2 2 2 2" xfId="3583"/>
    <cellStyle name="Normal 12 2 2 2 3" xfId="2515"/>
    <cellStyle name="Normal 12 2 2 3" xfId="3053"/>
    <cellStyle name="Normal 12 2 2 4" xfId="1985"/>
    <cellStyle name="Normal 12 2 3" xfId="1455"/>
    <cellStyle name="Normal 12 2 3 2" xfId="3582"/>
    <cellStyle name="Normal 12 2 3 3" xfId="2514"/>
    <cellStyle name="Normal 12 2 4" xfId="3052"/>
    <cellStyle name="Normal 12 2 5" xfId="1984"/>
    <cellStyle name="Normal 12 3" xfId="767"/>
    <cellStyle name="Normal 12 3 2" xfId="1457"/>
    <cellStyle name="Normal 12 3 2 2" xfId="3584"/>
    <cellStyle name="Normal 12 3 2 3" xfId="2516"/>
    <cellStyle name="Normal 12 3 3" xfId="3054"/>
    <cellStyle name="Normal 12 3 4" xfId="1986"/>
    <cellStyle name="Normal 12 4" xfId="768"/>
    <cellStyle name="Normal 12 4 2" xfId="1458"/>
    <cellStyle name="Normal 12 4 2 2" xfId="3585"/>
    <cellStyle name="Normal 12 4 2 3" xfId="2517"/>
    <cellStyle name="Normal 12 4 3" xfId="3055"/>
    <cellStyle name="Normal 12 4 4" xfId="1987"/>
    <cellStyle name="Normal 12 5" xfId="1454"/>
    <cellStyle name="Normal 12 5 2" xfId="3581"/>
    <cellStyle name="Normal 12 5 3" xfId="2513"/>
    <cellStyle name="Normal 12 6" xfId="3051"/>
    <cellStyle name="Normal 12 7" xfId="1983"/>
    <cellStyle name="Normal 13" xfId="769"/>
    <cellStyle name="Normal 13 2" xfId="995"/>
    <cellStyle name="Normal 13 2 2" xfId="1561"/>
    <cellStyle name="Normal 13 2 2 2" xfId="3688"/>
    <cellStyle name="Normal 13 2 2 3" xfId="2620"/>
    <cellStyle name="Normal 13 2 3" xfId="3158"/>
    <cellStyle name="Normal 13 2 4" xfId="2090"/>
    <cellStyle name="Normal 14" xfId="770"/>
    <cellStyle name="Normal 14 2" xfId="771"/>
    <cellStyle name="Normal 14 3" xfId="772"/>
    <cellStyle name="Normal 14 3 2" xfId="773"/>
    <cellStyle name="Normal 14 3 3" xfId="1459"/>
    <cellStyle name="Normal 14 3 3 2" xfId="3586"/>
    <cellStyle name="Normal 14 3 3 3" xfId="2518"/>
    <cellStyle name="Normal 14 3 4" xfId="3056"/>
    <cellStyle name="Normal 14 3 5" xfId="1988"/>
    <cellStyle name="Normal 15" xfId="185"/>
    <cellStyle name="Normal 15 2" xfId="1061"/>
    <cellStyle name="Normal 15 2 2" xfId="3188"/>
    <cellStyle name="Normal 15 2 3" xfId="2120"/>
    <cellStyle name="Normal 15 3" xfId="2658"/>
    <cellStyle name="Normal 15 4" xfId="1590"/>
    <cellStyle name="Normal 2" xfId="6"/>
    <cellStyle name="Normal 2 2" xfId="16"/>
    <cellStyle name="Normal 2 2 2" xfId="403"/>
    <cellStyle name="Normal 2 2 2 2" xfId="776"/>
    <cellStyle name="Normal 2 2 2 2 2" xfId="1461"/>
    <cellStyle name="Normal 2 2 2 2 2 2" xfId="3588"/>
    <cellStyle name="Normal 2 2 2 2 2 3" xfId="2520"/>
    <cellStyle name="Normal 2 2 2 2 3" xfId="3058"/>
    <cellStyle name="Normal 2 2 2 2 4" xfId="1990"/>
    <cellStyle name="Normal 2 2 2 3" xfId="775"/>
    <cellStyle name="Normal 2 2 2 3 2" xfId="1460"/>
    <cellStyle name="Normal 2 2 2 3 2 2" xfId="3587"/>
    <cellStyle name="Normal 2 2 2 3 2 3" xfId="2519"/>
    <cellStyle name="Normal 2 2 2 3 3" xfId="3057"/>
    <cellStyle name="Normal 2 2 2 3 4" xfId="1989"/>
    <cellStyle name="Normal 2 2 3" xfId="777"/>
    <cellStyle name="Normal 2 2 4" xfId="778"/>
    <cellStyle name="Normal 2 2 4 2" xfId="1462"/>
    <cellStyle name="Normal 2 2 4 2 2" xfId="3589"/>
    <cellStyle name="Normal 2 2 4 2 3" xfId="2521"/>
    <cellStyle name="Normal 2 2 4 3" xfId="3059"/>
    <cellStyle name="Normal 2 2 4 4" xfId="1991"/>
    <cellStyle name="Normal 2 2 5" xfId="779"/>
    <cellStyle name="Normal 2 2 5 2" xfId="1463"/>
    <cellStyle name="Normal 2 2 5 2 2" xfId="3590"/>
    <cellStyle name="Normal 2 2 5 2 3" xfId="2522"/>
    <cellStyle name="Normal 2 2 5 3" xfId="3060"/>
    <cellStyle name="Normal 2 2 5 4" xfId="1992"/>
    <cellStyle name="Normal 2 2 6" xfId="237"/>
    <cellStyle name="Normal 2 2 6 2" xfId="1088"/>
    <cellStyle name="Normal 2 2 6 2 2" xfId="3215"/>
    <cellStyle name="Normal 2 2 6 2 3" xfId="2147"/>
    <cellStyle name="Normal 2 2 6 3" xfId="2685"/>
    <cellStyle name="Normal 2 2 6 4" xfId="1617"/>
    <cellStyle name="Normal 2 3" xfId="177"/>
    <cellStyle name="Normal 2 3 2" xfId="404"/>
    <cellStyle name="Normal 2 3 2 2" xfId="1161"/>
    <cellStyle name="Normal 2 3 2 2 2" xfId="3288"/>
    <cellStyle name="Normal 2 3 2 2 3" xfId="2220"/>
    <cellStyle name="Normal 2 3 2 3" xfId="2758"/>
    <cellStyle name="Normal 2 3 2 4" xfId="1690"/>
    <cellStyle name="Normal 2 3 3" xfId="780"/>
    <cellStyle name="Normal 2 3 4" xfId="996"/>
    <cellStyle name="Normal 2 4" xfId="930"/>
    <cellStyle name="Normal 2 5" xfId="929"/>
    <cellStyle name="Normal 2 6" xfId="236"/>
    <cellStyle name="Normal 2_אגירה שאובה" xfId="931"/>
    <cellStyle name="Normal 3" xfId="7"/>
    <cellStyle name="Normal 3 10" xfId="2627"/>
    <cellStyle name="Normal 3 11" xfId="1564"/>
    <cellStyle name="Normal 3 2" xfId="168"/>
    <cellStyle name="Normal 3 2 2" xfId="782"/>
    <cellStyle name="Normal 3 2 2 2" xfId="783"/>
    <cellStyle name="Normal 3 2 2 2 2" xfId="1466"/>
    <cellStyle name="Normal 3 2 2 2 2 2" xfId="3593"/>
    <cellStyle name="Normal 3 2 2 2 2 3" xfId="2525"/>
    <cellStyle name="Normal 3 2 2 2 3" xfId="3063"/>
    <cellStyle name="Normal 3 2 2 2 4" xfId="1995"/>
    <cellStyle name="Normal 3 2 2 3" xfId="1465"/>
    <cellStyle name="Normal 3 2 2 3 2" xfId="3592"/>
    <cellStyle name="Normal 3 2 2 3 3" xfId="2524"/>
    <cellStyle name="Normal 3 2 2 4" xfId="3062"/>
    <cellStyle name="Normal 3 2 2 5" xfId="1994"/>
    <cellStyle name="Normal 3 2 3" xfId="784"/>
    <cellStyle name="Normal 3 2 3 2" xfId="1467"/>
    <cellStyle name="Normal 3 2 3 2 2" xfId="3594"/>
    <cellStyle name="Normal 3 2 3 2 3" xfId="2526"/>
    <cellStyle name="Normal 3 2 3 3" xfId="3064"/>
    <cellStyle name="Normal 3 2 3 4" xfId="1996"/>
    <cellStyle name="Normal 3 2 4" xfId="785"/>
    <cellStyle name="Normal 3 2 4 2" xfId="1468"/>
    <cellStyle name="Normal 3 2 4 2 2" xfId="3595"/>
    <cellStyle name="Normal 3 2 4 2 3" xfId="2527"/>
    <cellStyle name="Normal 3 2 4 3" xfId="3065"/>
    <cellStyle name="Normal 3 2 4 4" xfId="1997"/>
    <cellStyle name="Normal 3 2 5" xfId="781"/>
    <cellStyle name="Normal 3 2 5 2" xfId="1464"/>
    <cellStyle name="Normal 3 2 5 2 2" xfId="3591"/>
    <cellStyle name="Normal 3 2 5 2 3" xfId="2523"/>
    <cellStyle name="Normal 3 2 5 3" xfId="3061"/>
    <cellStyle name="Normal 3 2 5 4" xfId="1993"/>
    <cellStyle name="Normal 3 3" xfId="173"/>
    <cellStyle name="Normal 3 3 2" xfId="786"/>
    <cellStyle name="Normal 3 3 2 2" xfId="1469"/>
    <cellStyle name="Normal 3 3 2 2 2" xfId="3596"/>
    <cellStyle name="Normal 3 3 2 2 3" xfId="2528"/>
    <cellStyle name="Normal 3 3 2 3" xfId="3066"/>
    <cellStyle name="Normal 3 3 2 4" xfId="1998"/>
    <cellStyle name="Normal 3 3 3" xfId="787"/>
    <cellStyle name="Normal 3 3 3 2" xfId="1470"/>
    <cellStyle name="Normal 3 3 3 2 2" xfId="3597"/>
    <cellStyle name="Normal 3 3 3 2 3" xfId="2529"/>
    <cellStyle name="Normal 3 3 3 3" xfId="3067"/>
    <cellStyle name="Normal 3 3 3 4" xfId="1999"/>
    <cellStyle name="Normal 3 3 4" xfId="997"/>
    <cellStyle name="Normal 3 3 5" xfId="239"/>
    <cellStyle name="Normal 3 3 5 2" xfId="1089"/>
    <cellStyle name="Normal 3 3 5 2 2" xfId="3216"/>
    <cellStyle name="Normal 3 3 5 2 3" xfId="2148"/>
    <cellStyle name="Normal 3 3 5 3" xfId="2686"/>
    <cellStyle name="Normal 3 3 5 4" xfId="1618"/>
    <cellStyle name="Normal 3 3 6" xfId="1039"/>
    <cellStyle name="Normal 3 3 6 2" xfId="3166"/>
    <cellStyle name="Normal 3 3 6 3" xfId="2098"/>
    <cellStyle name="Normal 3 3 7" xfId="2648"/>
    <cellStyle name="Normal 3 3 8" xfId="1568"/>
    <cellStyle name="Normal 3 4" xfId="178"/>
    <cellStyle name="Normal 3 4 2" xfId="789"/>
    <cellStyle name="Normal 3 4 2 2" xfId="1472"/>
    <cellStyle name="Normal 3 4 2 2 2" xfId="3599"/>
    <cellStyle name="Normal 3 4 2 2 3" xfId="2531"/>
    <cellStyle name="Normal 3 4 2 3" xfId="3069"/>
    <cellStyle name="Normal 3 4 2 4" xfId="2001"/>
    <cellStyle name="Normal 3 4 3" xfId="788"/>
    <cellStyle name="Normal 3 4 3 2" xfId="1471"/>
    <cellStyle name="Normal 3 4 3 2 2" xfId="3598"/>
    <cellStyle name="Normal 3 4 3 2 3" xfId="2530"/>
    <cellStyle name="Normal 3 4 3 3" xfId="3068"/>
    <cellStyle name="Normal 3 4 3 4" xfId="2000"/>
    <cellStyle name="Normal 3 4 4" xfId="1043"/>
    <cellStyle name="Normal 3 4 4 2" xfId="3170"/>
    <cellStyle name="Normal 3 4 4 3" xfId="2102"/>
    <cellStyle name="Normal 3 4 5" xfId="2652"/>
    <cellStyle name="Normal 3 4 6" xfId="1572"/>
    <cellStyle name="Normal 3 5" xfId="182"/>
    <cellStyle name="Normal 3 5 2" xfId="790"/>
    <cellStyle name="Normal 3 5 3" xfId="1058"/>
    <cellStyle name="Normal 3 5 3 2" xfId="3185"/>
    <cellStyle name="Normal 3 5 3 3" xfId="2117"/>
    <cellStyle name="Normal 3 5 4" xfId="2655"/>
    <cellStyle name="Normal 3 5 5" xfId="1587"/>
    <cellStyle name="Normal 3 6" xfId="791"/>
    <cellStyle name="Normal 3 6 2" xfId="1473"/>
    <cellStyle name="Normal 3 6 2 2" xfId="3600"/>
    <cellStyle name="Normal 3 6 2 3" xfId="2532"/>
    <cellStyle name="Normal 3 6 3" xfId="3070"/>
    <cellStyle name="Normal 3 6 4" xfId="2002"/>
    <cellStyle name="Normal 3 7" xfId="238"/>
    <cellStyle name="Normal 3 8" xfId="1034"/>
    <cellStyle name="Normal 3 8 2" xfId="3161"/>
    <cellStyle name="Normal 3 8 3" xfId="2093"/>
    <cellStyle name="Normal 3 9" xfId="59"/>
    <cellStyle name="Normal 3 9 2" xfId="2644"/>
    <cellStyle name="Normal 3 9 3" xfId="2623"/>
    <cellStyle name="Normal 4" xfId="14"/>
    <cellStyle name="Normal 4 2" xfId="241"/>
    <cellStyle name="Normal 4 2 2" xfId="793"/>
    <cellStyle name="Normal 4 2 2 2" xfId="794"/>
    <cellStyle name="Normal 4 2 2 2 2" xfId="1476"/>
    <cellStyle name="Normal 4 2 2 2 2 2" xfId="3603"/>
    <cellStyle name="Normal 4 2 2 2 2 3" xfId="2535"/>
    <cellStyle name="Normal 4 2 2 2 3" xfId="3073"/>
    <cellStyle name="Normal 4 2 2 2 4" xfId="2005"/>
    <cellStyle name="Normal 4 2 2 3" xfId="933"/>
    <cellStyle name="Normal 4 2 2 4" xfId="1475"/>
    <cellStyle name="Normal 4 2 2 4 2" xfId="3602"/>
    <cellStyle name="Normal 4 2 2 4 3" xfId="2534"/>
    <cellStyle name="Normal 4 2 2 5" xfId="3072"/>
    <cellStyle name="Normal 4 2 2 6" xfId="2004"/>
    <cellStyle name="Normal 4 2 3" xfId="795"/>
    <cellStyle name="Normal 4 2 3 2" xfId="1477"/>
    <cellStyle name="Normal 4 2 3 2 2" xfId="3604"/>
    <cellStyle name="Normal 4 2 3 2 3" xfId="2536"/>
    <cellStyle name="Normal 4 2 3 3" xfId="3074"/>
    <cellStyle name="Normal 4 2 3 4" xfId="2006"/>
    <cellStyle name="Normal 4 2 4" xfId="796"/>
    <cellStyle name="Normal 4 2 4 2" xfId="1478"/>
    <cellStyle name="Normal 4 2 4 2 2" xfId="3605"/>
    <cellStyle name="Normal 4 2 4 2 3" xfId="2537"/>
    <cellStyle name="Normal 4 2 4 3" xfId="3075"/>
    <cellStyle name="Normal 4 2 4 4" xfId="2007"/>
    <cellStyle name="Normal 4 2 5" xfId="792"/>
    <cellStyle name="Normal 4 2 5 2" xfId="1474"/>
    <cellStyle name="Normal 4 2 5 2 2" xfId="3601"/>
    <cellStyle name="Normal 4 2 5 2 3" xfId="2533"/>
    <cellStyle name="Normal 4 2 5 3" xfId="3071"/>
    <cellStyle name="Normal 4 2 5 4" xfId="2003"/>
    <cellStyle name="Normal 4 3" xfId="797"/>
    <cellStyle name="Normal 4 3 2" xfId="798"/>
    <cellStyle name="Normal 4 3 2 2" xfId="1480"/>
    <cellStyle name="Normal 4 3 2 2 2" xfId="3607"/>
    <cellStyle name="Normal 4 3 2 2 3" xfId="2539"/>
    <cellStyle name="Normal 4 3 2 3" xfId="3077"/>
    <cellStyle name="Normal 4 3 2 4" xfId="2009"/>
    <cellStyle name="Normal 4 3 3" xfId="799"/>
    <cellStyle name="Normal 4 3 3 2" xfId="1481"/>
    <cellStyle name="Normal 4 3 3 2 2" xfId="3608"/>
    <cellStyle name="Normal 4 3 3 2 3" xfId="2540"/>
    <cellStyle name="Normal 4 3 3 3" xfId="3078"/>
    <cellStyle name="Normal 4 3 3 4" xfId="2010"/>
    <cellStyle name="Normal 4 3 4" xfId="998"/>
    <cellStyle name="Normal 4 3 5" xfId="1479"/>
    <cellStyle name="Normal 4 3 5 2" xfId="3606"/>
    <cellStyle name="Normal 4 3 5 3" xfId="2538"/>
    <cellStyle name="Normal 4 3 6" xfId="3076"/>
    <cellStyle name="Normal 4 3 7" xfId="2008"/>
    <cellStyle name="Normal 4 4" xfId="800"/>
    <cellStyle name="Normal 4 4 2" xfId="801"/>
    <cellStyle name="Normal 4 4 2 2" xfId="1483"/>
    <cellStyle name="Normal 4 4 2 2 2" xfId="3610"/>
    <cellStyle name="Normal 4 4 2 2 3" xfId="2542"/>
    <cellStyle name="Normal 4 4 2 3" xfId="3080"/>
    <cellStyle name="Normal 4 4 2 4" xfId="2012"/>
    <cellStyle name="Normal 4 4 3" xfId="1482"/>
    <cellStyle name="Normal 4 4 3 2" xfId="3609"/>
    <cellStyle name="Normal 4 4 3 3" xfId="2541"/>
    <cellStyle name="Normal 4 4 4" xfId="3079"/>
    <cellStyle name="Normal 4 4 5" xfId="2011"/>
    <cellStyle name="Normal 4 5" xfId="802"/>
    <cellStyle name="Normal 4 5 2" xfId="1484"/>
    <cellStyle name="Normal 4 5 2 2" xfId="3611"/>
    <cellStyle name="Normal 4 5 2 3" xfId="2543"/>
    <cellStyle name="Normal 4 5 3" xfId="3081"/>
    <cellStyle name="Normal 4 5 4" xfId="2013"/>
    <cellStyle name="Normal 4 6" xfId="240"/>
    <cellStyle name="Normal 5" xfId="15"/>
    <cellStyle name="Normal 5 2" xfId="243"/>
    <cellStyle name="Normal 5 2 2" xfId="410"/>
    <cellStyle name="Normal 5 2 2 2" xfId="806"/>
    <cellStyle name="Normal 5 2 2 2 2" xfId="1488"/>
    <cellStyle name="Normal 5 2 2 2 2 2" xfId="3615"/>
    <cellStyle name="Normal 5 2 2 2 2 3" xfId="2547"/>
    <cellStyle name="Normal 5 2 2 2 3" xfId="3085"/>
    <cellStyle name="Normal 5 2 2 2 4" xfId="2017"/>
    <cellStyle name="Normal 5 2 2 3" xfId="805"/>
    <cellStyle name="Normal 5 2 2 3 2" xfId="1487"/>
    <cellStyle name="Normal 5 2 2 3 2 2" xfId="3614"/>
    <cellStyle name="Normal 5 2 2 3 2 3" xfId="2546"/>
    <cellStyle name="Normal 5 2 2 3 3" xfId="3084"/>
    <cellStyle name="Normal 5 2 2 3 4" xfId="2016"/>
    <cellStyle name="Normal 5 2 3" xfId="807"/>
    <cellStyle name="Normal 5 2 3 2" xfId="1489"/>
    <cellStyle name="Normal 5 2 3 2 2" xfId="3616"/>
    <cellStyle name="Normal 5 2 3 2 3" xfId="2548"/>
    <cellStyle name="Normal 5 2 3 3" xfId="3086"/>
    <cellStyle name="Normal 5 2 3 4" xfId="2018"/>
    <cellStyle name="Normal 5 2 4" xfId="808"/>
    <cellStyle name="Normal 5 2 4 2" xfId="1490"/>
    <cellStyle name="Normal 5 2 4 2 2" xfId="3617"/>
    <cellStyle name="Normal 5 2 4 2 3" xfId="2549"/>
    <cellStyle name="Normal 5 2 4 3" xfId="3087"/>
    <cellStyle name="Normal 5 2 4 4" xfId="2019"/>
    <cellStyle name="Normal 5 2 5" xfId="804"/>
    <cellStyle name="Normal 5 2 5 2" xfId="1486"/>
    <cellStyle name="Normal 5 2 5 2 2" xfId="3613"/>
    <cellStyle name="Normal 5 2 5 2 3" xfId="2545"/>
    <cellStyle name="Normal 5 2 5 3" xfId="3083"/>
    <cellStyle name="Normal 5 2 5 4" xfId="2015"/>
    <cellStyle name="Normal 5 3" xfId="244"/>
    <cellStyle name="Normal 5 3 2" xfId="810"/>
    <cellStyle name="Normal 5 3 2 2" xfId="1492"/>
    <cellStyle name="Normal 5 3 2 2 2" xfId="3619"/>
    <cellStyle name="Normal 5 3 2 2 3" xfId="2551"/>
    <cellStyle name="Normal 5 3 2 3" xfId="3089"/>
    <cellStyle name="Normal 5 3 2 4" xfId="2021"/>
    <cellStyle name="Normal 5 3 3" xfId="809"/>
    <cellStyle name="Normal 5 3 3 2" xfId="1491"/>
    <cellStyle name="Normal 5 3 3 2 2" xfId="3618"/>
    <cellStyle name="Normal 5 3 3 2 3" xfId="2550"/>
    <cellStyle name="Normal 5 3 3 3" xfId="3088"/>
    <cellStyle name="Normal 5 3 3 4" xfId="2020"/>
    <cellStyle name="Normal 5 3 4" xfId="934"/>
    <cellStyle name="Normal 5 4" xfId="811"/>
    <cellStyle name="Normal 5 4 2" xfId="1493"/>
    <cellStyle name="Normal 5 4 2 2" xfId="3620"/>
    <cellStyle name="Normal 5 4 2 3" xfId="2552"/>
    <cellStyle name="Normal 5 4 3" xfId="3090"/>
    <cellStyle name="Normal 5 4 4" xfId="2022"/>
    <cellStyle name="Normal 5 5" xfId="812"/>
    <cellStyle name="Normal 5 5 2" xfId="1494"/>
    <cellStyle name="Normal 5 5 2 2" xfId="3621"/>
    <cellStyle name="Normal 5 5 2 3" xfId="2553"/>
    <cellStyle name="Normal 5 5 3" xfId="3091"/>
    <cellStyle name="Normal 5 5 4" xfId="2023"/>
    <cellStyle name="Normal 5 6" xfId="803"/>
    <cellStyle name="Normal 5 6 2" xfId="1485"/>
    <cellStyle name="Normal 5 6 2 2" xfId="3612"/>
    <cellStyle name="Normal 5 6 2 3" xfId="2544"/>
    <cellStyle name="Normal 5 6 3" xfId="3082"/>
    <cellStyle name="Normal 5 6 4" xfId="2014"/>
    <cellStyle name="Normal 5 7" xfId="1036"/>
    <cellStyle name="Normal 5 7 2" xfId="3163"/>
    <cellStyle name="Normal 5 7 3" xfId="2095"/>
    <cellStyle name="Normal 5 8" xfId="242"/>
    <cellStyle name="Normal 5 9" xfId="2629"/>
    <cellStyle name="Normal 6" xfId="245"/>
    <cellStyle name="Normal 6 2" xfId="246"/>
    <cellStyle name="Normal 6 2 2" xfId="815"/>
    <cellStyle name="Normal 6 2 2 2" xfId="816"/>
    <cellStyle name="Normal 6 2 2 2 2" xfId="1497"/>
    <cellStyle name="Normal 6 2 2 2 2 2" xfId="3624"/>
    <cellStyle name="Normal 6 2 2 2 2 3" xfId="2556"/>
    <cellStyle name="Normal 6 2 2 2 3" xfId="3094"/>
    <cellStyle name="Normal 6 2 2 2 4" xfId="2026"/>
    <cellStyle name="Normal 6 2 2 3" xfId="1496"/>
    <cellStyle name="Normal 6 2 2 3 2" xfId="3623"/>
    <cellStyle name="Normal 6 2 2 3 3" xfId="2555"/>
    <cellStyle name="Normal 6 2 2 4" xfId="3093"/>
    <cellStyle name="Normal 6 2 2 5" xfId="2025"/>
    <cellStyle name="Normal 6 2 3" xfId="817"/>
    <cellStyle name="Normal 6 2 3 2" xfId="1498"/>
    <cellStyle name="Normal 6 2 3 2 2" xfId="3625"/>
    <cellStyle name="Normal 6 2 3 2 3" xfId="2557"/>
    <cellStyle name="Normal 6 2 3 3" xfId="3095"/>
    <cellStyle name="Normal 6 2 3 4" xfId="2027"/>
    <cellStyle name="Normal 6 2 4" xfId="818"/>
    <cellStyle name="Normal 6 2 4 2" xfId="1499"/>
    <cellStyle name="Normal 6 2 4 2 2" xfId="3626"/>
    <cellStyle name="Normal 6 2 4 2 3" xfId="2558"/>
    <cellStyle name="Normal 6 2 4 3" xfId="3096"/>
    <cellStyle name="Normal 6 2 4 4" xfId="2028"/>
    <cellStyle name="Normal 6 2 5" xfId="814"/>
    <cellStyle name="Normal 6 2 5 2" xfId="1495"/>
    <cellStyle name="Normal 6 2 5 2 2" xfId="3622"/>
    <cellStyle name="Normal 6 2 5 2 3" xfId="2554"/>
    <cellStyle name="Normal 6 2 5 3" xfId="3092"/>
    <cellStyle name="Normal 6 2 5 4" xfId="2024"/>
    <cellStyle name="Normal 6 3" xfId="247"/>
    <cellStyle name="Normal 6 3 2" xfId="820"/>
    <cellStyle name="Normal 6 3 2 2" xfId="1500"/>
    <cellStyle name="Normal 6 3 2 2 2" xfId="3627"/>
    <cellStyle name="Normal 6 3 2 2 3" xfId="2559"/>
    <cellStyle name="Normal 6 3 2 3" xfId="3097"/>
    <cellStyle name="Normal 6 3 2 4" xfId="2029"/>
    <cellStyle name="Normal 6 3 3" xfId="1091"/>
    <cellStyle name="Normal 6 3 3 2" xfId="3218"/>
    <cellStyle name="Normal 6 3 3 3" xfId="2150"/>
    <cellStyle name="Normal 6 3 4" xfId="2688"/>
    <cellStyle name="Normal 6 3 5" xfId="1620"/>
    <cellStyle name="Normal 6 4" xfId="821"/>
    <cellStyle name="Normal 6 4 2" xfId="1501"/>
    <cellStyle name="Normal 6 4 2 2" xfId="3628"/>
    <cellStyle name="Normal 6 4 2 3" xfId="2560"/>
    <cellStyle name="Normal 6 4 3" xfId="3098"/>
    <cellStyle name="Normal 6 4 4" xfId="2030"/>
    <cellStyle name="Normal 6 5" xfId="822"/>
    <cellStyle name="Normal 6 5 2" xfId="1502"/>
    <cellStyle name="Normal 6 5 2 2" xfId="3629"/>
    <cellStyle name="Normal 6 5 2 3" xfId="2561"/>
    <cellStyle name="Normal 6 5 3" xfId="3099"/>
    <cellStyle name="Normal 6 5 4" xfId="2031"/>
    <cellStyle name="Normal 6 6" xfId="935"/>
    <cellStyle name="Normal 6 7" xfId="1090"/>
    <cellStyle name="Normal 6 7 2" xfId="3217"/>
    <cellStyle name="Normal 6 7 3" xfId="2149"/>
    <cellStyle name="Normal 6 8" xfId="2687"/>
    <cellStyle name="Normal 6 9" xfId="1619"/>
    <cellStyle name="Normal 7" xfId="248"/>
    <cellStyle name="Normal 7 2" xfId="824"/>
    <cellStyle name="Normal 7 2 2" xfId="825"/>
    <cellStyle name="Normal 7 2 2 2" xfId="826"/>
    <cellStyle name="Normal 7 2 2 2 2" xfId="1506"/>
    <cellStyle name="Normal 7 2 2 2 2 2" xfId="3633"/>
    <cellStyle name="Normal 7 2 2 2 2 3" xfId="2565"/>
    <cellStyle name="Normal 7 2 2 2 3" xfId="3103"/>
    <cellStyle name="Normal 7 2 2 2 4" xfId="2035"/>
    <cellStyle name="Normal 7 2 2 3" xfId="1505"/>
    <cellStyle name="Normal 7 2 2 3 2" xfId="3632"/>
    <cellStyle name="Normal 7 2 2 3 3" xfId="2564"/>
    <cellStyle name="Normal 7 2 2 4" xfId="3102"/>
    <cellStyle name="Normal 7 2 2 5" xfId="2034"/>
    <cellStyle name="Normal 7 2 3" xfId="827"/>
    <cellStyle name="Normal 7 2 3 2" xfId="1507"/>
    <cellStyle name="Normal 7 2 3 2 2" xfId="3634"/>
    <cellStyle name="Normal 7 2 3 2 3" xfId="2566"/>
    <cellStyle name="Normal 7 2 3 3" xfId="3104"/>
    <cellStyle name="Normal 7 2 3 4" xfId="2036"/>
    <cellStyle name="Normal 7 2 4" xfId="828"/>
    <cellStyle name="Normal 7 2 4 2" xfId="1508"/>
    <cellStyle name="Normal 7 2 4 2 2" xfId="3635"/>
    <cellStyle name="Normal 7 2 4 2 3" xfId="2567"/>
    <cellStyle name="Normal 7 2 4 3" xfId="3105"/>
    <cellStyle name="Normal 7 2 4 4" xfId="2037"/>
    <cellStyle name="Normal 7 2 5" xfId="936"/>
    <cellStyle name="Normal 7 2 6" xfId="1504"/>
    <cellStyle name="Normal 7 2 6 2" xfId="3631"/>
    <cellStyle name="Normal 7 2 6 3" xfId="2563"/>
    <cellStyle name="Normal 7 2 7" xfId="3101"/>
    <cellStyle name="Normal 7 2 8" xfId="2033"/>
    <cellStyle name="Normal 7 3" xfId="829"/>
    <cellStyle name="Normal 7 3 2" xfId="830"/>
    <cellStyle name="Normal 7 3 2 2" xfId="1510"/>
    <cellStyle name="Normal 7 3 2 2 2" xfId="3637"/>
    <cellStyle name="Normal 7 3 2 2 3" xfId="2569"/>
    <cellStyle name="Normal 7 3 2 3" xfId="3107"/>
    <cellStyle name="Normal 7 3 2 4" xfId="2039"/>
    <cellStyle name="Normal 7 3 3" xfId="1509"/>
    <cellStyle name="Normal 7 3 3 2" xfId="3636"/>
    <cellStyle name="Normal 7 3 3 3" xfId="2568"/>
    <cellStyle name="Normal 7 3 4" xfId="3106"/>
    <cellStyle name="Normal 7 3 5" xfId="2038"/>
    <cellStyle name="Normal 7 4" xfId="831"/>
    <cellStyle name="Normal 7 4 2" xfId="1511"/>
    <cellStyle name="Normal 7 4 2 2" xfId="3638"/>
    <cellStyle name="Normal 7 4 2 3" xfId="2570"/>
    <cellStyle name="Normal 7 4 3" xfId="3108"/>
    <cellStyle name="Normal 7 4 4" xfId="2040"/>
    <cellStyle name="Normal 7 5" xfId="832"/>
    <cellStyle name="Normal 7 5 2" xfId="1512"/>
    <cellStyle name="Normal 7 5 2 2" xfId="3639"/>
    <cellStyle name="Normal 7 5 2 3" xfId="2571"/>
    <cellStyle name="Normal 7 5 3" xfId="3109"/>
    <cellStyle name="Normal 7 5 4" xfId="2041"/>
    <cellStyle name="Normal 7 6" xfId="823"/>
    <cellStyle name="Normal 7 6 2" xfId="1503"/>
    <cellStyle name="Normal 7 6 2 2" xfId="3630"/>
    <cellStyle name="Normal 7 6 2 3" xfId="2562"/>
    <cellStyle name="Normal 7 6 3" xfId="3100"/>
    <cellStyle name="Normal 7 6 4" xfId="2032"/>
    <cellStyle name="Normal 8" xfId="64"/>
    <cellStyle name="Normal 8 2" xfId="834"/>
    <cellStyle name="Normal 8 2 2" xfId="835"/>
    <cellStyle name="Normal 8 2 2 2" xfId="836"/>
    <cellStyle name="Normal 8 2 2 2 2" xfId="1516"/>
    <cellStyle name="Normal 8 2 2 2 2 2" xfId="3643"/>
    <cellStyle name="Normal 8 2 2 2 2 3" xfId="2575"/>
    <cellStyle name="Normal 8 2 2 2 3" xfId="3113"/>
    <cellStyle name="Normal 8 2 2 2 4" xfId="2045"/>
    <cellStyle name="Normal 8 2 2 3" xfId="1515"/>
    <cellStyle name="Normal 8 2 2 3 2" xfId="3642"/>
    <cellStyle name="Normal 8 2 2 3 3" xfId="2574"/>
    <cellStyle name="Normal 8 2 2 4" xfId="3112"/>
    <cellStyle name="Normal 8 2 2 5" xfId="2044"/>
    <cellStyle name="Normal 8 2 3" xfId="837"/>
    <cellStyle name="Normal 8 2 3 2" xfId="1517"/>
    <cellStyle name="Normal 8 2 3 2 2" xfId="3644"/>
    <cellStyle name="Normal 8 2 3 2 3" xfId="2576"/>
    <cellStyle name="Normal 8 2 3 3" xfId="3114"/>
    <cellStyle name="Normal 8 2 3 4" xfId="2046"/>
    <cellStyle name="Normal 8 2 4" xfId="838"/>
    <cellStyle name="Normal 8 2 4 2" xfId="1518"/>
    <cellStyle name="Normal 8 2 4 2 2" xfId="3645"/>
    <cellStyle name="Normal 8 2 4 2 3" xfId="2577"/>
    <cellStyle name="Normal 8 2 4 3" xfId="3115"/>
    <cellStyle name="Normal 8 2 4 4" xfId="2047"/>
    <cellStyle name="Normal 8 2 5" xfId="1514"/>
    <cellStyle name="Normal 8 2 5 2" xfId="3641"/>
    <cellStyle name="Normal 8 2 5 3" xfId="2573"/>
    <cellStyle name="Normal 8 2 6" xfId="3111"/>
    <cellStyle name="Normal 8 2 7" xfId="2043"/>
    <cellStyle name="Normal 8 3" xfId="839"/>
    <cellStyle name="Normal 8 3 2" xfId="840"/>
    <cellStyle name="Normal 8 3 2 2" xfId="1520"/>
    <cellStyle name="Normal 8 3 2 2 2" xfId="3647"/>
    <cellStyle name="Normal 8 3 2 2 3" xfId="2579"/>
    <cellStyle name="Normal 8 3 2 3" xfId="3117"/>
    <cellStyle name="Normal 8 3 2 4" xfId="2049"/>
    <cellStyle name="Normal 8 3 3" xfId="1519"/>
    <cellStyle name="Normal 8 3 3 2" xfId="3646"/>
    <cellStyle name="Normal 8 3 3 3" xfId="2578"/>
    <cellStyle name="Normal 8 3 4" xfId="3116"/>
    <cellStyle name="Normal 8 3 5" xfId="2048"/>
    <cellStyle name="Normal 8 4" xfId="841"/>
    <cellStyle name="Normal 8 4 2" xfId="1521"/>
    <cellStyle name="Normal 8 4 2 2" xfId="3648"/>
    <cellStyle name="Normal 8 4 2 3" xfId="2580"/>
    <cellStyle name="Normal 8 4 3" xfId="3118"/>
    <cellStyle name="Normal 8 4 4" xfId="2050"/>
    <cellStyle name="Normal 8 5" xfId="842"/>
    <cellStyle name="Normal 8 5 2" xfId="1522"/>
    <cellStyle name="Normal 8 5 2 2" xfId="3649"/>
    <cellStyle name="Normal 8 5 2 3" xfId="2581"/>
    <cellStyle name="Normal 8 5 3" xfId="3119"/>
    <cellStyle name="Normal 8 5 4" xfId="2051"/>
    <cellStyle name="Normal 8 6" xfId="833"/>
    <cellStyle name="Normal 8 6 2" xfId="1513"/>
    <cellStyle name="Normal 8 6 2 2" xfId="3640"/>
    <cellStyle name="Normal 8 6 2 3" xfId="2572"/>
    <cellStyle name="Normal 8 6 3" xfId="3110"/>
    <cellStyle name="Normal 8 6 4" xfId="2042"/>
    <cellStyle name="Normal 9" xfId="843"/>
    <cellStyle name="Normal 9 2" xfId="844"/>
    <cellStyle name="Normal 9 2 2" xfId="845"/>
    <cellStyle name="Normal 9 2 2 2" xfId="846"/>
    <cellStyle name="Normal 9 2 2 2 2" xfId="1526"/>
    <cellStyle name="Normal 9 2 2 2 2 2" xfId="3653"/>
    <cellStyle name="Normal 9 2 2 2 2 3" xfId="2585"/>
    <cellStyle name="Normal 9 2 2 2 3" xfId="3123"/>
    <cellStyle name="Normal 9 2 2 2 4" xfId="2055"/>
    <cellStyle name="Normal 9 2 2 3" xfId="1525"/>
    <cellStyle name="Normal 9 2 2 3 2" xfId="3652"/>
    <cellStyle name="Normal 9 2 2 3 3" xfId="2584"/>
    <cellStyle name="Normal 9 2 2 4" xfId="3122"/>
    <cellStyle name="Normal 9 2 2 5" xfId="2054"/>
    <cellStyle name="Normal 9 2 3" xfId="847"/>
    <cellStyle name="Normal 9 2 3 2" xfId="1527"/>
    <cellStyle name="Normal 9 2 3 2 2" xfId="3654"/>
    <cellStyle name="Normal 9 2 3 2 3" xfId="2586"/>
    <cellStyle name="Normal 9 2 3 3" xfId="3124"/>
    <cellStyle name="Normal 9 2 3 4" xfId="2056"/>
    <cellStyle name="Normal 9 2 4" xfId="848"/>
    <cellStyle name="Normal 9 2 4 2" xfId="1528"/>
    <cellStyle name="Normal 9 2 4 2 2" xfId="3655"/>
    <cellStyle name="Normal 9 2 4 2 3" xfId="2587"/>
    <cellStyle name="Normal 9 2 4 3" xfId="3125"/>
    <cellStyle name="Normal 9 2 4 4" xfId="2057"/>
    <cellStyle name="Normal 9 2 5" xfId="1524"/>
    <cellStyle name="Normal 9 2 5 2" xfId="3651"/>
    <cellStyle name="Normal 9 2 5 3" xfId="2583"/>
    <cellStyle name="Normal 9 2 6" xfId="3121"/>
    <cellStyle name="Normal 9 2 7" xfId="2053"/>
    <cellStyle name="Normal 9 3" xfId="849"/>
    <cellStyle name="Normal 9 3 2" xfId="850"/>
    <cellStyle name="Normal 9 3 2 2" xfId="1530"/>
    <cellStyle name="Normal 9 3 2 2 2" xfId="3657"/>
    <cellStyle name="Normal 9 3 2 2 3" xfId="2589"/>
    <cellStyle name="Normal 9 3 2 3" xfId="3127"/>
    <cellStyle name="Normal 9 3 2 4" xfId="2059"/>
    <cellStyle name="Normal 9 3 3" xfId="1529"/>
    <cellStyle name="Normal 9 3 3 2" xfId="3656"/>
    <cellStyle name="Normal 9 3 3 3" xfId="2588"/>
    <cellStyle name="Normal 9 3 4" xfId="3126"/>
    <cellStyle name="Normal 9 3 5" xfId="2058"/>
    <cellStyle name="Normal 9 4" xfId="851"/>
    <cellStyle name="Normal 9 4 2" xfId="1531"/>
    <cellStyle name="Normal 9 4 2 2" xfId="3658"/>
    <cellStyle name="Normal 9 4 2 3" xfId="2590"/>
    <cellStyle name="Normal 9 4 3" xfId="3128"/>
    <cellStyle name="Normal 9 4 4" xfId="2060"/>
    <cellStyle name="Normal 9 5" xfId="852"/>
    <cellStyle name="Normal 9 5 2" xfId="1532"/>
    <cellStyle name="Normal 9 5 2 2" xfId="3659"/>
    <cellStyle name="Normal 9 5 2 3" xfId="2591"/>
    <cellStyle name="Normal 9 5 3" xfId="3129"/>
    <cellStyle name="Normal 9 5 4" xfId="2061"/>
    <cellStyle name="Normal 9 6" xfId="1523"/>
    <cellStyle name="Normal 9 6 2" xfId="3650"/>
    <cellStyle name="Normal 9 6 3" xfId="2582"/>
    <cellStyle name="Normal 9 7" xfId="3120"/>
    <cellStyle name="Normal 9 8" xfId="2052"/>
    <cellStyle name="Normal_2007-16618" xfId="8"/>
    <cellStyle name="Note" xfId="122"/>
    <cellStyle name="Note 2" xfId="417"/>
    <cellStyle name="Note 2 2" xfId="854"/>
    <cellStyle name="Note 3" xfId="416"/>
    <cellStyle name="Output" xfId="123"/>
    <cellStyle name="Output 2" xfId="419"/>
    <cellStyle name="Output 2 2" xfId="855"/>
    <cellStyle name="Output 3" xfId="418"/>
    <cellStyle name="Percent" xfId="9" builtinId="5"/>
    <cellStyle name="Percent 2" xfId="10"/>
    <cellStyle name="Percent 2 2" xfId="169"/>
    <cellStyle name="Percent 2 3" xfId="174"/>
    <cellStyle name="Percent 2 3 2" xfId="250"/>
    <cellStyle name="Percent 2 3 3" xfId="1040"/>
    <cellStyle name="Percent 2 3 3 2" xfId="3167"/>
    <cellStyle name="Percent 2 3 3 3" xfId="2099"/>
    <cellStyle name="Percent 2 3 4" xfId="2649"/>
    <cellStyle name="Percent 2 3 5" xfId="1569"/>
    <cellStyle name="Percent 2 4" xfId="179"/>
    <cellStyle name="Percent 2 4 2" xfId="1044"/>
    <cellStyle name="Percent 2 4 2 2" xfId="3171"/>
    <cellStyle name="Percent 2 4 2 3" xfId="2103"/>
    <cellStyle name="Percent 2 4 3" xfId="2653"/>
    <cellStyle name="Percent 2 4 4" xfId="1573"/>
    <cellStyle name="Percent 2 5" xfId="181"/>
    <cellStyle name="Percent 2 5 2" xfId="1057"/>
    <cellStyle name="Percent 2 5 2 2" xfId="3184"/>
    <cellStyle name="Percent 2 5 2 3" xfId="2116"/>
    <cellStyle name="Percent 2 5 3" xfId="2654"/>
    <cellStyle name="Percent 2 5 4" xfId="1586"/>
    <cellStyle name="Percent 2 6" xfId="1035"/>
    <cellStyle name="Percent 2 6 2" xfId="3162"/>
    <cellStyle name="Percent 2 6 3" xfId="2094"/>
    <cellStyle name="Percent 2 7" xfId="60"/>
    <cellStyle name="Percent 2 7 2" xfId="2645"/>
    <cellStyle name="Percent 2 7 3" xfId="2624"/>
    <cellStyle name="Percent 2 8" xfId="2628"/>
    <cellStyle name="Percent 2 9" xfId="1565"/>
    <cellStyle name="Percent 3" xfId="170"/>
    <cellStyle name="Percent 3 2" xfId="251"/>
    <cellStyle name="Percent 3 2 2" xfId="857"/>
    <cellStyle name="Percent 3 2 2 2" xfId="1533"/>
    <cellStyle name="Percent 3 2 2 2 2" xfId="3660"/>
    <cellStyle name="Percent 3 2 2 2 3" xfId="2592"/>
    <cellStyle name="Percent 3 2 2 3" xfId="3130"/>
    <cellStyle name="Percent 3 2 2 4" xfId="2062"/>
    <cellStyle name="Percent 3 3" xfId="252"/>
    <cellStyle name="Percent 3 4" xfId="422"/>
    <cellStyle name="Percent 3 4 2" xfId="1174"/>
    <cellStyle name="Percent 3 4 2 2" xfId="3301"/>
    <cellStyle name="Percent 3 4 2 3" xfId="2233"/>
    <cellStyle name="Percent 3 4 3" xfId="2771"/>
    <cellStyle name="Percent 3 4 4" xfId="1703"/>
    <cellStyle name="Percent 4" xfId="180"/>
    <cellStyle name="Percent 4 2" xfId="254"/>
    <cellStyle name="Percent 4 2 2" xfId="1094"/>
    <cellStyle name="Percent 4 2 2 2" xfId="3221"/>
    <cellStyle name="Percent 4 2 2 3" xfId="2153"/>
    <cellStyle name="Percent 4 2 3" xfId="2691"/>
    <cellStyle name="Percent 4 2 4" xfId="1623"/>
    <cellStyle name="Percent 4 3" xfId="423"/>
    <cellStyle name="Percent 4 4" xfId="253"/>
    <cellStyle name="Percent 4 4 2" xfId="1093"/>
    <cellStyle name="Percent 4 4 2 2" xfId="3220"/>
    <cellStyle name="Percent 4 4 2 3" xfId="2152"/>
    <cellStyle name="Percent 4 4 3" xfId="2690"/>
    <cellStyle name="Percent 4 4 4" xfId="1622"/>
    <cellStyle name="Percent 5" xfId="255"/>
    <cellStyle name="Percent 5 2" xfId="939"/>
    <cellStyle name="Percent 5 3" xfId="1095"/>
    <cellStyle name="Percent 5 3 2" xfId="3222"/>
    <cellStyle name="Percent 5 3 3" xfId="2154"/>
    <cellStyle name="Percent 5 4" xfId="2692"/>
    <cellStyle name="Percent 5 5" xfId="1624"/>
    <cellStyle name="Percent 6" xfId="256"/>
    <cellStyle name="Percent 6 2" xfId="425"/>
    <cellStyle name="Percent 6 2 2" xfId="1176"/>
    <cellStyle name="Percent 6 2 2 2" xfId="3303"/>
    <cellStyle name="Percent 6 2 2 3" xfId="2235"/>
    <cellStyle name="Percent 6 2 3" xfId="2773"/>
    <cellStyle name="Percent 6 2 4" xfId="1705"/>
    <cellStyle name="Percent 7" xfId="940"/>
    <cellStyle name="Percent 7 2" xfId="1560"/>
    <cellStyle name="Percent 7 2 2" xfId="3687"/>
    <cellStyle name="Percent 7 2 3" xfId="2619"/>
    <cellStyle name="Percent 7 3" xfId="3157"/>
    <cellStyle name="Percent 7 4" xfId="2089"/>
    <cellStyle name="Percent 8" xfId="62"/>
    <cellStyle name="SAPBEXaggData" xfId="124"/>
    <cellStyle name="SAPBEXaggDataEmph" xfId="125"/>
    <cellStyle name="SAPBEXaggItem" xfId="126"/>
    <cellStyle name="SAPBEXaggItemX" xfId="127"/>
    <cellStyle name="SAPBEXchaText" xfId="128"/>
    <cellStyle name="SAPBEXexcBad7" xfId="129"/>
    <cellStyle name="SAPBEXexcBad8" xfId="130"/>
    <cellStyle name="SAPBEXexcBad9" xfId="131"/>
    <cellStyle name="SAPBEXexcCritical4" xfId="132"/>
    <cellStyle name="SAPBEXexcCritical5" xfId="133"/>
    <cellStyle name="SAPBEXexcCritical6" xfId="134"/>
    <cellStyle name="SAPBEXexcGood1" xfId="135"/>
    <cellStyle name="SAPBEXexcGood2" xfId="136"/>
    <cellStyle name="SAPBEXexcGood3" xfId="137"/>
    <cellStyle name="SAPBEXfilterDrill" xfId="138"/>
    <cellStyle name="SAPBEXfilterItem" xfId="139"/>
    <cellStyle name="SAPBEXfilterText" xfId="140"/>
    <cellStyle name="SAPBEXformats" xfId="141"/>
    <cellStyle name="SAPBEXheaderItem" xfId="142"/>
    <cellStyle name="SAPBEXheaderItem 2" xfId="999"/>
    <cellStyle name="SAPBEXheaderText" xfId="143"/>
    <cellStyle name="SAPBEXheaderText 2" xfId="1000"/>
    <cellStyle name="SAPBEXHLevel0" xfId="144"/>
    <cellStyle name="SAPBEXHLevel0 2" xfId="1001"/>
    <cellStyle name="SAPBEXHLevel0X" xfId="145"/>
    <cellStyle name="SAPBEXHLevel0X 2" xfId="1002"/>
    <cellStyle name="SAPBEXHLevel1" xfId="146"/>
    <cellStyle name="SAPBEXHLevel1 2" xfId="1003"/>
    <cellStyle name="SAPBEXHLevel1X" xfId="147"/>
    <cellStyle name="SAPBEXHLevel1X 2" xfId="1004"/>
    <cellStyle name="SAPBEXHLevel2" xfId="148"/>
    <cellStyle name="SAPBEXHLevel2 2" xfId="1005"/>
    <cellStyle name="SAPBEXHLevel2X" xfId="149"/>
    <cellStyle name="SAPBEXHLevel2X 2" xfId="1006"/>
    <cellStyle name="SAPBEXHLevel3" xfId="150"/>
    <cellStyle name="SAPBEXHLevel3 2" xfId="1007"/>
    <cellStyle name="SAPBEXHLevel3X" xfId="151"/>
    <cellStyle name="SAPBEXHLevel3X 2" xfId="1008"/>
    <cellStyle name="SAPBEXinputData" xfId="152"/>
    <cellStyle name="SAPBEXinputData 2" xfId="1009"/>
    <cellStyle name="SAPBEXresData" xfId="153"/>
    <cellStyle name="SAPBEXresDataEmph" xfId="154"/>
    <cellStyle name="SAPBEXresItem" xfId="155"/>
    <cellStyle name="SAPBEXresItemX" xfId="156"/>
    <cellStyle name="SAPBEXstdData" xfId="157"/>
    <cellStyle name="SAPBEXstdDataEmph" xfId="158"/>
    <cellStyle name="SAPBEXstdItem" xfId="159"/>
    <cellStyle name="SAPBEXstdItemX" xfId="160"/>
    <cellStyle name="SAPBEXtitle" xfId="161"/>
    <cellStyle name="SAPBEXundefined" xfId="162"/>
    <cellStyle name="Sheet Title" xfId="163"/>
    <cellStyle name="Text" xfId="11"/>
    <cellStyle name="Title" xfId="164"/>
    <cellStyle name="Title 2" xfId="466"/>
    <cellStyle name="Title 2 2" xfId="1010"/>
    <cellStyle name="Title 3" xfId="465"/>
    <cellStyle name="Total" xfId="12"/>
    <cellStyle name="Total 2" xfId="165"/>
    <cellStyle name="Total 2 2" xfId="859"/>
    <cellStyle name="Total 3" xfId="467"/>
    <cellStyle name="Total 4" xfId="257"/>
    <cellStyle name="Warning Text" xfId="166"/>
    <cellStyle name="Warning Text 2" xfId="469"/>
    <cellStyle name="Warning Text 2 2" xfId="1011"/>
    <cellStyle name="Warning Text 3" xfId="468"/>
    <cellStyle name="הדגשה1" xfId="33" builtinId="29" customBuiltin="1"/>
    <cellStyle name="הדגשה1 2" xfId="861"/>
    <cellStyle name="הדגשה1 2 2" xfId="950"/>
    <cellStyle name="הדגשה1 3" xfId="1012"/>
    <cellStyle name="הדגשה2" xfId="37" builtinId="33" customBuiltin="1"/>
    <cellStyle name="הדגשה2 2" xfId="862"/>
    <cellStyle name="הדגשה2 2 2" xfId="951"/>
    <cellStyle name="הדגשה2 3" xfId="1013"/>
    <cellStyle name="הדגשה3" xfId="41" builtinId="37" customBuiltin="1"/>
    <cellStyle name="הדגשה3 2" xfId="863"/>
    <cellStyle name="הדגשה3 2 2" xfId="953"/>
    <cellStyle name="הדגשה3 3" xfId="1014"/>
    <cellStyle name="הדגשה4" xfId="45" builtinId="41" customBuiltin="1"/>
    <cellStyle name="הדגשה4 2" xfId="865"/>
    <cellStyle name="הדגשה4 2 2" xfId="954"/>
    <cellStyle name="הדגשה4 3" xfId="1015"/>
    <cellStyle name="הדגשה5" xfId="49" builtinId="45" customBuiltin="1"/>
    <cellStyle name="הדגשה5 2" xfId="867"/>
    <cellStyle name="הדגשה5 2 2" xfId="955"/>
    <cellStyle name="הדגשה5 3" xfId="1016"/>
    <cellStyle name="הדגשה6" xfId="53" builtinId="49" customBuiltin="1"/>
    <cellStyle name="הדגשה6 2" xfId="868"/>
    <cellStyle name="הדגשה6 2 2" xfId="956"/>
    <cellStyle name="הדגשה6 3" xfId="1017"/>
    <cellStyle name="היפר-קישור" xfId="13" builtinId="8"/>
    <cellStyle name="היפר-קישור 2" xfId="264"/>
    <cellStyle name="היפר-קישור 2 2" xfId="958"/>
    <cellStyle name="היפר-קישור 2 3" xfId="957"/>
    <cellStyle name="היפר-קישור 2 4" xfId="1018"/>
    <cellStyle name="היפר-קישור 3" xfId="265"/>
    <cellStyle name="היפר-קישור 3 2" xfId="959"/>
    <cellStyle name="היפר-קישור 4" xfId="263"/>
    <cellStyle name="היפר-קישור שהופעל 2" xfId="960"/>
    <cellStyle name="היפר-קישור שהופעל 3" xfId="266"/>
    <cellStyle name="הערה 10" xfId="186"/>
    <cellStyle name="הערה 10 2" xfId="1062"/>
    <cellStyle name="הערה 10 2 2" xfId="3189"/>
    <cellStyle name="הערה 10 2 3" xfId="2121"/>
    <cellStyle name="הערה 10 3" xfId="2659"/>
    <cellStyle name="הערה 10 4" xfId="1591"/>
    <cellStyle name="הערה 2" xfId="268"/>
    <cellStyle name="הערה 2 2" xfId="269"/>
    <cellStyle name="הערה 2 2 2" xfId="871"/>
    <cellStyle name="הערה 2 2 2 2" xfId="872"/>
    <cellStyle name="הערה 2 2 2 2 2" xfId="1535"/>
    <cellStyle name="הערה 2 2 2 2 2 2" xfId="3662"/>
    <cellStyle name="הערה 2 2 2 2 2 3" xfId="2594"/>
    <cellStyle name="הערה 2 2 2 2 3" xfId="3132"/>
    <cellStyle name="הערה 2 2 2 2 4" xfId="2064"/>
    <cellStyle name="הערה 2 2 2 3" xfId="1534"/>
    <cellStyle name="הערה 2 2 2 3 2" xfId="3661"/>
    <cellStyle name="הערה 2 2 2 3 3" xfId="2593"/>
    <cellStyle name="הערה 2 2 2 4" xfId="3131"/>
    <cellStyle name="הערה 2 2 2 5" xfId="2063"/>
    <cellStyle name="הערה 2 2 3" xfId="873"/>
    <cellStyle name="הערה 2 2 3 2" xfId="1536"/>
    <cellStyle name="הערה 2 2 3 2 2" xfId="3663"/>
    <cellStyle name="הערה 2 2 3 2 3" xfId="2595"/>
    <cellStyle name="הערה 2 2 3 3" xfId="3133"/>
    <cellStyle name="הערה 2 2 3 4" xfId="2065"/>
    <cellStyle name="הערה 2 2 4" xfId="874"/>
    <cellStyle name="הערה 2 2 4 2" xfId="1537"/>
    <cellStyle name="הערה 2 2 4 2 2" xfId="3664"/>
    <cellStyle name="הערה 2 2 4 2 3" xfId="2596"/>
    <cellStyle name="הערה 2 2 4 3" xfId="3134"/>
    <cellStyle name="הערה 2 2 4 4" xfId="2066"/>
    <cellStyle name="הערה 2 2 5" xfId="1103"/>
    <cellStyle name="הערה 2 2 5 2" xfId="3230"/>
    <cellStyle name="הערה 2 2 5 3" xfId="2162"/>
    <cellStyle name="הערה 2 2 6" xfId="2700"/>
    <cellStyle name="הערה 2 2 7" xfId="1632"/>
    <cellStyle name="הערה 2 3" xfId="875"/>
    <cellStyle name="הערה 2 3 2" xfId="876"/>
    <cellStyle name="הערה 2 3 2 2" xfId="1539"/>
    <cellStyle name="הערה 2 3 2 2 2" xfId="3666"/>
    <cellStyle name="הערה 2 3 2 2 3" xfId="2598"/>
    <cellStyle name="הערה 2 3 2 3" xfId="3136"/>
    <cellStyle name="הערה 2 3 2 4" xfId="2068"/>
    <cellStyle name="הערה 2 3 3" xfId="1538"/>
    <cellStyle name="הערה 2 3 3 2" xfId="3665"/>
    <cellStyle name="הערה 2 3 3 3" xfId="2597"/>
    <cellStyle name="הערה 2 3 4" xfId="3135"/>
    <cellStyle name="הערה 2 3 5" xfId="2067"/>
    <cellStyle name="הערה 2 4" xfId="877"/>
    <cellStyle name="הערה 2 4 2" xfId="1540"/>
    <cellStyle name="הערה 2 4 2 2" xfId="3667"/>
    <cellStyle name="הערה 2 4 2 3" xfId="2599"/>
    <cellStyle name="הערה 2 4 3" xfId="3137"/>
    <cellStyle name="הערה 2 4 4" xfId="2069"/>
    <cellStyle name="הערה 2 5" xfId="878"/>
    <cellStyle name="הערה 2 5 2" xfId="1541"/>
    <cellStyle name="הערה 2 5 2 2" xfId="3668"/>
    <cellStyle name="הערה 2 5 2 3" xfId="2600"/>
    <cellStyle name="הערה 2 5 3" xfId="3138"/>
    <cellStyle name="הערה 2 5 4" xfId="2070"/>
    <cellStyle name="הערה 2 6" xfId="961"/>
    <cellStyle name="הערה 2 7" xfId="1102"/>
    <cellStyle name="הערה 2 7 2" xfId="3229"/>
    <cellStyle name="הערה 2 7 3" xfId="2161"/>
    <cellStyle name="הערה 2 8" xfId="2699"/>
    <cellStyle name="הערה 2 9" xfId="1631"/>
    <cellStyle name="הערה 3" xfId="270"/>
    <cellStyle name="הערה 3 2" xfId="880"/>
    <cellStyle name="הערה 3 2 2" xfId="881"/>
    <cellStyle name="הערה 3 2 2 2" xfId="882"/>
    <cellStyle name="הערה 3 2 2 2 2" xfId="1544"/>
    <cellStyle name="הערה 3 2 2 2 2 2" xfId="3671"/>
    <cellStyle name="הערה 3 2 2 2 2 3" xfId="2603"/>
    <cellStyle name="הערה 3 2 2 2 3" xfId="3141"/>
    <cellStyle name="הערה 3 2 2 2 4" xfId="2073"/>
    <cellStyle name="הערה 3 2 2 3" xfId="1543"/>
    <cellStyle name="הערה 3 2 2 3 2" xfId="3670"/>
    <cellStyle name="הערה 3 2 2 3 3" xfId="2602"/>
    <cellStyle name="הערה 3 2 2 4" xfId="3140"/>
    <cellStyle name="הערה 3 2 2 5" xfId="2072"/>
    <cellStyle name="הערה 3 2 3" xfId="883"/>
    <cellStyle name="הערה 3 2 3 2" xfId="1545"/>
    <cellStyle name="הערה 3 2 3 2 2" xfId="3672"/>
    <cellStyle name="הערה 3 2 3 2 3" xfId="2604"/>
    <cellStyle name="הערה 3 2 3 3" xfId="3142"/>
    <cellStyle name="הערה 3 2 3 4" xfId="2074"/>
    <cellStyle name="הערה 3 2 4" xfId="884"/>
    <cellStyle name="הערה 3 2 4 2" xfId="1546"/>
    <cellStyle name="הערה 3 2 4 2 2" xfId="3673"/>
    <cellStyle name="הערה 3 2 4 2 3" xfId="2605"/>
    <cellStyle name="הערה 3 2 4 3" xfId="3143"/>
    <cellStyle name="הערה 3 2 4 4" xfId="2075"/>
    <cellStyle name="הערה 3 2 5" xfId="1542"/>
    <cellStyle name="הערה 3 2 5 2" xfId="3669"/>
    <cellStyle name="הערה 3 2 5 3" xfId="2601"/>
    <cellStyle name="הערה 3 2 6" xfId="3139"/>
    <cellStyle name="הערה 3 2 7" xfId="2071"/>
    <cellStyle name="הערה 3 3" xfId="885"/>
    <cellStyle name="הערה 3 3 2" xfId="886"/>
    <cellStyle name="הערה 3 3 2 2" xfId="1548"/>
    <cellStyle name="הערה 3 3 2 2 2" xfId="3675"/>
    <cellStyle name="הערה 3 3 2 2 3" xfId="2607"/>
    <cellStyle name="הערה 3 3 2 3" xfId="3145"/>
    <cellStyle name="הערה 3 3 2 4" xfId="2077"/>
    <cellStyle name="הערה 3 3 3" xfId="1547"/>
    <cellStyle name="הערה 3 3 3 2" xfId="3674"/>
    <cellStyle name="הערה 3 3 3 3" xfId="2606"/>
    <cellStyle name="הערה 3 3 4" xfId="3144"/>
    <cellStyle name="הערה 3 3 5" xfId="2076"/>
    <cellStyle name="הערה 3 4" xfId="887"/>
    <cellStyle name="הערה 3 4 2" xfId="1549"/>
    <cellStyle name="הערה 3 4 2 2" xfId="3676"/>
    <cellStyle name="הערה 3 4 2 3" xfId="2608"/>
    <cellStyle name="הערה 3 4 3" xfId="3146"/>
    <cellStyle name="הערה 3 4 4" xfId="2078"/>
    <cellStyle name="הערה 3 5" xfId="888"/>
    <cellStyle name="הערה 3 5 2" xfId="1550"/>
    <cellStyle name="הערה 3 5 2 2" xfId="3677"/>
    <cellStyle name="הערה 3 5 2 3" xfId="2609"/>
    <cellStyle name="הערה 3 5 3" xfId="3147"/>
    <cellStyle name="הערה 3 5 4" xfId="2079"/>
    <cellStyle name="הערה 3 6" xfId="1019"/>
    <cellStyle name="הערה 3 7" xfId="1104"/>
    <cellStyle name="הערה 3 7 2" xfId="3231"/>
    <cellStyle name="הערה 3 7 3" xfId="2163"/>
    <cellStyle name="הערה 3 8" xfId="2701"/>
    <cellStyle name="הערה 3 9" xfId="1633"/>
    <cellStyle name="הערה 4" xfId="483"/>
    <cellStyle name="הערה 4 2" xfId="889"/>
    <cellStyle name="הערה 4 3" xfId="1225"/>
    <cellStyle name="הערה 4 3 2" xfId="3352"/>
    <cellStyle name="הערה 4 3 3" xfId="2284"/>
    <cellStyle name="הערה 4 4" xfId="2822"/>
    <cellStyle name="הערה 4 5" xfId="1754"/>
    <cellStyle name="הערה 5" xfId="890"/>
    <cellStyle name="הערה 5 2" xfId="891"/>
    <cellStyle name="הערה 5 2 2" xfId="892"/>
    <cellStyle name="הערה 5 2 2 2" xfId="1553"/>
    <cellStyle name="הערה 5 2 2 2 2" xfId="3680"/>
    <cellStyle name="הערה 5 2 2 2 3" xfId="2612"/>
    <cellStyle name="הערה 5 2 2 3" xfId="3150"/>
    <cellStyle name="הערה 5 2 2 4" xfId="2082"/>
    <cellStyle name="הערה 5 2 3" xfId="1552"/>
    <cellStyle name="הערה 5 2 3 2" xfId="3679"/>
    <cellStyle name="הערה 5 2 3 3" xfId="2611"/>
    <cellStyle name="הערה 5 2 4" xfId="3149"/>
    <cellStyle name="הערה 5 2 5" xfId="2081"/>
    <cellStyle name="הערה 5 3" xfId="893"/>
    <cellStyle name="הערה 5 3 2" xfId="1554"/>
    <cellStyle name="הערה 5 3 2 2" xfId="3681"/>
    <cellStyle name="הערה 5 3 2 3" xfId="2613"/>
    <cellStyle name="הערה 5 3 3" xfId="3151"/>
    <cellStyle name="הערה 5 3 4" xfId="2083"/>
    <cellStyle name="הערה 5 4" xfId="894"/>
    <cellStyle name="הערה 5 4 2" xfId="1555"/>
    <cellStyle name="הערה 5 4 2 2" xfId="3682"/>
    <cellStyle name="הערה 5 4 2 3" xfId="2614"/>
    <cellStyle name="הערה 5 4 3" xfId="3152"/>
    <cellStyle name="הערה 5 4 4" xfId="2084"/>
    <cellStyle name="הערה 5 5" xfId="1551"/>
    <cellStyle name="הערה 5 5 2" xfId="3678"/>
    <cellStyle name="הערה 5 5 3" xfId="2610"/>
    <cellStyle name="הערה 5 6" xfId="3148"/>
    <cellStyle name="הערה 5 7" xfId="2080"/>
    <cellStyle name="הערה 6" xfId="895"/>
    <cellStyle name="הערה 7" xfId="896"/>
    <cellStyle name="הערה 7 2" xfId="897"/>
    <cellStyle name="הערה 7 2 2" xfId="1557"/>
    <cellStyle name="הערה 7 2 2 2" xfId="3684"/>
    <cellStyle name="הערה 7 2 2 3" xfId="2616"/>
    <cellStyle name="הערה 7 2 3" xfId="3154"/>
    <cellStyle name="הערה 7 2 4" xfId="2086"/>
    <cellStyle name="הערה 7 3" xfId="1556"/>
    <cellStyle name="הערה 7 3 2" xfId="3683"/>
    <cellStyle name="הערה 7 3 3" xfId="2615"/>
    <cellStyle name="הערה 7 4" xfId="3153"/>
    <cellStyle name="הערה 7 5" xfId="2085"/>
    <cellStyle name="הערה 8" xfId="898"/>
    <cellStyle name="הערה 8 2" xfId="1558"/>
    <cellStyle name="הערה 8 2 2" xfId="3685"/>
    <cellStyle name="הערה 8 2 3" xfId="2617"/>
    <cellStyle name="הערה 8 3" xfId="3155"/>
    <cellStyle name="הערה 8 4" xfId="2087"/>
    <cellStyle name="הערה 9" xfId="899"/>
    <cellStyle name="הערה 9 2" xfId="1559"/>
    <cellStyle name="הערה 9 2 2" xfId="3686"/>
    <cellStyle name="הערה 9 2 3" xfId="2618"/>
    <cellStyle name="הערה 9 3" xfId="3156"/>
    <cellStyle name="הערה 9 4" xfId="2088"/>
    <cellStyle name="חישוב" xfId="27" builtinId="22" customBuiltin="1"/>
    <cellStyle name="חישוב 2" xfId="900"/>
    <cellStyle name="חישוב 2 2" xfId="963"/>
    <cellStyle name="חישוב 3" xfId="901"/>
    <cellStyle name="טוב" xfId="22" builtinId="26" customBuiltin="1"/>
    <cellStyle name="טוב 2" xfId="903"/>
    <cellStyle name="טוב 2 2" xfId="964"/>
    <cellStyle name="טוב 3" xfId="1020"/>
    <cellStyle name="טקסט אזהרה" xfId="30" builtinId="11" customBuiltin="1"/>
    <cellStyle name="טקסט אזהרה 2" xfId="904"/>
    <cellStyle name="טקסט אזהרה 2 2" xfId="965"/>
    <cellStyle name="טקסט אזהרה 3" xfId="1021"/>
    <cellStyle name="טקסט הסברי" xfId="31" builtinId="53" customBuiltin="1"/>
    <cellStyle name="טקסט הסברי 2" xfId="906"/>
    <cellStyle name="טקסט הסברי 2 2" xfId="967"/>
    <cellStyle name="טקסט הסברי 3" xfId="1022"/>
    <cellStyle name="כותרת" xfId="17" builtinId="15" customBuiltin="1"/>
    <cellStyle name="כותרת 1" xfId="18" builtinId="16" customBuiltin="1"/>
    <cellStyle name="כותרת 1 2" xfId="907"/>
    <cellStyle name="כותרת 1 2 2" xfId="969"/>
    <cellStyle name="כותרת 1 3" xfId="1023"/>
    <cellStyle name="כותרת 2" xfId="19" builtinId="17" customBuiltin="1"/>
    <cellStyle name="כותרת 2 2" xfId="909"/>
    <cellStyle name="כותרת 2 2 2" xfId="970"/>
    <cellStyle name="כותרת 2 3" xfId="1024"/>
    <cellStyle name="כותרת 3" xfId="20" builtinId="18" customBuiltin="1"/>
    <cellStyle name="כותרת 3 2" xfId="911"/>
    <cellStyle name="כותרת 3 2 2" xfId="972"/>
    <cellStyle name="כותרת 3 3" xfId="1025"/>
    <cellStyle name="כותרת 4" xfId="21" builtinId="19" customBuiltin="1"/>
    <cellStyle name="כותרת 4 2" xfId="912"/>
    <cellStyle name="כותרת 4 2 2" xfId="973"/>
    <cellStyle name="כותרת 4 3" xfId="1026"/>
    <cellStyle name="כותרת 5" xfId="913"/>
    <cellStyle name="כותרת 5 2" xfId="974"/>
    <cellStyle name="כותרת 6" xfId="1027"/>
    <cellStyle name="ניטראלי" xfId="24" builtinId="28" customBuiltin="1"/>
    <cellStyle name="ניטראלי 2" xfId="915"/>
    <cellStyle name="ניטראלי 2 2" xfId="976"/>
    <cellStyle name="ניטראלי 3" xfId="1028"/>
    <cellStyle name="סה&quot;כ" xfId="32" builtinId="25" customBuiltin="1"/>
    <cellStyle name="סה&quot;כ 2" xfId="916"/>
    <cellStyle name="סה&quot;כ 2 2" xfId="977"/>
    <cellStyle name="סה&quot;כ 3" xfId="917"/>
    <cellStyle name="פלט" xfId="26" builtinId="21" customBuiltin="1"/>
    <cellStyle name="פלט 2" xfId="919"/>
    <cellStyle name="פלט 2 2" xfId="979"/>
    <cellStyle name="פלט 3" xfId="920"/>
    <cellStyle name="קלט" xfId="25" builtinId="20" customBuiltin="1"/>
    <cellStyle name="קלט 2" xfId="921"/>
    <cellStyle name="קלט 2 2" xfId="980"/>
    <cellStyle name="קלט 3" xfId="922"/>
    <cellStyle name="רע" xfId="23" builtinId="27" customBuiltin="1"/>
    <cellStyle name="רע 2" xfId="923"/>
    <cellStyle name="רע 2 2" xfId="982"/>
    <cellStyle name="רע 3" xfId="1029"/>
    <cellStyle name="תא מסומן" xfId="29" builtinId="23" customBuiltin="1"/>
    <cellStyle name="תא מסומן 2" xfId="924"/>
    <cellStyle name="תא מסומן 2 2" xfId="983"/>
    <cellStyle name="תא מסומן 3" xfId="1030"/>
    <cellStyle name="תא מקושר" xfId="28" builtinId="24" customBuiltin="1"/>
    <cellStyle name="תא מקושר 2" xfId="926"/>
    <cellStyle name="תא מקושר 2 2" xfId="984"/>
    <cellStyle name="תא מקושר 3" xfId="1031"/>
  </cellStyles>
  <dxfs count="1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99"/>
      <color rgb="FFFFCC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1491;&#1497;&#1493;&#1493;&#1495;%20&#1499;&#1505;&#1508;&#1497;/&#1512;&#1513;&#1497;&#1502;&#1493;&#1514;%20&#1504;&#1499;&#1505;&#1497;&#1501;/2015/12-15/&#1511;&#1489;&#1510;&#1497;&#1501;%20&#1500;&#1488;&#1514;&#1512;%20&#1492;&#1488;&#1493;&#1510;&#1512;%2015-01-16/&#1488;&#1497;&#1513;&#1497;&#1514;%2012-15/512237744_p162_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47760116.962820001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</sheetPr>
  <dimension ref="A1:AJ66"/>
  <sheetViews>
    <sheetView rightToLeft="1" tabSelected="1" zoomScaleNormal="100" workbookViewId="0"/>
  </sheetViews>
  <sheetFormatPr defaultRowHeight="18"/>
  <cols>
    <col min="1" max="1" width="6.28515625" style="9" customWidth="1"/>
    <col min="2" max="2" width="47.28515625" style="8" customWidth="1"/>
    <col min="3" max="3" width="18" style="9" customWidth="1"/>
    <col min="4" max="4" width="22.5703125" style="9" customWidth="1"/>
    <col min="5" max="7" width="6.7109375" style="9" customWidth="1"/>
    <col min="8" max="8" width="8.140625" style="9" bestFit="1" customWidth="1"/>
    <col min="9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57" t="s">
        <v>204</v>
      </c>
      <c r="C1" s="81" t="s" vm="1">
        <v>275</v>
      </c>
    </row>
    <row r="2" spans="1:36">
      <c r="B2" s="57" t="s">
        <v>203</v>
      </c>
      <c r="C2" s="81" t="s">
        <v>276</v>
      </c>
    </row>
    <row r="3" spans="1:36">
      <c r="B3" s="57" t="s">
        <v>205</v>
      </c>
      <c r="C3" s="81" t="s">
        <v>277</v>
      </c>
    </row>
    <row r="4" spans="1:36">
      <c r="B4" s="57" t="s">
        <v>206</v>
      </c>
      <c r="C4" s="81">
        <v>162</v>
      </c>
    </row>
    <row r="6" spans="1:36" ht="26.25" customHeight="1">
      <c r="B6" s="188" t="s">
        <v>220</v>
      </c>
      <c r="C6" s="189"/>
      <c r="D6" s="190"/>
    </row>
    <row r="7" spans="1:36" s="10" customFormat="1">
      <c r="B7" s="22"/>
      <c r="C7" s="23" t="s">
        <v>135</v>
      </c>
      <c r="D7" s="24" t="s">
        <v>134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37" t="s">
        <v>135</v>
      </c>
    </row>
    <row r="8" spans="1:36" s="10" customFormat="1">
      <c r="B8" s="22"/>
      <c r="C8" s="25" t="s">
        <v>23</v>
      </c>
      <c r="D8" s="26" t="s">
        <v>20</v>
      </c>
      <c r="AJ8" s="37" t="s">
        <v>136</v>
      </c>
    </row>
    <row r="9" spans="1:36" s="11" customFormat="1" ht="18" customHeight="1">
      <c r="B9" s="36"/>
      <c r="C9" s="19" t="s">
        <v>1</v>
      </c>
      <c r="D9" s="27" t="s">
        <v>2</v>
      </c>
      <c r="AJ9" s="37" t="s">
        <v>145</v>
      </c>
    </row>
    <row r="10" spans="1:36" s="11" customFormat="1" ht="18" customHeight="1">
      <c r="B10" s="69" t="s">
        <v>219</v>
      </c>
      <c r="C10" s="122">
        <f>C11+C12+C23+C33+C34+C35</f>
        <v>47480012.85791</v>
      </c>
      <c r="D10" s="123">
        <f>C10/$C$43</f>
        <v>0.99456499826402789</v>
      </c>
      <c r="AJ10" s="68"/>
    </row>
    <row r="11" spans="1:36">
      <c r="A11" s="45" t="s">
        <v>167</v>
      </c>
      <c r="B11" s="28" t="s">
        <v>221</v>
      </c>
      <c r="C11" s="122">
        <f>מזומנים!J10</f>
        <v>3722649.2747900002</v>
      </c>
      <c r="D11" s="123">
        <f t="shared" ref="D11:D13" si="0">C11/$C$43</f>
        <v>7.7978426008414439E-2</v>
      </c>
    </row>
    <row r="12" spans="1:36">
      <c r="B12" s="28" t="s">
        <v>222</v>
      </c>
      <c r="C12" s="122">
        <f>C13+C15+C16+C17+C18+C19+C20+C21</f>
        <v>24736182.262120001</v>
      </c>
      <c r="D12" s="123">
        <f t="shared" si="0"/>
        <v>0.51814941883457166</v>
      </c>
    </row>
    <row r="13" spans="1:36">
      <c r="A13" s="55" t="s">
        <v>167</v>
      </c>
      <c r="B13" s="29" t="s">
        <v>90</v>
      </c>
      <c r="C13" s="122">
        <f>'תעודות התחייבות ממשלתיות'!N11</f>
        <v>4046045.206619998</v>
      </c>
      <c r="D13" s="123">
        <f t="shared" si="0"/>
        <v>8.4752608554270928E-2</v>
      </c>
    </row>
    <row r="14" spans="1:36">
      <c r="A14" s="55" t="s">
        <v>167</v>
      </c>
      <c r="B14" s="29" t="s">
        <v>91</v>
      </c>
      <c r="C14" s="122" t="s" vm="2">
        <v>2567</v>
      </c>
      <c r="D14" s="123" t="s" vm="3">
        <v>2567</v>
      </c>
    </row>
    <row r="15" spans="1:36">
      <c r="A15" s="55" t="s">
        <v>167</v>
      </c>
      <c r="B15" s="29" t="s">
        <v>92</v>
      </c>
      <c r="C15" s="122">
        <f>'אג"ח קונצרני'!Q11</f>
        <v>4865452.3666899987</v>
      </c>
      <c r="D15" s="123">
        <f t="shared" ref="D15:D21" si="1">C15/$C$43</f>
        <v>0.10191675050956915</v>
      </c>
    </row>
    <row r="16" spans="1:36">
      <c r="A16" s="55" t="s">
        <v>167</v>
      </c>
      <c r="B16" s="29" t="s">
        <v>93</v>
      </c>
      <c r="C16" s="122">
        <f>מניות!K11</f>
        <v>7537420.7948500002</v>
      </c>
      <c r="D16" s="123">
        <f t="shared" si="1"/>
        <v>0.1578865389564939</v>
      </c>
    </row>
    <row r="17" spans="1:4">
      <c r="A17" s="55" t="s">
        <v>167</v>
      </c>
      <c r="B17" s="29" t="s">
        <v>94</v>
      </c>
      <c r="C17" s="122">
        <f>'תעודות סל'!J11</f>
        <v>4085605.2126700003</v>
      </c>
      <c r="D17" s="123">
        <f t="shared" si="1"/>
        <v>8.5581272974943903E-2</v>
      </c>
    </row>
    <row r="18" spans="1:4">
      <c r="A18" s="55" t="s">
        <v>167</v>
      </c>
      <c r="B18" s="29" t="s">
        <v>95</v>
      </c>
      <c r="C18" s="122">
        <f>'קרנות נאמנות'!L11</f>
        <v>4199333.7814800004</v>
      </c>
      <c r="D18" s="123">
        <f t="shared" si="1"/>
        <v>8.7963548105736006E-2</v>
      </c>
    </row>
    <row r="19" spans="1:4">
      <c r="A19" s="55" t="s">
        <v>167</v>
      </c>
      <c r="B19" s="29" t="s">
        <v>96</v>
      </c>
      <c r="C19" s="122">
        <f>'כתבי אופציה'!I11</f>
        <v>1093.9798199999998</v>
      </c>
      <c r="D19" s="123">
        <f t="shared" si="1"/>
        <v>2.291562222266582E-5</v>
      </c>
    </row>
    <row r="20" spans="1:4">
      <c r="A20" s="55" t="s">
        <v>167</v>
      </c>
      <c r="B20" s="29" t="s">
        <v>97</v>
      </c>
      <c r="C20" s="122">
        <f>אופציות!I11</f>
        <v>6576.42</v>
      </c>
      <c r="D20" s="123">
        <f t="shared" si="1"/>
        <v>1.3775643164750881E-4</v>
      </c>
    </row>
    <row r="21" spans="1:4">
      <c r="A21" s="55" t="s">
        <v>167</v>
      </c>
      <c r="B21" s="29" t="s">
        <v>98</v>
      </c>
      <c r="C21" s="122">
        <f>'חוזים עתידיים'!I11</f>
        <v>-5345.5000099999997</v>
      </c>
      <c r="D21" s="123">
        <f t="shared" si="1"/>
        <v>-1.1197232031246827E-4</v>
      </c>
    </row>
    <row r="22" spans="1:4">
      <c r="A22" s="55" t="s">
        <v>167</v>
      </c>
      <c r="B22" s="29" t="s">
        <v>99</v>
      </c>
      <c r="C22" s="122" t="s" vm="4">
        <v>2567</v>
      </c>
      <c r="D22" s="123" t="s" vm="5">
        <v>2567</v>
      </c>
    </row>
    <row r="23" spans="1:4">
      <c r="B23" s="28" t="s">
        <v>223</v>
      </c>
      <c r="C23" s="122">
        <f>C24+C26+C27+C28+C29+C31+C32</f>
        <v>16083337.48662</v>
      </c>
      <c r="D23" s="123">
        <f t="shared" ref="D23:D24" si="2">C23/$C$43</f>
        <v>0.336898066294334</v>
      </c>
    </row>
    <row r="24" spans="1:4">
      <c r="A24" s="55" t="s">
        <v>167</v>
      </c>
      <c r="B24" s="29" t="s">
        <v>100</v>
      </c>
      <c r="C24" s="122">
        <f>'לא סחיר- תעודות התחייבות ממשלתי'!M11</f>
        <v>14340875.242969999</v>
      </c>
      <c r="D24" s="123">
        <f t="shared" si="2"/>
        <v>0.30039866677822402</v>
      </c>
    </row>
    <row r="25" spans="1:4">
      <c r="A25" s="55" t="s">
        <v>167</v>
      </c>
      <c r="B25" s="29" t="s">
        <v>101</v>
      </c>
      <c r="C25" s="122" t="s" vm="6">
        <v>2567</v>
      </c>
      <c r="D25" s="123" t="s" vm="7">
        <v>2567</v>
      </c>
    </row>
    <row r="26" spans="1:4">
      <c r="A26" s="55" t="s">
        <v>167</v>
      </c>
      <c r="B26" s="29" t="s">
        <v>92</v>
      </c>
      <c r="C26" s="122">
        <f>'לא סחיר - אג"ח קונצרני'!P11</f>
        <v>398966.73185999988</v>
      </c>
      <c r="D26" s="123">
        <f t="shared" ref="D26:D29" si="3">C26/$C$43</f>
        <v>8.3571659545926286E-3</v>
      </c>
    </row>
    <row r="27" spans="1:4">
      <c r="A27" s="55" t="s">
        <v>167</v>
      </c>
      <c r="B27" s="29" t="s">
        <v>102</v>
      </c>
      <c r="C27" s="122">
        <f>'לא סחיר - מניות'!J11</f>
        <v>420997.93407000002</v>
      </c>
      <c r="D27" s="123">
        <f t="shared" si="3"/>
        <v>8.8186540896804614E-3</v>
      </c>
    </row>
    <row r="28" spans="1:4">
      <c r="A28" s="55" t="s">
        <v>167</v>
      </c>
      <c r="B28" s="29" t="s">
        <v>103</v>
      </c>
      <c r="C28" s="122">
        <f>'לא סחיר - קרנות השקעה'!H11</f>
        <v>956943.30671999976</v>
      </c>
      <c r="D28" s="123">
        <f t="shared" si="3"/>
        <v>2.0045115005233045E-2</v>
      </c>
    </row>
    <row r="29" spans="1:4">
      <c r="A29" s="55" t="s">
        <v>167</v>
      </c>
      <c r="B29" s="29" t="s">
        <v>104</v>
      </c>
      <c r="C29" s="122">
        <f>'לא סחיר - כתבי אופציה'!I11</f>
        <v>270.71521999999999</v>
      </c>
      <c r="D29" s="123">
        <f t="shared" si="3"/>
        <v>5.6706783781860507E-6</v>
      </c>
    </row>
    <row r="30" spans="1:4">
      <c r="A30" s="55" t="s">
        <v>167</v>
      </c>
      <c r="B30" s="29" t="s">
        <v>248</v>
      </c>
      <c r="C30" s="122" t="s" vm="8">
        <v>2567</v>
      </c>
      <c r="D30" s="123" t="s" vm="9">
        <v>2567</v>
      </c>
    </row>
    <row r="31" spans="1:4">
      <c r="A31" s="55" t="s">
        <v>167</v>
      </c>
      <c r="B31" s="29" t="s">
        <v>130</v>
      </c>
      <c r="C31" s="156">
        <f>'לא סחיר - חוזים עתידיים'!I11</f>
        <v>-34767.87453000003</v>
      </c>
      <c r="D31" s="123">
        <f t="shared" ref="D31:D34" si="4">C31/$C$43</f>
        <v>-7.2828352374409045E-4</v>
      </c>
    </row>
    <row r="32" spans="1:4">
      <c r="A32" s="55" t="s">
        <v>167</v>
      </c>
      <c r="B32" s="29" t="s">
        <v>105</v>
      </c>
      <c r="C32" s="122">
        <f>'לא סחיר - מוצרים מובנים'!N11</f>
        <v>51.430309999999999</v>
      </c>
      <c r="D32" s="123">
        <f t="shared" si="4"/>
        <v>1.077311969753329E-6</v>
      </c>
    </row>
    <row r="33" spans="1:8">
      <c r="A33" s="55" t="s">
        <v>167</v>
      </c>
      <c r="B33" s="28" t="s">
        <v>224</v>
      </c>
      <c r="C33" s="156">
        <f>הלוואות!M10</f>
        <v>1486390.4591599996</v>
      </c>
      <c r="D33" s="123">
        <f t="shared" si="4"/>
        <v>3.1135457542064485E-2</v>
      </c>
    </row>
    <row r="34" spans="1:8">
      <c r="A34" s="55" t="s">
        <v>167</v>
      </c>
      <c r="B34" s="28" t="s">
        <v>225</v>
      </c>
      <c r="C34" s="122">
        <f>'פקדונות מעל 3 חודשים'!M10</f>
        <v>465924.72768000013</v>
      </c>
      <c r="D34" s="123">
        <f t="shared" si="4"/>
        <v>9.7597367414997971E-3</v>
      </c>
    </row>
    <row r="35" spans="1:8">
      <c r="A35" s="55" t="s">
        <v>167</v>
      </c>
      <c r="B35" s="28" t="s">
        <v>226</v>
      </c>
      <c r="C35" s="122">
        <f>'זכויות מקרקעין'!G10</f>
        <v>985528.64754000015</v>
      </c>
      <c r="D35" s="123">
        <f>C35/$C$43</f>
        <v>2.0643892843143507E-2</v>
      </c>
    </row>
    <row r="36" spans="1:8">
      <c r="A36" s="55" t="s">
        <v>167</v>
      </c>
      <c r="B36" s="56" t="s">
        <v>227</v>
      </c>
      <c r="C36" s="122" t="s" vm="10">
        <v>2567</v>
      </c>
      <c r="D36" s="123" t="s" vm="11">
        <v>2567</v>
      </c>
    </row>
    <row r="37" spans="1:8">
      <c r="A37" s="55" t="s">
        <v>167</v>
      </c>
      <c r="B37" s="28" t="s">
        <v>228</v>
      </c>
      <c r="C37" s="122"/>
      <c r="D37" s="123"/>
    </row>
    <row r="38" spans="1:8">
      <c r="A38" s="55"/>
      <c r="B38" s="70" t="s">
        <v>230</v>
      </c>
      <c r="C38" s="122">
        <f>C40+C41</f>
        <v>279000.59036000003</v>
      </c>
      <c r="D38" s="123">
        <f>C38/$C$43</f>
        <v>5.8442322350978114E-3</v>
      </c>
    </row>
    <row r="39" spans="1:8">
      <c r="A39" s="55" t="s">
        <v>167</v>
      </c>
      <c r="B39" s="71" t="s">
        <v>232</v>
      </c>
      <c r="C39" s="122" t="s" vm="12">
        <v>2567</v>
      </c>
      <c r="D39" s="123" t="s" vm="13">
        <v>2567</v>
      </c>
    </row>
    <row r="40" spans="1:8">
      <c r="A40" s="55" t="s">
        <v>167</v>
      </c>
      <c r="B40" s="71" t="s">
        <v>231</v>
      </c>
      <c r="C40" s="122">
        <f>'עלות מתואמת אג"ח קונצרני ל.סחיר'!M10</f>
        <v>263377.52798000001</v>
      </c>
      <c r="D40" s="123">
        <f t="shared" ref="D40:D42" si="5">C40/$C$43</f>
        <v>5.516975562793543E-3</v>
      </c>
    </row>
    <row r="41" spans="1:8">
      <c r="A41" s="55" t="s">
        <v>167</v>
      </c>
      <c r="B41" s="71" t="s">
        <v>233</v>
      </c>
      <c r="C41" s="122">
        <f>'עלות מתואמת מסגרות אשראי ללווים'!M10</f>
        <v>15623.062380000001</v>
      </c>
      <c r="D41" s="123">
        <f t="shared" si="5"/>
        <v>3.2725667230426835E-4</v>
      </c>
    </row>
    <row r="42" spans="1:8">
      <c r="A42" s="55"/>
      <c r="B42" s="71" t="s">
        <v>2872</v>
      </c>
      <c r="C42" s="122">
        <v>-19536.45</v>
      </c>
      <c r="D42" s="123">
        <f t="shared" si="5"/>
        <v>-4.0923049912566008E-4</v>
      </c>
    </row>
    <row r="43" spans="1:8">
      <c r="B43" s="71" t="s">
        <v>106</v>
      </c>
      <c r="C43" s="122">
        <f>C38+C10+C42</f>
        <v>47739476.998269998</v>
      </c>
      <c r="D43" s="123">
        <f>C43/$C$43</f>
        <v>1</v>
      </c>
      <c r="H43" s="204"/>
    </row>
    <row r="44" spans="1:8">
      <c r="A44" s="55" t="s">
        <v>167</v>
      </c>
      <c r="B44" s="154" t="s">
        <v>229</v>
      </c>
      <c r="C44" s="156">
        <f>'יתרת התחייבות להשקעה'!C10</f>
        <v>973529.537202982</v>
      </c>
      <c r="D44" s="123"/>
    </row>
    <row r="45" spans="1:8">
      <c r="B45" s="6"/>
    </row>
    <row r="46" spans="1:8">
      <c r="C46" s="65" t="s">
        <v>211</v>
      </c>
      <c r="D46" s="35" t="s">
        <v>129</v>
      </c>
    </row>
    <row r="47" spans="1:8">
      <c r="C47" s="65" t="s">
        <v>1</v>
      </c>
      <c r="D47" s="65" t="s">
        <v>2</v>
      </c>
    </row>
    <row r="48" spans="1:8">
      <c r="B48" s="9"/>
      <c r="C48" s="130" t="s">
        <v>192</v>
      </c>
      <c r="D48" s="124" vm="14">
        <v>2.8509000000000002</v>
      </c>
    </row>
    <row r="49" spans="3:4">
      <c r="C49" s="130" t="s">
        <v>201</v>
      </c>
      <c r="D49" s="124">
        <v>0.98519999999999996</v>
      </c>
    </row>
    <row r="50" spans="3:4">
      <c r="C50" s="130" t="s">
        <v>197</v>
      </c>
      <c r="D50" s="124">
        <v>2.8140999999999998</v>
      </c>
    </row>
    <row r="51" spans="3:4">
      <c r="C51" s="130" t="s">
        <v>2568</v>
      </c>
      <c r="D51" s="124">
        <v>3.9245999999999999</v>
      </c>
    </row>
    <row r="52" spans="3:4">
      <c r="C52" s="130" t="s">
        <v>190</v>
      </c>
      <c r="D52" s="124" vm="15">
        <v>4.2468000000000004</v>
      </c>
    </row>
    <row r="53" spans="3:4">
      <c r="C53" s="130" t="s">
        <v>191</v>
      </c>
      <c r="D53" s="124" vm="16">
        <v>5.7839999999999998</v>
      </c>
    </row>
    <row r="54" spans="3:4">
      <c r="C54" s="130" t="s">
        <v>193</v>
      </c>
      <c r="D54" s="124">
        <v>0.50349999999999995</v>
      </c>
    </row>
    <row r="55" spans="3:4">
      <c r="C55" s="130" t="s">
        <v>2756</v>
      </c>
      <c r="D55" s="124">
        <v>3.2406000000000001</v>
      </c>
    </row>
    <row r="56" spans="3:4">
      <c r="C56" s="130" t="s">
        <v>199</v>
      </c>
      <c r="D56" s="124">
        <v>0.22459999999999999</v>
      </c>
    </row>
    <row r="57" spans="3:4">
      <c r="C57" s="130" t="s">
        <v>196</v>
      </c>
      <c r="D57" s="124">
        <v>0.56910000000000005</v>
      </c>
    </row>
    <row r="58" spans="3:4">
      <c r="C58" s="130" t="s">
        <v>2569</v>
      </c>
      <c r="D58" s="124">
        <v>2.6688000000000001</v>
      </c>
    </row>
    <row r="59" spans="3:4">
      <c r="C59" s="130" t="s">
        <v>195</v>
      </c>
      <c r="D59" s="124">
        <v>0.4622</v>
      </c>
    </row>
    <row r="60" spans="3:4">
      <c r="C60" s="130" t="s">
        <v>188</v>
      </c>
      <c r="D60" s="124">
        <v>3.9020000000000001</v>
      </c>
    </row>
    <row r="61" spans="3:4">
      <c r="C61" s="130" t="s">
        <v>202</v>
      </c>
      <c r="D61" s="124" vm="17">
        <v>0.25080000000000002</v>
      </c>
    </row>
    <row r="62" spans="3:4">
      <c r="C62" s="130" t="s">
        <v>2045</v>
      </c>
      <c r="D62" s="157">
        <v>0.44180000000000003</v>
      </c>
    </row>
    <row r="63" spans="3:4">
      <c r="C63" s="130" t="s">
        <v>189</v>
      </c>
      <c r="D63" s="124">
        <v>1</v>
      </c>
    </row>
    <row r="65" spans="2:2">
      <c r="B65" s="112" t="s">
        <v>2869</v>
      </c>
    </row>
    <row r="66" spans="2:2">
      <c r="B66" s="112" t="s">
        <v>138</v>
      </c>
    </row>
  </sheetData>
  <sheetProtection password="CC3D" sheet="1" objects="1" scenarios="1"/>
  <mergeCells count="1">
    <mergeCell ref="B6:D6"/>
  </mergeCells>
  <phoneticPr fontId="6" type="noConversion"/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4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1181102362204722" bottom="0.51181102362204722" header="0" footer="0.23622047244094491"/>
  <pageSetup paperSize="9" scale="96" fitToHeight="25" pageOrder="overThenDown" orientation="portrait" r:id="rId1"/>
  <headerFooter alignWithMargins="0">
    <oddFooter>&amp;L&amp;Z&amp;F&amp;C&amp;A&amp;R&amp;D</oddFooter>
  </headerFooter>
  <rowBreaks count="1" manualBreakCount="1">
    <brk id="45" max="4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AY792"/>
  <sheetViews>
    <sheetView rightToLeft="1" topLeftCell="A9" zoomScale="90" zoomScaleNormal="90" workbookViewId="0">
      <selection activeCell="G35" sqref="G35"/>
    </sheetView>
  </sheetViews>
  <sheetFormatPr defaultRowHeight="18"/>
  <cols>
    <col min="1" max="1" width="6.28515625" style="1" customWidth="1"/>
    <col min="2" max="2" width="43.140625" style="2" customWidth="1"/>
    <col min="3" max="3" width="25" style="2" customWidth="1"/>
    <col min="4" max="4" width="6.42578125" style="2" bestFit="1" customWidth="1"/>
    <col min="5" max="5" width="13.42578125" style="2" bestFit="1" customWidth="1"/>
    <col min="6" max="6" width="12.140625" style="1" customWidth="1"/>
    <col min="7" max="7" width="14.85546875" style="1" customWidth="1"/>
    <col min="8" max="8" width="9.85546875" style="1" customWidth="1"/>
    <col min="9" max="9" width="11.85546875" style="1" customWidth="1"/>
    <col min="10" max="10" width="7.85546875" style="1" customWidth="1"/>
    <col min="11" max="11" width="10.5703125" style="1" customWidth="1"/>
    <col min="12" max="12" width="9" style="1" bestFit="1" customWidth="1"/>
    <col min="13" max="13" width="7.7109375" style="1" customWidth="1"/>
    <col min="14" max="14" width="7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1">
      <c r="B1" s="57" t="s">
        <v>204</v>
      </c>
      <c r="C1" s="81" t="s" vm="1">
        <v>275</v>
      </c>
    </row>
    <row r="2" spans="2:51">
      <c r="B2" s="57" t="s">
        <v>203</v>
      </c>
      <c r="C2" s="81" t="s">
        <v>276</v>
      </c>
    </row>
    <row r="3" spans="2:51">
      <c r="B3" s="57" t="s">
        <v>205</v>
      </c>
      <c r="C3" s="81" t="s">
        <v>277</v>
      </c>
    </row>
    <row r="4" spans="2:51">
      <c r="B4" s="57" t="s">
        <v>206</v>
      </c>
      <c r="C4" s="81">
        <v>162</v>
      </c>
    </row>
    <row r="6" spans="2:51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51" ht="26.25" customHeight="1">
      <c r="B7" s="201" t="s">
        <v>118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AY7" s="3"/>
    </row>
    <row r="8" spans="2:51" s="3" customFormat="1" ht="78.75">
      <c r="B8" s="22" t="s">
        <v>142</v>
      </c>
      <c r="C8" s="30" t="s">
        <v>58</v>
      </c>
      <c r="D8" s="73" t="s">
        <v>146</v>
      </c>
      <c r="E8" s="73" t="s">
        <v>82</v>
      </c>
      <c r="F8" s="30" t="s">
        <v>127</v>
      </c>
      <c r="G8" s="30" t="s">
        <v>0</v>
      </c>
      <c r="H8" s="30" t="s">
        <v>131</v>
      </c>
      <c r="I8" s="30" t="s">
        <v>78</v>
      </c>
      <c r="J8" s="30" t="s">
        <v>73</v>
      </c>
      <c r="K8" s="73" t="s">
        <v>207</v>
      </c>
      <c r="L8" s="31" t="s">
        <v>209</v>
      </c>
      <c r="AU8" s="1"/>
      <c r="AV8" s="1"/>
    </row>
    <row r="9" spans="2:51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32" t="s">
        <v>20</v>
      </c>
      <c r="L9" s="17" t="s">
        <v>20</v>
      </c>
      <c r="AT9" s="1"/>
      <c r="AU9" s="1"/>
      <c r="AV9" s="1"/>
      <c r="AX9" s="4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AT10" s="1"/>
      <c r="AU10" s="3"/>
      <c r="AV10" s="1"/>
    </row>
    <row r="11" spans="2:51" s="4" customFormat="1" ht="18" customHeight="1">
      <c r="B11" s="131" t="s">
        <v>61</v>
      </c>
      <c r="C11" s="132"/>
      <c r="D11" s="132"/>
      <c r="E11" s="132"/>
      <c r="F11" s="132"/>
      <c r="G11" s="133"/>
      <c r="H11" s="134"/>
      <c r="I11" s="133">
        <v>1093.9798199999998</v>
      </c>
      <c r="J11" s="132"/>
      <c r="K11" s="135">
        <v>1</v>
      </c>
      <c r="L11" s="135">
        <f>I11/'סכום נכסי הקרן'!$C$43</f>
        <v>2.291562222266582E-5</v>
      </c>
      <c r="AT11" s="136"/>
      <c r="AU11" s="3"/>
      <c r="AV11" s="136"/>
      <c r="AX11" s="136"/>
    </row>
    <row r="12" spans="2:51" s="4" customFormat="1" ht="18" customHeight="1">
      <c r="B12" s="137" t="s">
        <v>30</v>
      </c>
      <c r="C12" s="132"/>
      <c r="D12" s="132"/>
      <c r="E12" s="132"/>
      <c r="F12" s="132"/>
      <c r="G12" s="133"/>
      <c r="H12" s="134"/>
      <c r="I12" s="133">
        <v>1078.3718200000001</v>
      </c>
      <c r="J12" s="132"/>
      <c r="K12" s="135">
        <v>0.98573282640624971</v>
      </c>
      <c r="L12" s="135">
        <f>I12/'סכום נכסי הקרן'!$C$43</f>
        <v>2.2588681062406248E-5</v>
      </c>
      <c r="AT12" s="136"/>
      <c r="AU12" s="3"/>
      <c r="AV12" s="136"/>
      <c r="AX12" s="136"/>
    </row>
    <row r="13" spans="2:51">
      <c r="B13" s="104" t="s">
        <v>268</v>
      </c>
      <c r="C13" s="85"/>
      <c r="D13" s="85"/>
      <c r="E13" s="85"/>
      <c r="F13" s="85"/>
      <c r="G13" s="94"/>
      <c r="H13" s="96"/>
      <c r="I13" s="94">
        <v>1078.3718200000001</v>
      </c>
      <c r="J13" s="85"/>
      <c r="K13" s="95">
        <v>0.98573282640624971</v>
      </c>
      <c r="L13" s="95">
        <f>I13/'סכום נכסי הקרן'!$C$43</f>
        <v>2.2588681062406248E-5</v>
      </c>
      <c r="AU13" s="3"/>
    </row>
    <row r="14" spans="2:51" s="158" customFormat="1" ht="20.25">
      <c r="B14" s="90" t="s">
        <v>1811</v>
      </c>
      <c r="C14" s="87" t="s">
        <v>1812</v>
      </c>
      <c r="D14" s="100" t="s">
        <v>147</v>
      </c>
      <c r="E14" s="100" t="s">
        <v>1193</v>
      </c>
      <c r="F14" s="100" t="s">
        <v>281</v>
      </c>
      <c r="G14" s="97">
        <v>67823</v>
      </c>
      <c r="H14" s="99">
        <v>12</v>
      </c>
      <c r="I14" s="97">
        <v>8.1387599999999996</v>
      </c>
      <c r="J14" s="168">
        <v>2.9807066889338138E-2</v>
      </c>
      <c r="K14" s="98">
        <v>7.439588785102088E-3</v>
      </c>
      <c r="L14" s="98">
        <f>I14/'סכום נכסי הקרן'!$C$43</f>
        <v>1.7048280609138084E-7</v>
      </c>
      <c r="AU14" s="164"/>
    </row>
    <row r="15" spans="2:51" s="158" customFormat="1">
      <c r="B15" s="90" t="s">
        <v>1813</v>
      </c>
      <c r="C15" s="87" t="s">
        <v>1814</v>
      </c>
      <c r="D15" s="100" t="s">
        <v>147</v>
      </c>
      <c r="E15" s="100" t="s">
        <v>1193</v>
      </c>
      <c r="F15" s="100" t="s">
        <v>281</v>
      </c>
      <c r="G15" s="97">
        <v>237917.25</v>
      </c>
      <c r="H15" s="99">
        <v>28.9</v>
      </c>
      <c r="I15" s="97">
        <v>68.758089999999996</v>
      </c>
      <c r="J15" s="98">
        <v>3.6999999999999998E-2</v>
      </c>
      <c r="K15" s="98">
        <v>6.2851333034644102E-2</v>
      </c>
      <c r="L15" s="98">
        <f>I15/'סכום נכסי הקרן'!$C$43</f>
        <v>1.4402774040128609E-6</v>
      </c>
    </row>
    <row r="16" spans="2:51" s="158" customFormat="1">
      <c r="B16" s="90" t="s">
        <v>1815</v>
      </c>
      <c r="C16" s="87" t="s">
        <v>1816</v>
      </c>
      <c r="D16" s="100" t="s">
        <v>147</v>
      </c>
      <c r="E16" s="100" t="s">
        <v>1126</v>
      </c>
      <c r="F16" s="100" t="s">
        <v>281</v>
      </c>
      <c r="G16" s="97">
        <v>32650.07</v>
      </c>
      <c r="H16" s="99">
        <v>2845</v>
      </c>
      <c r="I16" s="97">
        <v>928.89449000000002</v>
      </c>
      <c r="J16" s="169">
        <v>7.1270778170451398E-3</v>
      </c>
      <c r="K16" s="98">
        <v>0.84909654914841137</v>
      </c>
      <c r="L16" s="98">
        <f>I16/'סכום נכסי הקרן'!$C$43</f>
        <v>1.9457575750854196E-5</v>
      </c>
    </row>
    <row r="17" spans="2:47" s="158" customFormat="1">
      <c r="B17" s="90" t="s">
        <v>1817</v>
      </c>
      <c r="C17" s="87" t="s">
        <v>1818</v>
      </c>
      <c r="D17" s="100" t="s">
        <v>147</v>
      </c>
      <c r="E17" s="100" t="s">
        <v>1122</v>
      </c>
      <c r="F17" s="100" t="s">
        <v>281</v>
      </c>
      <c r="G17" s="97">
        <v>1036864</v>
      </c>
      <c r="H17" s="99">
        <v>7</v>
      </c>
      <c r="I17" s="97">
        <v>72.580479999999994</v>
      </c>
      <c r="J17" s="169">
        <v>2.9404154555122297E-2</v>
      </c>
      <c r="K17" s="98">
        <v>6.6345355438092099E-2</v>
      </c>
      <c r="L17" s="98">
        <f>I17/'סכום נכסי הקרן'!$C$43</f>
        <v>1.5203451014478059E-6</v>
      </c>
    </row>
    <row r="18" spans="2:47" s="158" customFormat="1">
      <c r="B18" s="86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47" s="170" customFormat="1" ht="20.25">
      <c r="B19" s="137" t="s">
        <v>52</v>
      </c>
      <c r="C19" s="132"/>
      <c r="D19" s="132"/>
      <c r="E19" s="132"/>
      <c r="F19" s="132"/>
      <c r="G19" s="133"/>
      <c r="H19" s="134"/>
      <c r="I19" s="133">
        <v>15.608000000000001</v>
      </c>
      <c r="J19" s="132"/>
      <c r="K19" s="135">
        <v>1.4267173593750572E-2</v>
      </c>
      <c r="L19" s="135">
        <f>I19/'סכום נכסי הקרן'!$C$43</f>
        <v>3.2694116025958157E-7</v>
      </c>
      <c r="AT19" s="164"/>
    </row>
    <row r="20" spans="2:47" s="158" customFormat="1">
      <c r="B20" s="104" t="s">
        <v>269</v>
      </c>
      <c r="C20" s="85"/>
      <c r="D20" s="85"/>
      <c r="E20" s="85"/>
      <c r="F20" s="85"/>
      <c r="G20" s="94"/>
      <c r="H20" s="96"/>
      <c r="I20" s="94">
        <v>15.608000000000001</v>
      </c>
      <c r="J20" s="85"/>
      <c r="K20" s="95">
        <v>1.4267173593750572E-2</v>
      </c>
      <c r="L20" s="95">
        <f>I20/'סכום נכסי הקרן'!$C$43</f>
        <v>3.2694116025958157E-7</v>
      </c>
      <c r="AU20" s="140"/>
    </row>
    <row r="21" spans="2:47" s="158" customFormat="1">
      <c r="B21" s="103" t="s">
        <v>1819</v>
      </c>
      <c r="C21" s="87" t="s">
        <v>1820</v>
      </c>
      <c r="D21" s="100" t="s">
        <v>32</v>
      </c>
      <c r="E21" s="100" t="s">
        <v>1122</v>
      </c>
      <c r="F21" s="100" t="s">
        <v>931</v>
      </c>
      <c r="G21" s="97">
        <v>40000</v>
      </c>
      <c r="H21" s="99">
        <v>10</v>
      </c>
      <c r="I21" s="97">
        <v>15.608000000000001</v>
      </c>
      <c r="J21" s="171">
        <v>4.3478260869565218E-3</v>
      </c>
      <c r="K21" s="98">
        <v>1.4267173593750572E-2</v>
      </c>
      <c r="L21" s="98">
        <f>I21/'סכום נכסי הקרן'!$C$43</f>
        <v>3.2694116025958157E-7</v>
      </c>
    </row>
    <row r="22" spans="2:47" s="158" customFormat="1">
      <c r="B22" s="86"/>
      <c r="C22" s="87"/>
      <c r="D22" s="87"/>
      <c r="E22" s="87"/>
      <c r="F22" s="87"/>
      <c r="G22" s="97"/>
      <c r="H22" s="99"/>
      <c r="I22" s="87"/>
      <c r="J22" s="87"/>
      <c r="K22" s="98"/>
      <c r="L22" s="87"/>
    </row>
    <row r="23" spans="2:4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4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47">
      <c r="B25" s="112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47">
      <c r="B26" s="112" t="s">
        <v>2869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47">
      <c r="B27" s="112" t="s">
        <v>138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4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4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4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4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4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</sheetData>
  <sheetProtection password="CC3D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Y1:IM2 D3:I27 C5:C27 J3:J15 J18:J27 K3:N27 C28:N65532 A1:A1048576 B1:B25 B28:B1048576 O3:IM65532 D1:W2"/>
  </dataValidations>
  <pageMargins left="0" right="0" top="0.5" bottom="0.5" header="0" footer="0.25"/>
  <pageSetup paperSize="9" scale="85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Normal="100" workbookViewId="0">
      <selection activeCell="I3" sqref="I3"/>
    </sheetView>
  </sheetViews>
  <sheetFormatPr defaultRowHeight="18"/>
  <cols>
    <col min="1" max="1" width="6.28515625" style="1" customWidth="1"/>
    <col min="2" max="2" width="24.85546875" style="2" bestFit="1" customWidth="1"/>
    <col min="3" max="3" width="32.7109375" style="2" customWidth="1"/>
    <col min="4" max="4" width="6.42578125" style="2" bestFit="1" customWidth="1"/>
    <col min="5" max="5" width="7.42578125" style="2" customWidth="1"/>
    <col min="6" max="6" width="8" style="1" bestFit="1" customWidth="1"/>
    <col min="7" max="7" width="10.85546875" style="1" bestFit="1" customWidth="1"/>
    <col min="8" max="8" width="9.42578125" style="1" bestFit="1" customWidth="1"/>
    <col min="9" max="9" width="11.28515625" style="1" bestFit="1" customWidth="1"/>
    <col min="10" max="10" width="6.28515625" style="1" bestFit="1" customWidth="1"/>
    <col min="11" max="11" width="12.28515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204</v>
      </c>
      <c r="C1" s="81" t="s" vm="1">
        <v>275</v>
      </c>
    </row>
    <row r="2" spans="2:61">
      <c r="B2" s="57" t="s">
        <v>203</v>
      </c>
      <c r="C2" s="81" t="s">
        <v>276</v>
      </c>
    </row>
    <row r="3" spans="2:61">
      <c r="B3" s="57" t="s">
        <v>205</v>
      </c>
      <c r="C3" s="81" t="s">
        <v>277</v>
      </c>
    </row>
    <row r="4" spans="2:61">
      <c r="B4" s="57" t="s">
        <v>206</v>
      </c>
      <c r="C4" s="81">
        <v>162</v>
      </c>
    </row>
    <row r="6" spans="2:61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61" ht="26.25" customHeight="1">
      <c r="B7" s="201" t="s">
        <v>119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  <c r="BI7" s="3"/>
    </row>
    <row r="8" spans="2:61" s="3" customFormat="1" ht="78.75">
      <c r="B8" s="22" t="s">
        <v>142</v>
      </c>
      <c r="C8" s="30" t="s">
        <v>58</v>
      </c>
      <c r="D8" s="73" t="s">
        <v>146</v>
      </c>
      <c r="E8" s="73" t="s">
        <v>82</v>
      </c>
      <c r="F8" s="30" t="s">
        <v>127</v>
      </c>
      <c r="G8" s="30" t="s">
        <v>0</v>
      </c>
      <c r="H8" s="30" t="s">
        <v>131</v>
      </c>
      <c r="I8" s="30" t="s">
        <v>78</v>
      </c>
      <c r="J8" s="30" t="s">
        <v>73</v>
      </c>
      <c r="K8" s="73" t="s">
        <v>207</v>
      </c>
      <c r="L8" s="31" t="s">
        <v>209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</v>
      </c>
      <c r="H9" s="16" t="s">
        <v>79</v>
      </c>
      <c r="I9" s="16" t="s">
        <v>23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114" t="s">
        <v>63</v>
      </c>
      <c r="C11" s="85"/>
      <c r="D11" s="85"/>
      <c r="E11" s="85"/>
      <c r="F11" s="85"/>
      <c r="G11" s="94"/>
      <c r="H11" s="96"/>
      <c r="I11" s="94">
        <v>6576.42</v>
      </c>
      <c r="J11" s="85"/>
      <c r="K11" s="95">
        <v>1</v>
      </c>
      <c r="L11" s="95">
        <f>I11/'סכום נכסי הקרן'!$C$43</f>
        <v>1.3775643164750881E-4</v>
      </c>
      <c r="BD11" s="1"/>
      <c r="BE11" s="3"/>
      <c r="BF11" s="1"/>
      <c r="BH11" s="1"/>
    </row>
    <row r="12" spans="2:61" s="136" customFormat="1">
      <c r="B12" s="138" t="s">
        <v>265</v>
      </c>
      <c r="C12" s="132"/>
      <c r="D12" s="132"/>
      <c r="E12" s="132"/>
      <c r="F12" s="132"/>
      <c r="G12" s="133"/>
      <c r="H12" s="134"/>
      <c r="I12" s="133">
        <v>6576.42</v>
      </c>
      <c r="J12" s="132"/>
      <c r="K12" s="135">
        <v>1</v>
      </c>
      <c r="L12" s="135">
        <f>I12/'סכום נכסי הקרן'!$C$43</f>
        <v>1.3775643164750881E-4</v>
      </c>
      <c r="BE12" s="3"/>
    </row>
    <row r="13" spans="2:61" s="158" customFormat="1" ht="20.25">
      <c r="B13" s="109" t="s">
        <v>256</v>
      </c>
      <c r="C13" s="85"/>
      <c r="D13" s="85"/>
      <c r="E13" s="85"/>
      <c r="F13" s="85"/>
      <c r="G13" s="94"/>
      <c r="H13" s="96"/>
      <c r="I13" s="94">
        <v>6576.42</v>
      </c>
      <c r="J13" s="85"/>
      <c r="K13" s="95">
        <v>1</v>
      </c>
      <c r="L13" s="95">
        <f>I13/'סכום נכסי הקרן'!$C$43</f>
        <v>1.3775643164750881E-4</v>
      </c>
      <c r="BE13" s="164"/>
    </row>
    <row r="14" spans="2:61" s="158" customFormat="1">
      <c r="B14" s="110" t="s">
        <v>1821</v>
      </c>
      <c r="C14" s="87" t="s">
        <v>1822</v>
      </c>
      <c r="D14" s="100" t="s">
        <v>147</v>
      </c>
      <c r="E14" s="100"/>
      <c r="F14" s="100" t="s">
        <v>281</v>
      </c>
      <c r="G14" s="97">
        <v>271</v>
      </c>
      <c r="H14" s="99">
        <v>2840</v>
      </c>
      <c r="I14" s="97">
        <v>769.64</v>
      </c>
      <c r="J14" s="87"/>
      <c r="K14" s="98">
        <v>0.1170302383363593</v>
      </c>
      <c r="L14" s="98">
        <f>I14/'סכום נכסי הקרן'!$C$43</f>
        <v>1.6121668028074346E-5</v>
      </c>
    </row>
    <row r="15" spans="2:61" s="158" customFormat="1">
      <c r="B15" s="110" t="s">
        <v>1823</v>
      </c>
      <c r="C15" s="87" t="s">
        <v>1824</v>
      </c>
      <c r="D15" s="100" t="s">
        <v>147</v>
      </c>
      <c r="E15" s="100"/>
      <c r="F15" s="100" t="s">
        <v>281</v>
      </c>
      <c r="G15" s="97">
        <v>-271</v>
      </c>
      <c r="H15" s="99">
        <v>5820</v>
      </c>
      <c r="I15" s="97">
        <v>-1577.22</v>
      </c>
      <c r="J15" s="87"/>
      <c r="K15" s="98">
        <v>-0.2398295729287363</v>
      </c>
      <c r="L15" s="98">
        <f>I15/'סכום נכסי הקרן'!$C$43</f>
        <v>-3.3038066170208694E-5</v>
      </c>
    </row>
    <row r="16" spans="2:61" s="158" customFormat="1">
      <c r="B16" s="110" t="s">
        <v>1825</v>
      </c>
      <c r="C16" s="87" t="s">
        <v>1826</v>
      </c>
      <c r="D16" s="100" t="s">
        <v>147</v>
      </c>
      <c r="E16" s="100"/>
      <c r="F16" s="100" t="s">
        <v>281</v>
      </c>
      <c r="G16" s="97">
        <v>2600</v>
      </c>
      <c r="H16" s="99">
        <v>3901</v>
      </c>
      <c r="I16" s="97">
        <v>10142.6</v>
      </c>
      <c r="J16" s="87"/>
      <c r="K16" s="98">
        <v>1.542267677551008</v>
      </c>
      <c r="L16" s="98">
        <f>I16/'סכום נכסי הקרן'!$C$43</f>
        <v>2.1245729190471759E-4</v>
      </c>
    </row>
    <row r="17" spans="2:56" s="158" customFormat="1">
      <c r="B17" s="110" t="s">
        <v>1827</v>
      </c>
      <c r="C17" s="87" t="s">
        <v>1828</v>
      </c>
      <c r="D17" s="100" t="s">
        <v>147</v>
      </c>
      <c r="E17" s="100"/>
      <c r="F17" s="100" t="s">
        <v>281</v>
      </c>
      <c r="G17" s="97">
        <v>-2600</v>
      </c>
      <c r="H17" s="99">
        <v>1061</v>
      </c>
      <c r="I17" s="97">
        <v>-2758.6</v>
      </c>
      <c r="J17" s="87"/>
      <c r="K17" s="98">
        <v>-0.41946834295863095</v>
      </c>
      <c r="L17" s="98">
        <f>I17/'סכום נכסי הקרן'!$C$43</f>
        <v>-5.7784462115074432E-5</v>
      </c>
    </row>
    <row r="18" spans="2:56" ht="20.25">
      <c r="B18" s="115"/>
      <c r="C18" s="116"/>
      <c r="D18" s="116"/>
      <c r="E18" s="116"/>
      <c r="F18" s="116"/>
      <c r="G18" s="117"/>
      <c r="H18" s="118"/>
      <c r="I18" s="116"/>
      <c r="J18" s="116"/>
      <c r="K18" s="119"/>
      <c r="L18" s="116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12" t="s">
        <v>2869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12" t="s">
        <v>138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3D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65536 AH1:IV2 D3:IV65536 D1:AF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B579"/>
  <sheetViews>
    <sheetView rightToLeft="1" topLeftCell="A4" zoomScaleNormal="100" workbookViewId="0">
      <selection activeCell="A25" sqref="A25"/>
    </sheetView>
  </sheetViews>
  <sheetFormatPr defaultRowHeight="18"/>
  <cols>
    <col min="1" max="1" width="6.28515625" style="2" customWidth="1"/>
    <col min="2" max="2" width="32.28515625" style="2" bestFit="1" customWidth="1"/>
    <col min="3" max="3" width="28.85546875" style="2" customWidth="1"/>
    <col min="4" max="4" width="5.42578125" style="2" bestFit="1" customWidth="1"/>
    <col min="5" max="5" width="7" style="2" customWidth="1"/>
    <col min="6" max="6" width="8" style="1" bestFit="1" customWidth="1"/>
    <col min="7" max="7" width="11.42578125" style="1" customWidth="1"/>
    <col min="8" max="8" width="9.5703125" style="1" bestFit="1" customWidth="1"/>
    <col min="9" max="9" width="13.7109375" style="1" customWidth="1"/>
    <col min="10" max="10" width="12" style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1:54">
      <c r="B1" s="57" t="s">
        <v>204</v>
      </c>
      <c r="C1" s="81" t="s" vm="1">
        <v>275</v>
      </c>
    </row>
    <row r="2" spans="1:54">
      <c r="B2" s="57" t="s">
        <v>203</v>
      </c>
      <c r="C2" s="81" t="s">
        <v>276</v>
      </c>
    </row>
    <row r="3" spans="1:54">
      <c r="B3" s="57" t="s">
        <v>205</v>
      </c>
      <c r="C3" s="81" t="s">
        <v>277</v>
      </c>
    </row>
    <row r="4" spans="1:54">
      <c r="B4" s="57" t="s">
        <v>206</v>
      </c>
      <c r="C4" s="81">
        <v>162</v>
      </c>
    </row>
    <row r="6" spans="1:54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3"/>
      <c r="AX6" s="1" t="s">
        <v>147</v>
      </c>
      <c r="AZ6" s="1" t="s">
        <v>212</v>
      </c>
      <c r="BB6" s="3" t="s">
        <v>189</v>
      </c>
    </row>
    <row r="7" spans="1:54" ht="26.25" customHeight="1">
      <c r="B7" s="201" t="s">
        <v>120</v>
      </c>
      <c r="C7" s="202"/>
      <c r="D7" s="202"/>
      <c r="E7" s="202"/>
      <c r="F7" s="202"/>
      <c r="G7" s="202"/>
      <c r="H7" s="202"/>
      <c r="I7" s="202"/>
      <c r="J7" s="202"/>
      <c r="K7" s="203"/>
      <c r="AX7" s="3" t="s">
        <v>149</v>
      </c>
      <c r="AZ7" s="1" t="s">
        <v>168</v>
      </c>
      <c r="BB7" s="3" t="s">
        <v>188</v>
      </c>
    </row>
    <row r="8" spans="1:54" s="3" customFormat="1" ht="78.75">
      <c r="A8" s="2"/>
      <c r="B8" s="22" t="s">
        <v>142</v>
      </c>
      <c r="C8" s="30" t="s">
        <v>58</v>
      </c>
      <c r="D8" s="73" t="s">
        <v>146</v>
      </c>
      <c r="E8" s="73" t="s">
        <v>82</v>
      </c>
      <c r="F8" s="30" t="s">
        <v>127</v>
      </c>
      <c r="G8" s="30" t="s">
        <v>0</v>
      </c>
      <c r="H8" s="30" t="s">
        <v>131</v>
      </c>
      <c r="I8" s="30" t="s">
        <v>78</v>
      </c>
      <c r="J8" s="73" t="s">
        <v>207</v>
      </c>
      <c r="K8" s="30" t="s">
        <v>209</v>
      </c>
      <c r="AW8" s="1" t="s">
        <v>161</v>
      </c>
      <c r="AX8" s="1" t="s">
        <v>162</v>
      </c>
      <c r="AY8" s="1" t="s">
        <v>169</v>
      </c>
      <c r="BA8" s="4" t="s">
        <v>190</v>
      </c>
    </row>
    <row r="9" spans="1:54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32" t="s">
        <v>20</v>
      </c>
      <c r="K9" s="58" t="s">
        <v>20</v>
      </c>
      <c r="AW9" s="1" t="s">
        <v>158</v>
      </c>
      <c r="AY9" s="1" t="s">
        <v>170</v>
      </c>
      <c r="BA9" s="4" t="s">
        <v>191</v>
      </c>
    </row>
    <row r="10" spans="1:54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AW10" s="1" t="s">
        <v>155</v>
      </c>
      <c r="AX10" s="3"/>
      <c r="AY10" s="1" t="s">
        <v>213</v>
      </c>
      <c r="BA10" s="1" t="s">
        <v>197</v>
      </c>
    </row>
    <row r="11" spans="1:54" s="4" customFormat="1" ht="18" customHeight="1">
      <c r="A11" s="102"/>
      <c r="B11" s="131" t="s">
        <v>62</v>
      </c>
      <c r="C11" s="132"/>
      <c r="D11" s="132"/>
      <c r="E11" s="132"/>
      <c r="F11" s="132"/>
      <c r="G11" s="133"/>
      <c r="H11" s="134"/>
      <c r="I11" s="133">
        <v>-5345.5000099999997</v>
      </c>
      <c r="J11" s="135">
        <v>1</v>
      </c>
      <c r="K11" s="135">
        <f>I11/'סכום נכסי הקרן'!$C$43</f>
        <v>-1.1197232031246827E-4</v>
      </c>
      <c r="L11" s="3"/>
      <c r="M11" s="3"/>
      <c r="N11" s="3"/>
      <c r="O11" s="3"/>
      <c r="AW11" s="136" t="s">
        <v>154</v>
      </c>
      <c r="AX11" s="3"/>
      <c r="AY11" s="136" t="s">
        <v>171</v>
      </c>
      <c r="BA11" s="136" t="s">
        <v>192</v>
      </c>
    </row>
    <row r="12" spans="1:54" s="136" customFormat="1" ht="20.25">
      <c r="A12" s="102"/>
      <c r="B12" s="137" t="s">
        <v>271</v>
      </c>
      <c r="C12" s="132"/>
      <c r="D12" s="132"/>
      <c r="E12" s="132"/>
      <c r="F12" s="132"/>
      <c r="G12" s="133"/>
      <c r="H12" s="134"/>
      <c r="I12" s="133">
        <v>-5345.5000099999997</v>
      </c>
      <c r="J12" s="135">
        <v>1</v>
      </c>
      <c r="K12" s="135">
        <f>I12/'סכום נכסי הקרן'!$C$43</f>
        <v>-1.1197232031246827E-4</v>
      </c>
      <c r="L12" s="3"/>
      <c r="M12" s="3"/>
      <c r="N12" s="3"/>
      <c r="O12" s="3"/>
      <c r="AW12" s="136" t="s">
        <v>152</v>
      </c>
      <c r="AX12" s="4"/>
      <c r="AY12" s="136" t="s">
        <v>172</v>
      </c>
      <c r="BA12" s="136" t="s">
        <v>193</v>
      </c>
    </row>
    <row r="13" spans="1:54" s="158" customFormat="1">
      <c r="A13" s="162"/>
      <c r="B13" s="86" t="s">
        <v>1829</v>
      </c>
      <c r="C13" s="87" t="s">
        <v>1830</v>
      </c>
      <c r="D13" s="100" t="s">
        <v>32</v>
      </c>
      <c r="E13" s="100"/>
      <c r="F13" s="100" t="s">
        <v>974</v>
      </c>
      <c r="G13" s="97">
        <v>330</v>
      </c>
      <c r="H13" s="103">
        <v>1077200</v>
      </c>
      <c r="I13" s="97">
        <v>13257.182349999999</v>
      </c>
      <c r="J13" s="98">
        <v>-2.4800640398838949</v>
      </c>
      <c r="K13" s="98">
        <f>I13/'סכום נכסי הקרן'!$C$43</f>
        <v>2.7769852506931355E-4</v>
      </c>
      <c r="L13" s="140"/>
      <c r="M13" s="140"/>
      <c r="N13" s="140"/>
      <c r="O13" s="140"/>
      <c r="AW13" s="158" t="s">
        <v>156</v>
      </c>
      <c r="AY13" s="158" t="s">
        <v>173</v>
      </c>
      <c r="BA13" s="158" t="s">
        <v>194</v>
      </c>
    </row>
    <row r="14" spans="1:54" s="158" customFormat="1">
      <c r="A14" s="162"/>
      <c r="B14" s="86" t="s">
        <v>1831</v>
      </c>
      <c r="C14" s="87" t="s">
        <v>1832</v>
      </c>
      <c r="D14" s="100" t="s">
        <v>32</v>
      </c>
      <c r="E14" s="100"/>
      <c r="F14" s="100" t="s">
        <v>1003</v>
      </c>
      <c r="G14" s="97">
        <v>912</v>
      </c>
      <c r="H14" s="103">
        <v>619800</v>
      </c>
      <c r="I14" s="97">
        <v>13556.770560000001</v>
      </c>
      <c r="J14" s="98">
        <v>-2.5361089766418319</v>
      </c>
      <c r="K14" s="98">
        <f>I14/'סכום נכסי הקרן'!$C$43</f>
        <v>2.8397400667986531E-4</v>
      </c>
      <c r="L14" s="140"/>
      <c r="M14" s="140"/>
      <c r="N14" s="140"/>
      <c r="O14" s="140"/>
      <c r="AW14" s="158" t="s">
        <v>153</v>
      </c>
      <c r="AY14" s="158" t="s">
        <v>174</v>
      </c>
      <c r="BA14" s="158" t="s">
        <v>196</v>
      </c>
    </row>
    <row r="15" spans="1:54" s="158" customFormat="1">
      <c r="A15" s="162"/>
      <c r="B15" s="86" t="s">
        <v>1833</v>
      </c>
      <c r="C15" s="87" t="s">
        <v>1834</v>
      </c>
      <c r="D15" s="100" t="s">
        <v>32</v>
      </c>
      <c r="E15" s="100"/>
      <c r="F15" s="100" t="s">
        <v>974</v>
      </c>
      <c r="G15" s="97">
        <v>201</v>
      </c>
      <c r="H15" s="103">
        <v>2144200</v>
      </c>
      <c r="I15" s="97">
        <v>1075.54457</v>
      </c>
      <c r="J15" s="98">
        <v>-0.20120560620857619</v>
      </c>
      <c r="K15" s="98">
        <f>I15/'סכום נכסי הקרן'!$C$43</f>
        <v>2.2529458587051048E-5</v>
      </c>
      <c r="L15" s="140"/>
      <c r="M15" s="140"/>
      <c r="N15" s="140"/>
      <c r="O15" s="140"/>
      <c r="AW15" s="158" t="s">
        <v>163</v>
      </c>
      <c r="AY15" s="158" t="s">
        <v>214</v>
      </c>
      <c r="BA15" s="158" t="s">
        <v>198</v>
      </c>
    </row>
    <row r="16" spans="1:54" s="158" customFormat="1" ht="20.25">
      <c r="A16" s="162"/>
      <c r="B16" s="86" t="s">
        <v>1835</v>
      </c>
      <c r="C16" s="87" t="s">
        <v>1836</v>
      </c>
      <c r="D16" s="100" t="s">
        <v>32</v>
      </c>
      <c r="E16" s="100"/>
      <c r="F16" s="100" t="s">
        <v>1669</v>
      </c>
      <c r="G16" s="97">
        <v>538</v>
      </c>
      <c r="H16" s="103">
        <v>1903000</v>
      </c>
      <c r="I16" s="97">
        <v>-13497.762449999998</v>
      </c>
      <c r="J16" s="98">
        <v>2.5250701383872971</v>
      </c>
      <c r="K16" s="98">
        <f>I16/'סכום נכסי הקרן'!$C$43</f>
        <v>-2.8273796234695107E-4</v>
      </c>
      <c r="L16" s="140"/>
      <c r="M16" s="140"/>
      <c r="N16" s="140"/>
      <c r="O16" s="140"/>
      <c r="AW16" s="164" t="s">
        <v>150</v>
      </c>
      <c r="AX16" s="158" t="s">
        <v>164</v>
      </c>
      <c r="AY16" s="158" t="s">
        <v>175</v>
      </c>
      <c r="BA16" s="158" t="s">
        <v>199</v>
      </c>
    </row>
    <row r="17" spans="1:54" s="158" customFormat="1">
      <c r="A17" s="162"/>
      <c r="B17" s="86" t="s">
        <v>1837</v>
      </c>
      <c r="C17" s="87" t="s">
        <v>1838</v>
      </c>
      <c r="D17" s="100" t="s">
        <v>32</v>
      </c>
      <c r="E17" s="100"/>
      <c r="F17" s="100" t="s">
        <v>931</v>
      </c>
      <c r="G17" s="97">
        <v>5891</v>
      </c>
      <c r="H17" s="103">
        <v>203550</v>
      </c>
      <c r="I17" s="97">
        <v>-5165.7475199999999</v>
      </c>
      <c r="J17" s="98">
        <v>0.96637311950917015</v>
      </c>
      <c r="K17" s="98">
        <f>I17/'סכום נכסי הקרן'!$C$43</f>
        <v>-1.0820704047903999E-4</v>
      </c>
      <c r="L17" s="140"/>
      <c r="M17" s="140"/>
      <c r="N17" s="140"/>
      <c r="O17" s="140"/>
      <c r="AW17" s="158" t="s">
        <v>159</v>
      </c>
      <c r="AY17" s="158" t="s">
        <v>176</v>
      </c>
      <c r="BA17" s="158" t="s">
        <v>200</v>
      </c>
    </row>
    <row r="18" spans="1:54" s="158" customFormat="1">
      <c r="A18" s="162"/>
      <c r="B18" s="86" t="s">
        <v>1839</v>
      </c>
      <c r="C18" s="87" t="s">
        <v>1840</v>
      </c>
      <c r="D18" s="100" t="s">
        <v>32</v>
      </c>
      <c r="E18" s="100"/>
      <c r="F18" s="100" t="s">
        <v>1669</v>
      </c>
      <c r="G18" s="97">
        <v>1007</v>
      </c>
      <c r="H18" s="103">
        <v>154750</v>
      </c>
      <c r="I18" s="97">
        <v>-14571.487519999999</v>
      </c>
      <c r="J18" s="98">
        <v>2.7259353648378348</v>
      </c>
      <c r="K18" s="98">
        <f>I18/'סכום נכסי הקרן'!$C$43</f>
        <v>-3.0522930782270712E-4</v>
      </c>
      <c r="L18" s="140"/>
      <c r="M18" s="140"/>
      <c r="N18" s="140"/>
      <c r="O18" s="140"/>
      <c r="AX18" s="158" t="s">
        <v>148</v>
      </c>
      <c r="AZ18" s="158" t="s">
        <v>177</v>
      </c>
      <c r="BB18" s="158" t="s">
        <v>32</v>
      </c>
    </row>
    <row r="19" spans="1:54">
      <c r="B19" s="113"/>
      <c r="C19" s="87"/>
      <c r="D19" s="87"/>
      <c r="E19" s="87"/>
      <c r="F19" s="87"/>
      <c r="G19" s="97"/>
      <c r="H19" s="99"/>
      <c r="I19" s="87"/>
      <c r="J19" s="98"/>
      <c r="K19" s="87"/>
      <c r="AX19" s="1" t="s">
        <v>160</v>
      </c>
      <c r="AZ19" s="1" t="s">
        <v>178</v>
      </c>
    </row>
    <row r="20" spans="1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AX20" s="1" t="s">
        <v>165</v>
      </c>
      <c r="AZ20" s="1" t="s">
        <v>179</v>
      </c>
    </row>
    <row r="21" spans="1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AX21" s="1" t="s">
        <v>151</v>
      </c>
      <c r="AY21" s="1" t="s">
        <v>166</v>
      </c>
      <c r="AZ21" s="1" t="s">
        <v>180</v>
      </c>
    </row>
    <row r="22" spans="1:54">
      <c r="B22" s="112" t="s">
        <v>2869</v>
      </c>
      <c r="C22" s="103"/>
      <c r="D22" s="103"/>
      <c r="E22" s="103"/>
      <c r="F22" s="103"/>
      <c r="G22" s="103"/>
      <c r="H22" s="103"/>
      <c r="I22" s="103"/>
      <c r="J22" s="103"/>
      <c r="K22" s="103"/>
      <c r="AX22" s="1" t="s">
        <v>32</v>
      </c>
      <c r="AY22" s="1" t="s">
        <v>157</v>
      </c>
      <c r="AZ22" s="1" t="s">
        <v>215</v>
      </c>
    </row>
    <row r="23" spans="1:54">
      <c r="B23" s="112" t="s">
        <v>138</v>
      </c>
      <c r="C23" s="103"/>
      <c r="D23" s="103"/>
      <c r="E23" s="103"/>
      <c r="F23" s="103"/>
      <c r="G23" s="103"/>
      <c r="K23" s="103"/>
      <c r="AZ23" s="1" t="s">
        <v>218</v>
      </c>
    </row>
    <row r="24" spans="1:54">
      <c r="B24" s="103"/>
      <c r="C24" s="103"/>
      <c r="D24" s="103"/>
      <c r="E24" s="103"/>
      <c r="F24" s="103"/>
      <c r="G24" s="103"/>
      <c r="K24" s="103"/>
      <c r="AZ24" s="1" t="s">
        <v>181</v>
      </c>
    </row>
    <row r="25" spans="1:54">
      <c r="B25" s="103"/>
      <c r="C25" s="103"/>
      <c r="D25" s="103"/>
      <c r="E25" s="103"/>
      <c r="F25" s="103"/>
      <c r="G25" s="103"/>
      <c r="K25" s="103"/>
      <c r="AZ25" s="1" t="s">
        <v>182</v>
      </c>
    </row>
    <row r="26" spans="1:54">
      <c r="B26" s="103"/>
      <c r="C26" s="103"/>
      <c r="D26" s="103"/>
      <c r="E26" s="103"/>
      <c r="F26" s="103"/>
      <c r="G26" s="103"/>
      <c r="K26" s="103"/>
      <c r="AZ26" s="1" t="s">
        <v>217</v>
      </c>
    </row>
    <row r="27" spans="1:54">
      <c r="B27" s="103"/>
      <c r="C27" s="103"/>
      <c r="D27" s="103"/>
      <c r="E27" s="103"/>
      <c r="F27" s="103"/>
      <c r="G27" s="103"/>
      <c r="K27" s="103"/>
      <c r="AZ27" s="1" t="s">
        <v>183</v>
      </c>
    </row>
    <row r="28" spans="1:54">
      <c r="B28" s="103"/>
      <c r="C28" s="103"/>
      <c r="D28" s="103"/>
      <c r="E28" s="103"/>
      <c r="F28" s="103"/>
      <c r="G28" s="103"/>
      <c r="K28" s="103"/>
      <c r="AZ28" s="1" t="s">
        <v>184</v>
      </c>
    </row>
    <row r="29" spans="1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AZ29" s="1" t="s">
        <v>216</v>
      </c>
    </row>
    <row r="30" spans="1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AZ30" s="1" t="s">
        <v>32</v>
      </c>
    </row>
    <row r="31" spans="1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1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C118" s="3"/>
      <c r="D118" s="3"/>
      <c r="E118" s="3"/>
      <c r="F118" s="3"/>
      <c r="G118" s="3"/>
      <c r="H118" s="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</sheetData>
  <sheetProtection password="CC3D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AB1:IP2 D29:O65535 D23:G28 K23:O28 D3:O22 C5:C65535 A1:A1048576 B1:B21 B24:B1048576 P3:IP65535 D1:Z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topLeftCell="A4" workbookViewId="0">
      <selection activeCell="C16" sqref="C16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204</v>
      </c>
      <c r="C1" s="81" t="s" vm="1">
        <v>275</v>
      </c>
    </row>
    <row r="2" spans="2:81">
      <c r="B2" s="57" t="s">
        <v>203</v>
      </c>
      <c r="C2" s="81" t="s">
        <v>276</v>
      </c>
    </row>
    <row r="3" spans="2:81">
      <c r="B3" s="57" t="s">
        <v>205</v>
      </c>
      <c r="C3" s="81" t="s">
        <v>277</v>
      </c>
      <c r="E3" s="2"/>
    </row>
    <row r="4" spans="2:81">
      <c r="B4" s="57" t="s">
        <v>206</v>
      </c>
      <c r="C4" s="81">
        <v>162</v>
      </c>
    </row>
    <row r="6" spans="2:81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81" ht="26.25" customHeight="1">
      <c r="B7" s="201" t="s">
        <v>121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</row>
    <row r="8" spans="2:81" s="3" customFormat="1" ht="47.25">
      <c r="B8" s="22" t="s">
        <v>142</v>
      </c>
      <c r="C8" s="30" t="s">
        <v>58</v>
      </c>
      <c r="D8" s="13" t="s">
        <v>65</v>
      </c>
      <c r="E8" s="30" t="s">
        <v>15</v>
      </c>
      <c r="F8" s="30" t="s">
        <v>83</v>
      </c>
      <c r="G8" s="30" t="s">
        <v>128</v>
      </c>
      <c r="H8" s="30" t="s">
        <v>18</v>
      </c>
      <c r="I8" s="30" t="s">
        <v>127</v>
      </c>
      <c r="J8" s="30" t="s">
        <v>17</v>
      </c>
      <c r="K8" s="30" t="s">
        <v>19</v>
      </c>
      <c r="L8" s="30" t="s">
        <v>0</v>
      </c>
      <c r="M8" s="30" t="s">
        <v>131</v>
      </c>
      <c r="N8" s="30" t="s">
        <v>78</v>
      </c>
      <c r="O8" s="30" t="s">
        <v>73</v>
      </c>
      <c r="P8" s="73" t="s">
        <v>207</v>
      </c>
      <c r="Q8" s="31" t="s">
        <v>209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79</v>
      </c>
      <c r="N9" s="32" t="s">
        <v>23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1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1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password="CC3D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65536 AH1:IV2 D3:IV65536 D1:AF2 A1:A1048576 B1:B14 B17:B1048576"/>
  </dataValidations>
  <pageMargins left="0" right="0" top="0.5" bottom="0.5" header="0" footer="0.25"/>
  <pageSetup paperSize="9" scale="84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99"/>
    <pageSetUpPr fitToPage="1"/>
  </sheetPr>
  <dimension ref="B1:BK148"/>
  <sheetViews>
    <sheetView rightToLeft="1" zoomScaleNormal="100" workbookViewId="0">
      <selection activeCell="E21" sqref="E21"/>
    </sheetView>
  </sheetViews>
  <sheetFormatPr defaultRowHeight="18"/>
  <cols>
    <col min="1" max="1" width="3" style="1" customWidth="1"/>
    <col min="2" max="2" width="35.42578125" style="2" bestFit="1" customWidth="1"/>
    <col min="3" max="3" width="24.85546875" style="2" customWidth="1"/>
    <col min="4" max="4" width="4.5703125" style="1" bestFit="1" customWidth="1"/>
    <col min="5" max="5" width="4.85546875" style="1" bestFit="1" customWidth="1"/>
    <col min="6" max="6" width="12.5703125" style="1" bestFit="1" customWidth="1"/>
    <col min="7" max="7" width="6.140625" style="1" bestFit="1" customWidth="1"/>
    <col min="8" max="8" width="5.28515625" style="1" bestFit="1" customWidth="1"/>
    <col min="9" max="9" width="10.85546875" style="1" bestFit="1" customWidth="1"/>
    <col min="10" max="10" width="7.5703125" style="1" bestFit="1" customWidth="1"/>
    <col min="11" max="11" width="17.28515625" style="1" bestFit="1" customWidth="1"/>
    <col min="12" max="12" width="10.5703125" style="1" bestFit="1" customWidth="1"/>
    <col min="13" max="13" width="15.85546875" style="1" bestFit="1" customWidth="1"/>
    <col min="14" max="14" width="14.140625" style="1" bestFit="1" customWidth="1"/>
    <col min="15" max="15" width="12.2851562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9.5703125" style="3" customWidth="1"/>
    <col min="20" max="20" width="6.140625" style="3" customWidth="1"/>
    <col min="21" max="22" width="5.7109375" style="3" customWidth="1"/>
    <col min="23" max="23" width="6.85546875" style="3" customWidth="1"/>
    <col min="24" max="24" width="6.42578125" style="3" customWidth="1"/>
    <col min="25" max="25" width="6.7109375" style="3" customWidth="1"/>
    <col min="26" max="26" width="7.28515625" style="3" customWidth="1"/>
    <col min="27" max="30" width="5.7109375" style="3" customWidth="1"/>
    <col min="31" max="38" width="5.7109375" style="1" customWidth="1"/>
    <col min="39" max="16384" width="9.140625" style="1"/>
  </cols>
  <sheetData>
    <row r="1" spans="2:63">
      <c r="B1" s="57" t="s">
        <v>204</v>
      </c>
      <c r="C1" s="81" t="s" vm="1">
        <v>275</v>
      </c>
    </row>
    <row r="2" spans="2:63">
      <c r="B2" s="57" t="s">
        <v>203</v>
      </c>
      <c r="C2" s="81" t="s">
        <v>276</v>
      </c>
    </row>
    <row r="3" spans="2:63">
      <c r="B3" s="57" t="s">
        <v>205</v>
      </c>
      <c r="C3" s="81" t="s">
        <v>277</v>
      </c>
    </row>
    <row r="4" spans="2:63">
      <c r="B4" s="57" t="s">
        <v>206</v>
      </c>
      <c r="C4" s="81">
        <v>162</v>
      </c>
    </row>
    <row r="6" spans="2:63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63" ht="26.25" customHeight="1">
      <c r="B7" s="201" t="s">
        <v>112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3"/>
    </row>
    <row r="8" spans="2:63" s="3" customFormat="1" ht="78.75">
      <c r="B8" s="22" t="s">
        <v>142</v>
      </c>
      <c r="C8" s="30" t="s">
        <v>58</v>
      </c>
      <c r="D8" s="30" t="s">
        <v>15</v>
      </c>
      <c r="E8" s="30" t="s">
        <v>83</v>
      </c>
      <c r="F8" s="30" t="s">
        <v>128</v>
      </c>
      <c r="G8" s="30" t="s">
        <v>18</v>
      </c>
      <c r="H8" s="30" t="s">
        <v>127</v>
      </c>
      <c r="I8" s="30" t="s">
        <v>17</v>
      </c>
      <c r="J8" s="30" t="s">
        <v>19</v>
      </c>
      <c r="K8" s="30" t="s">
        <v>0</v>
      </c>
      <c r="L8" s="30" t="s">
        <v>131</v>
      </c>
      <c r="M8" s="30" t="s">
        <v>135</v>
      </c>
      <c r="N8" s="30" t="s">
        <v>73</v>
      </c>
      <c r="O8" s="73" t="s">
        <v>207</v>
      </c>
      <c r="P8" s="31" t="s">
        <v>209</v>
      </c>
    </row>
    <row r="9" spans="2:63" s="3" customFormat="1" ht="25.5" customHeight="1">
      <c r="B9" s="15"/>
      <c r="C9" s="32"/>
      <c r="D9" s="32"/>
      <c r="E9" s="32"/>
      <c r="F9" s="32" t="s">
        <v>24</v>
      </c>
      <c r="G9" s="32" t="s">
        <v>21</v>
      </c>
      <c r="H9" s="32"/>
      <c r="I9" s="32" t="s">
        <v>20</v>
      </c>
      <c r="J9" s="32" t="s">
        <v>20</v>
      </c>
      <c r="K9" s="32" t="s">
        <v>22</v>
      </c>
      <c r="L9" s="32" t="s">
        <v>79</v>
      </c>
      <c r="M9" s="32" t="s">
        <v>23</v>
      </c>
      <c r="N9" s="32" t="s">
        <v>20</v>
      </c>
      <c r="O9" s="32" t="s">
        <v>20</v>
      </c>
      <c r="P9" s="33" t="s">
        <v>20</v>
      </c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2:63" s="4" customFormat="1" ht="18" customHeight="1">
      <c r="B11" s="82" t="s">
        <v>31</v>
      </c>
      <c r="C11" s="83"/>
      <c r="D11" s="83"/>
      <c r="E11" s="83"/>
      <c r="F11" s="83"/>
      <c r="G11" s="91">
        <v>7.6807315256776603</v>
      </c>
      <c r="H11" s="83"/>
      <c r="I11" s="83"/>
      <c r="J11" s="105">
        <v>4.8527739340262784E-2</v>
      </c>
      <c r="K11" s="91"/>
      <c r="L11" s="83"/>
      <c r="M11" s="91">
        <v>14340875.242969999</v>
      </c>
      <c r="N11" s="83"/>
      <c r="O11" s="92">
        <v>1</v>
      </c>
      <c r="P11" s="92">
        <f>M11/'סכום נכסי הקרן'!$C$43</f>
        <v>0.30039866677822402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BK11" s="1"/>
    </row>
    <row r="12" spans="2:63" ht="21.75" customHeight="1">
      <c r="B12" s="84" t="s">
        <v>265</v>
      </c>
      <c r="C12" s="85"/>
      <c r="D12" s="85"/>
      <c r="E12" s="85"/>
      <c r="F12" s="85"/>
      <c r="G12" s="94">
        <v>7.6807315256776638</v>
      </c>
      <c r="H12" s="85"/>
      <c r="I12" s="85"/>
      <c r="J12" s="106">
        <v>4.8527739340262811E-2</v>
      </c>
      <c r="K12" s="94"/>
      <c r="L12" s="85"/>
      <c r="M12" s="94">
        <v>14340875.242969999</v>
      </c>
      <c r="N12" s="85"/>
      <c r="O12" s="95">
        <v>1</v>
      </c>
      <c r="P12" s="95">
        <f>M12/'סכום נכסי הקרן'!$C$43</f>
        <v>0.30039866677822402</v>
      </c>
    </row>
    <row r="13" spans="2:63">
      <c r="B13" s="104" t="s">
        <v>88</v>
      </c>
      <c r="C13" s="85"/>
      <c r="D13" s="85"/>
      <c r="E13" s="85"/>
      <c r="F13" s="85"/>
      <c r="G13" s="94">
        <v>7.6807315256776638</v>
      </c>
      <c r="H13" s="85"/>
      <c r="I13" s="85"/>
      <c r="J13" s="106">
        <v>4.8527739340262811E-2</v>
      </c>
      <c r="K13" s="94"/>
      <c r="L13" s="85"/>
      <c r="M13" s="94">
        <v>14340875.242969999</v>
      </c>
      <c r="N13" s="85"/>
      <c r="O13" s="95">
        <v>1</v>
      </c>
      <c r="P13" s="95">
        <f>M13/'סכום נכסי הקרן'!$C$43</f>
        <v>0.30039866677822402</v>
      </c>
    </row>
    <row r="14" spans="2:63" s="158" customFormat="1">
      <c r="B14" s="90" t="s">
        <v>1841</v>
      </c>
      <c r="C14" s="87">
        <v>98707000</v>
      </c>
      <c r="D14" s="87" t="s">
        <v>280</v>
      </c>
      <c r="E14" s="87"/>
      <c r="F14" s="120">
        <v>38473</v>
      </c>
      <c r="G14" s="97">
        <v>3.9399999999999995</v>
      </c>
      <c r="H14" s="100" t="s">
        <v>281</v>
      </c>
      <c r="I14" s="101">
        <v>4.8000000000000001E-2</v>
      </c>
      <c r="J14" s="101">
        <v>4.8399999999999999E-2</v>
      </c>
      <c r="K14" s="97">
        <v>10860000</v>
      </c>
      <c r="L14" s="121">
        <v>124.2475</v>
      </c>
      <c r="M14" s="97">
        <v>13493.27981</v>
      </c>
      <c r="N14" s="98">
        <v>0.9872727272727273</v>
      </c>
      <c r="O14" s="98">
        <v>9.4089653395558991E-4</v>
      </c>
      <c r="P14" s="98">
        <f>M14/'סכום נכסי הקרן'!$C$43</f>
        <v>2.826440643765112E-4</v>
      </c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</row>
    <row r="15" spans="2:63" s="158" customFormat="1">
      <c r="B15" s="90" t="s">
        <v>1842</v>
      </c>
      <c r="C15" s="87">
        <v>98710100</v>
      </c>
      <c r="D15" s="87" t="s">
        <v>280</v>
      </c>
      <c r="E15" s="87"/>
      <c r="F15" s="120">
        <v>38565</v>
      </c>
      <c r="G15" s="97">
        <v>4.09</v>
      </c>
      <c r="H15" s="100" t="s">
        <v>281</v>
      </c>
      <c r="I15" s="101">
        <v>4.8000000000000001E-2</v>
      </c>
      <c r="J15" s="101">
        <v>4.8399999999999999E-2</v>
      </c>
      <c r="K15" s="97">
        <v>3550000</v>
      </c>
      <c r="L15" s="121">
        <v>124.361</v>
      </c>
      <c r="M15" s="97">
        <v>4414.8152099999998</v>
      </c>
      <c r="N15" s="98">
        <v>0.88749999999999996</v>
      </c>
      <c r="O15" s="98">
        <v>3.0784837990722877E-4</v>
      </c>
      <c r="P15" s="98">
        <f>M15/'סכום נכסי הקרן'!$C$43</f>
        <v>9.2477242893967718E-5</v>
      </c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</row>
    <row r="16" spans="2:63" s="158" customFormat="1">
      <c r="B16" s="90" t="s">
        <v>1843</v>
      </c>
      <c r="C16" s="87">
        <v>98711100</v>
      </c>
      <c r="D16" s="87" t="s">
        <v>280</v>
      </c>
      <c r="E16" s="87"/>
      <c r="F16" s="120">
        <v>38596</v>
      </c>
      <c r="G16" s="97">
        <v>4.1800000000000006</v>
      </c>
      <c r="H16" s="100" t="s">
        <v>281</v>
      </c>
      <c r="I16" s="101">
        <v>4.8000000000000001E-2</v>
      </c>
      <c r="J16" s="101">
        <v>4.8400000000000006E-2</v>
      </c>
      <c r="K16" s="97">
        <v>7500000</v>
      </c>
      <c r="L16" s="121">
        <v>122.536</v>
      </c>
      <c r="M16" s="97">
        <v>9190.2012599999998</v>
      </c>
      <c r="N16" s="98">
        <v>0.9375</v>
      </c>
      <c r="O16" s="98">
        <v>6.4083963525901969E-4</v>
      </c>
      <c r="P16" s="98">
        <f>M16/'סכום נכסי הקרן'!$C$43</f>
        <v>1.9250737205045288E-4</v>
      </c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</row>
    <row r="17" spans="2:30" s="158" customFormat="1">
      <c r="B17" s="90" t="s">
        <v>1844</v>
      </c>
      <c r="C17" s="87">
        <v>98706000</v>
      </c>
      <c r="D17" s="87" t="s">
        <v>280</v>
      </c>
      <c r="E17" s="87"/>
      <c r="F17" s="120">
        <v>38443</v>
      </c>
      <c r="G17" s="97">
        <v>3.8500000000000005</v>
      </c>
      <c r="H17" s="100" t="s">
        <v>281</v>
      </c>
      <c r="I17" s="101">
        <v>4.8000000000000001E-2</v>
      </c>
      <c r="J17" s="101">
        <v>4.8399999999999999E-2</v>
      </c>
      <c r="K17" s="97">
        <v>4500000</v>
      </c>
      <c r="L17" s="121">
        <v>124.49079999999999</v>
      </c>
      <c r="M17" s="97">
        <v>5602.0844299999999</v>
      </c>
      <c r="N17" s="98">
        <v>0.9</v>
      </c>
      <c r="O17" s="98">
        <v>3.9063755419992114E-4</v>
      </c>
      <c r="P17" s="98">
        <f>M17/'סכום נכסי הקרן'!$C$43</f>
        <v>1.1734700047516253E-4</v>
      </c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</row>
    <row r="18" spans="2:30" s="158" customFormat="1">
      <c r="B18" s="90" t="s">
        <v>1845</v>
      </c>
      <c r="C18" s="87">
        <v>98708000</v>
      </c>
      <c r="D18" s="87" t="s">
        <v>280</v>
      </c>
      <c r="E18" s="87"/>
      <c r="F18" s="120">
        <v>38504</v>
      </c>
      <c r="G18" s="97">
        <v>4.0199999999999996</v>
      </c>
      <c r="H18" s="100" t="s">
        <v>281</v>
      </c>
      <c r="I18" s="101">
        <v>4.8000000000000001E-2</v>
      </c>
      <c r="J18" s="101">
        <v>4.8399999999999999E-2</v>
      </c>
      <c r="K18" s="97">
        <v>3832000</v>
      </c>
      <c r="L18" s="121">
        <v>122.90219999999999</v>
      </c>
      <c r="M18" s="97">
        <v>4709.6142</v>
      </c>
      <c r="N18" s="98">
        <v>0.95799999999999996</v>
      </c>
      <c r="O18" s="98">
        <v>3.2840493485979436E-4</v>
      </c>
      <c r="P18" s="98">
        <f>M18/'סכום נכסי הקרן'!$C$43</f>
        <v>9.8652404595271732E-5</v>
      </c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</row>
    <row r="19" spans="2:30" s="158" customFormat="1">
      <c r="B19" s="90" t="s">
        <v>1846</v>
      </c>
      <c r="C19" s="87">
        <v>98712000</v>
      </c>
      <c r="D19" s="87" t="s">
        <v>280</v>
      </c>
      <c r="E19" s="87"/>
      <c r="F19" s="120">
        <v>38627</v>
      </c>
      <c r="G19" s="97">
        <v>4.26</v>
      </c>
      <c r="H19" s="100" t="s">
        <v>281</v>
      </c>
      <c r="I19" s="101">
        <v>4.8000000000000001E-2</v>
      </c>
      <c r="J19" s="101">
        <v>4.8500000000000008E-2</v>
      </c>
      <c r="K19" s="97">
        <v>9155000</v>
      </c>
      <c r="L19" s="121">
        <v>121.7287</v>
      </c>
      <c r="M19" s="97">
        <v>11144.266039999999</v>
      </c>
      <c r="N19" s="98">
        <v>1.0172222222222222</v>
      </c>
      <c r="O19" s="98">
        <v>7.7709803977710483E-4</v>
      </c>
      <c r="P19" s="98">
        <f>M19/'סכום נכסי הקרן'!$C$43</f>
        <v>2.3343921510501358E-4</v>
      </c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</row>
    <row r="20" spans="2:30" s="158" customFormat="1">
      <c r="B20" s="90" t="s">
        <v>1847</v>
      </c>
      <c r="C20" s="87">
        <v>98715000</v>
      </c>
      <c r="D20" s="87" t="s">
        <v>280</v>
      </c>
      <c r="E20" s="87"/>
      <c r="F20" s="120">
        <v>38718</v>
      </c>
      <c r="G20" s="97">
        <v>4.4099999999999993</v>
      </c>
      <c r="H20" s="100" t="s">
        <v>281</v>
      </c>
      <c r="I20" s="101">
        <v>4.8000000000000001E-2</v>
      </c>
      <c r="J20" s="101">
        <v>4.8500000000000008E-2</v>
      </c>
      <c r="K20" s="97">
        <v>7900000</v>
      </c>
      <c r="L20" s="121">
        <v>122.2403</v>
      </c>
      <c r="M20" s="97">
        <v>9656.9868399999996</v>
      </c>
      <c r="N20" s="98">
        <v>0.98750000000000004</v>
      </c>
      <c r="O20" s="98">
        <v>6.7338894428594406E-4</v>
      </c>
      <c r="P20" s="98">
        <f>M20/'סכום נכסי הקרן'!$C$43</f>
        <v>2.0228514108669337E-4</v>
      </c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</row>
    <row r="21" spans="2:30" s="158" customFormat="1">
      <c r="B21" s="90" t="s">
        <v>1848</v>
      </c>
      <c r="C21" s="87">
        <v>8287302</v>
      </c>
      <c r="D21" s="87" t="s">
        <v>280</v>
      </c>
      <c r="E21" s="87"/>
      <c r="F21" s="120">
        <v>39203</v>
      </c>
      <c r="G21" s="97">
        <v>5.4999999999999991</v>
      </c>
      <c r="H21" s="100" t="s">
        <v>281</v>
      </c>
      <c r="I21" s="101">
        <v>4.8000000000000001E-2</v>
      </c>
      <c r="J21" s="101">
        <v>4.8599999999999997E-2</v>
      </c>
      <c r="K21" s="97">
        <v>106000000</v>
      </c>
      <c r="L21" s="121">
        <v>120.9575</v>
      </c>
      <c r="M21" s="97">
        <v>128214.98695000002</v>
      </c>
      <c r="N21" s="98">
        <v>0.53807106598984766</v>
      </c>
      <c r="O21" s="98">
        <v>8.9405273233132635E-3</v>
      </c>
      <c r="P21" s="98">
        <f>M21/'סכום נכסי הקרן'!$C$43</f>
        <v>2.6857224882175881E-3</v>
      </c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</row>
    <row r="22" spans="2:30" s="158" customFormat="1">
      <c r="B22" s="90" t="s">
        <v>1849</v>
      </c>
      <c r="C22" s="87">
        <v>8287310</v>
      </c>
      <c r="D22" s="87" t="s">
        <v>280</v>
      </c>
      <c r="E22" s="87"/>
      <c r="F22" s="120">
        <v>39234</v>
      </c>
      <c r="G22" s="97">
        <v>5.5799999999999992</v>
      </c>
      <c r="H22" s="100" t="s">
        <v>281</v>
      </c>
      <c r="I22" s="101">
        <v>4.8000000000000001E-2</v>
      </c>
      <c r="J22" s="101">
        <v>4.8599999999999997E-2</v>
      </c>
      <c r="K22" s="97">
        <v>93000000</v>
      </c>
      <c r="L22" s="121">
        <v>119.87439999999999</v>
      </c>
      <c r="M22" s="97">
        <v>111483.17501000001</v>
      </c>
      <c r="N22" s="98">
        <v>0.56024096385542166</v>
      </c>
      <c r="O22" s="98">
        <v>7.773805511950874E-3</v>
      </c>
      <c r="P22" s="98">
        <f>M22/'סכום נכסי הקרן'!$C$43</f>
        <v>2.3352408115832517E-3</v>
      </c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</row>
    <row r="23" spans="2:30" s="158" customFormat="1">
      <c r="B23" s="90" t="s">
        <v>1850</v>
      </c>
      <c r="C23" s="87">
        <v>8287328</v>
      </c>
      <c r="D23" s="87" t="s">
        <v>280</v>
      </c>
      <c r="E23" s="87"/>
      <c r="F23" s="120">
        <v>39264</v>
      </c>
      <c r="G23" s="97">
        <v>5.5299999999999994</v>
      </c>
      <c r="H23" s="100" t="s">
        <v>281</v>
      </c>
      <c r="I23" s="101">
        <v>4.8000000000000001E-2</v>
      </c>
      <c r="J23" s="101">
        <v>4.8599999999999997E-2</v>
      </c>
      <c r="K23" s="97">
        <v>66000000</v>
      </c>
      <c r="L23" s="121">
        <v>122.2692</v>
      </c>
      <c r="M23" s="97">
        <v>80697.671260000003</v>
      </c>
      <c r="N23" s="98">
        <v>0.69473684210526321</v>
      </c>
      <c r="O23" s="98">
        <v>5.6271092170304309E-3</v>
      </c>
      <c r="P23" s="98">
        <f>M23/'סכום נכסי הקרן'!$C$43</f>
        <v>1.6903761066113974E-3</v>
      </c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</row>
    <row r="24" spans="2:30" s="158" customFormat="1">
      <c r="B24" s="90" t="s">
        <v>1851</v>
      </c>
      <c r="C24" s="87">
        <v>8287336</v>
      </c>
      <c r="D24" s="87" t="s">
        <v>280</v>
      </c>
      <c r="E24" s="87"/>
      <c r="F24" s="120">
        <v>39295</v>
      </c>
      <c r="G24" s="97">
        <v>5.62</v>
      </c>
      <c r="H24" s="100" t="s">
        <v>281</v>
      </c>
      <c r="I24" s="101">
        <v>4.8000000000000001E-2</v>
      </c>
      <c r="J24" s="101">
        <v>4.8499999999999995E-2</v>
      </c>
      <c r="K24" s="97">
        <v>33000000</v>
      </c>
      <c r="L24" s="121">
        <v>120.9389</v>
      </c>
      <c r="M24" s="97">
        <v>39909.847040000001</v>
      </c>
      <c r="N24" s="98">
        <v>0.21153846153846154</v>
      </c>
      <c r="O24" s="98">
        <v>2.7829436044751938E-3</v>
      </c>
      <c r="P24" s="98">
        <f>M24/'סכום נכסי הקרן'!$C$43</f>
        <v>8.3599254850333338E-4</v>
      </c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</row>
    <row r="25" spans="2:30" s="158" customFormat="1">
      <c r="B25" s="90" t="s">
        <v>1852</v>
      </c>
      <c r="C25" s="87">
        <v>8287351</v>
      </c>
      <c r="D25" s="87" t="s">
        <v>280</v>
      </c>
      <c r="E25" s="87"/>
      <c r="F25" s="120">
        <v>39356</v>
      </c>
      <c r="G25" s="97">
        <v>5.78</v>
      </c>
      <c r="H25" s="100" t="s">
        <v>281</v>
      </c>
      <c r="I25" s="101">
        <v>4.8000000000000001E-2</v>
      </c>
      <c r="J25" s="101">
        <v>4.8499999999999995E-2</v>
      </c>
      <c r="K25" s="97">
        <v>26970000</v>
      </c>
      <c r="L25" s="121">
        <v>117.86360000000001</v>
      </c>
      <c r="M25" s="97">
        <v>31787.82087</v>
      </c>
      <c r="N25" s="98">
        <v>0.77057142857142857</v>
      </c>
      <c r="O25" s="98">
        <v>2.2165886203900018E-3</v>
      </c>
      <c r="P25" s="98">
        <f>M25/'סכום נכסי הקרן'!$C$43</f>
        <v>6.6586026636093938E-4</v>
      </c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</row>
    <row r="26" spans="2:30" s="158" customFormat="1">
      <c r="B26" s="90" t="s">
        <v>1853</v>
      </c>
      <c r="C26" s="87">
        <v>8287369</v>
      </c>
      <c r="D26" s="87" t="s">
        <v>280</v>
      </c>
      <c r="E26" s="87"/>
      <c r="F26" s="120">
        <v>39387</v>
      </c>
      <c r="G26" s="97">
        <v>5.87</v>
      </c>
      <c r="H26" s="100" t="s">
        <v>281</v>
      </c>
      <c r="I26" s="101">
        <v>4.8000000000000001E-2</v>
      </c>
      <c r="J26" s="101">
        <v>4.8499999999999995E-2</v>
      </c>
      <c r="K26" s="97">
        <v>134156000</v>
      </c>
      <c r="L26" s="121">
        <v>117.97450000000001</v>
      </c>
      <c r="M26" s="97">
        <v>158269.90161</v>
      </c>
      <c r="N26" s="98">
        <v>0.50058208955223882</v>
      </c>
      <c r="O26" s="98">
        <v>1.1036279092350731E-2</v>
      </c>
      <c r="P26" s="98">
        <f>M26/'סכום נכסי הקרן'!$C$43</f>
        <v>3.3152835255345478E-3</v>
      </c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</row>
    <row r="27" spans="2:30" s="158" customFormat="1">
      <c r="B27" s="90" t="s">
        <v>1854</v>
      </c>
      <c r="C27" s="87">
        <v>8287518</v>
      </c>
      <c r="D27" s="87" t="s">
        <v>280</v>
      </c>
      <c r="E27" s="87"/>
      <c r="F27" s="120">
        <v>39845</v>
      </c>
      <c r="G27" s="97">
        <v>6.67</v>
      </c>
      <c r="H27" s="100" t="s">
        <v>281</v>
      </c>
      <c r="I27" s="101">
        <v>4.8000000000000001E-2</v>
      </c>
      <c r="J27" s="101">
        <v>4.8500000000000008E-2</v>
      </c>
      <c r="K27" s="97">
        <v>2965000</v>
      </c>
      <c r="L27" s="121">
        <v>113.7774</v>
      </c>
      <c r="M27" s="97">
        <v>3373.4996499999997</v>
      </c>
      <c r="N27" s="98">
        <v>4.4924242424242422E-2</v>
      </c>
      <c r="O27" s="98">
        <v>2.3523666393051663E-4</v>
      </c>
      <c r="P27" s="98">
        <f>M27/'סכום נכסי הקרן'!$C$43</f>
        <v>7.0664780222084341E-5</v>
      </c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</row>
    <row r="28" spans="2:30" s="158" customFormat="1">
      <c r="B28" s="90" t="s">
        <v>1855</v>
      </c>
      <c r="C28" s="87">
        <v>8287526</v>
      </c>
      <c r="D28" s="87" t="s">
        <v>280</v>
      </c>
      <c r="E28" s="87"/>
      <c r="F28" s="120">
        <v>39873</v>
      </c>
      <c r="G28" s="97">
        <v>6.75</v>
      </c>
      <c r="H28" s="100" t="s">
        <v>281</v>
      </c>
      <c r="I28" s="101">
        <v>4.8000000000000001E-2</v>
      </c>
      <c r="J28" s="101">
        <v>4.8499999999999995E-2</v>
      </c>
      <c r="K28" s="97">
        <v>108985000</v>
      </c>
      <c r="L28" s="121">
        <v>113.9331</v>
      </c>
      <c r="M28" s="97">
        <v>124169.96223</v>
      </c>
      <c r="N28" s="98">
        <v>0.57664021164021162</v>
      </c>
      <c r="O28" s="98">
        <v>8.6584647119686102E-3</v>
      </c>
      <c r="P28" s="98">
        <f>M28/'סכום נכסי הקרן'!$C$43</f>
        <v>2.6009912558216698E-3</v>
      </c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</row>
    <row r="29" spans="2:30" s="158" customFormat="1">
      <c r="B29" s="90" t="s">
        <v>1856</v>
      </c>
      <c r="C29" s="87">
        <v>98287542</v>
      </c>
      <c r="D29" s="87" t="s">
        <v>280</v>
      </c>
      <c r="E29" s="87"/>
      <c r="F29" s="120">
        <v>39934</v>
      </c>
      <c r="G29" s="97">
        <v>6.92</v>
      </c>
      <c r="H29" s="100" t="s">
        <v>281</v>
      </c>
      <c r="I29" s="101">
        <v>4.8000000000000001E-2</v>
      </c>
      <c r="J29" s="101">
        <v>4.8600000000000004E-2</v>
      </c>
      <c r="K29" s="97">
        <v>118930000</v>
      </c>
      <c r="L29" s="121">
        <v>112.5827</v>
      </c>
      <c r="M29" s="97">
        <v>133894.55526999998</v>
      </c>
      <c r="N29" s="98">
        <v>0.25967248908296942</v>
      </c>
      <c r="O29" s="98">
        <v>9.3365678873495572E-3</v>
      </c>
      <c r="P29" s="98">
        <f>M29/'סכום נכסי הקרן'!$C$43</f>
        <v>2.8046925456441866E-3</v>
      </c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</row>
    <row r="30" spans="2:30" s="158" customFormat="1">
      <c r="B30" s="90" t="s">
        <v>1857</v>
      </c>
      <c r="C30" s="87">
        <v>98679000</v>
      </c>
      <c r="D30" s="87" t="s">
        <v>280</v>
      </c>
      <c r="E30" s="87"/>
      <c r="F30" s="120">
        <v>37257</v>
      </c>
      <c r="G30" s="97">
        <v>0.97</v>
      </c>
      <c r="H30" s="100" t="s">
        <v>281</v>
      </c>
      <c r="I30" s="101">
        <v>4.8000000000000001E-2</v>
      </c>
      <c r="J30" s="101">
        <v>4.9900226691136779E-2</v>
      </c>
      <c r="K30" s="97">
        <v>55140000</v>
      </c>
      <c r="L30" s="121">
        <v>132.29650000000001</v>
      </c>
      <c r="M30" s="97">
        <v>72948.312999999995</v>
      </c>
      <c r="N30" s="98">
        <v>0.24290748898678413</v>
      </c>
      <c r="O30" s="98">
        <v>5.0867406461652179E-3</v>
      </c>
      <c r="P30" s="98">
        <f>M30/'סכום נכסי הקרן'!$C$43</f>
        <v>1.5280501083546334E-3</v>
      </c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</row>
    <row r="31" spans="2:30" s="158" customFormat="1">
      <c r="B31" s="90" t="s">
        <v>1858</v>
      </c>
      <c r="C31" s="87">
        <v>98680000</v>
      </c>
      <c r="D31" s="87" t="s">
        <v>280</v>
      </c>
      <c r="E31" s="87"/>
      <c r="F31" s="120">
        <v>37288</v>
      </c>
      <c r="G31" s="97">
        <v>1.05</v>
      </c>
      <c r="H31" s="100" t="s">
        <v>281</v>
      </c>
      <c r="I31" s="101">
        <v>4.8000000000000001E-2</v>
      </c>
      <c r="J31" s="101">
        <v>4.9901325809080702E-2</v>
      </c>
      <c r="K31" s="97">
        <v>24435000</v>
      </c>
      <c r="L31" s="121">
        <v>131.8878</v>
      </c>
      <c r="M31" s="97">
        <v>32226.793149999998</v>
      </c>
      <c r="N31" s="98">
        <v>0.14289473684210527</v>
      </c>
      <c r="O31" s="98">
        <v>2.2471984871214748E-3</v>
      </c>
      <c r="P31" s="98">
        <f>M31/'סכום נכסי הקרן'!$C$43</f>
        <v>6.7505542951733308E-4</v>
      </c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</row>
    <row r="32" spans="2:30" s="158" customFormat="1">
      <c r="B32" s="90" t="s">
        <v>1859</v>
      </c>
      <c r="C32" s="87">
        <v>98681000</v>
      </c>
      <c r="D32" s="87" t="s">
        <v>280</v>
      </c>
      <c r="E32" s="87"/>
      <c r="F32" s="120">
        <v>37316</v>
      </c>
      <c r="G32" s="97">
        <v>1.1300000000000001</v>
      </c>
      <c r="H32" s="100" t="s">
        <v>281</v>
      </c>
      <c r="I32" s="101">
        <v>4.8000000000000001E-2</v>
      </c>
      <c r="J32" s="101">
        <v>5.0199999999999995E-2</v>
      </c>
      <c r="K32" s="97">
        <v>44421000</v>
      </c>
      <c r="L32" s="121">
        <v>129.9426</v>
      </c>
      <c r="M32" s="97">
        <v>57721.80083</v>
      </c>
      <c r="N32" s="98">
        <v>0.26129999999999998</v>
      </c>
      <c r="O32" s="98">
        <v>4.024984518172672E-3</v>
      </c>
      <c r="P32" s="98">
        <f>M32/'סכום נכסי הקרן'!$C$43</f>
        <v>1.2090999830620629E-3</v>
      </c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</row>
    <row r="33" spans="2:30" s="158" customFormat="1">
      <c r="B33" s="90" t="s">
        <v>1860</v>
      </c>
      <c r="C33" s="87">
        <v>98710000</v>
      </c>
      <c r="D33" s="87" t="s">
        <v>280</v>
      </c>
      <c r="E33" s="87"/>
      <c r="F33" s="120">
        <v>37926</v>
      </c>
      <c r="G33" s="97">
        <v>2.67</v>
      </c>
      <c r="H33" s="100" t="s">
        <v>281</v>
      </c>
      <c r="I33" s="101">
        <v>4.8000000000000001E-2</v>
      </c>
      <c r="J33" s="101">
        <v>5.0099999999999999E-2</v>
      </c>
      <c r="K33" s="97">
        <v>67993000</v>
      </c>
      <c r="L33" s="121">
        <v>123.901</v>
      </c>
      <c r="M33" s="97">
        <v>84244.000249999997</v>
      </c>
      <c r="N33" s="98">
        <v>0.22004207119741101</v>
      </c>
      <c r="O33" s="98">
        <v>5.8743974006256706E-3</v>
      </c>
      <c r="P33" s="98">
        <f>M33/'סכום נכסי הקרן'!$C$43</f>
        <v>1.7646611472734162E-3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</row>
    <row r="34" spans="2:30" s="158" customFormat="1">
      <c r="B34" s="90" t="s">
        <v>1861</v>
      </c>
      <c r="C34" s="87">
        <v>98720000</v>
      </c>
      <c r="D34" s="87" t="s">
        <v>280</v>
      </c>
      <c r="E34" s="87"/>
      <c r="F34" s="120">
        <v>37956</v>
      </c>
      <c r="G34" s="97">
        <v>2.75</v>
      </c>
      <c r="H34" s="100" t="s">
        <v>281</v>
      </c>
      <c r="I34" s="101">
        <v>4.8000000000000001E-2</v>
      </c>
      <c r="J34" s="101">
        <v>5.0912016170615255E-2</v>
      </c>
      <c r="K34" s="97">
        <v>68740000</v>
      </c>
      <c r="L34" s="121">
        <v>123.16889999999999</v>
      </c>
      <c r="M34" s="97">
        <v>84666.282510000005</v>
      </c>
      <c r="N34" s="98">
        <v>0.24905797101449276</v>
      </c>
      <c r="O34" s="98">
        <v>5.9038434597291425E-3</v>
      </c>
      <c r="P34" s="98">
        <f>M34/'סכום נכסי הקרן'!$C$43</f>
        <v>1.7735067041699719E-3</v>
      </c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</row>
    <row r="35" spans="2:30" s="158" customFormat="1">
      <c r="B35" s="90" t="s">
        <v>1862</v>
      </c>
      <c r="C35" s="87">
        <v>98705000</v>
      </c>
      <c r="D35" s="87" t="s">
        <v>280</v>
      </c>
      <c r="E35" s="87"/>
      <c r="F35" s="120">
        <v>38412</v>
      </c>
      <c r="G35" s="97">
        <v>3.77</v>
      </c>
      <c r="H35" s="100" t="s">
        <v>281</v>
      </c>
      <c r="I35" s="101">
        <v>4.8000000000000001E-2</v>
      </c>
      <c r="J35" s="101">
        <v>4.8500000000000008E-2</v>
      </c>
      <c r="K35" s="97">
        <v>5530000</v>
      </c>
      <c r="L35" s="121">
        <v>125.1951</v>
      </c>
      <c r="M35" s="97">
        <v>6923.2909600000003</v>
      </c>
      <c r="N35" s="98">
        <v>0.92166666666666663</v>
      </c>
      <c r="O35" s="98">
        <v>4.827662776993927E-4</v>
      </c>
      <c r="P35" s="98">
        <f>M35/'סכום נכסי הקרן'!$C$43</f>
        <v>1.4502234618638343E-4</v>
      </c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</row>
    <row r="36" spans="2:30" s="158" customFormat="1">
      <c r="B36" s="90" t="s">
        <v>1863</v>
      </c>
      <c r="C36" s="87">
        <v>98732000</v>
      </c>
      <c r="D36" s="87" t="s">
        <v>280</v>
      </c>
      <c r="E36" s="87"/>
      <c r="F36" s="120">
        <v>39448</v>
      </c>
      <c r="G36" s="97">
        <v>5.8900000000000006</v>
      </c>
      <c r="H36" s="100" t="s">
        <v>281</v>
      </c>
      <c r="I36" s="101">
        <v>4.8000000000000001E-2</v>
      </c>
      <c r="J36" s="101">
        <v>4.8500000000000008E-2</v>
      </c>
      <c r="K36" s="97">
        <v>54498000</v>
      </c>
      <c r="L36" s="121">
        <v>119.2727</v>
      </c>
      <c r="M36" s="97">
        <v>65001.220479999996</v>
      </c>
      <c r="N36" s="98">
        <v>0.45039669421487605</v>
      </c>
      <c r="O36" s="98">
        <v>4.5325839168612854E-3</v>
      </c>
      <c r="P36" s="98">
        <f>M36/'סכום נכסי הקרן'!$C$43</f>
        <v>1.3615821656855506E-3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</row>
    <row r="37" spans="2:30" s="158" customFormat="1">
      <c r="B37" s="90" t="s">
        <v>1864</v>
      </c>
      <c r="C37" s="87">
        <v>8287617</v>
      </c>
      <c r="D37" s="87" t="s">
        <v>280</v>
      </c>
      <c r="E37" s="87"/>
      <c r="F37" s="120">
        <v>40148</v>
      </c>
      <c r="G37" s="97">
        <v>7.34</v>
      </c>
      <c r="H37" s="100" t="s">
        <v>281</v>
      </c>
      <c r="I37" s="101">
        <v>4.8000000000000001E-2</v>
      </c>
      <c r="J37" s="101">
        <v>4.8503218961716062E-2</v>
      </c>
      <c r="K37" s="97">
        <v>158477000</v>
      </c>
      <c r="L37" s="121">
        <v>108.0787</v>
      </c>
      <c r="M37" s="97">
        <v>171279.84692999997</v>
      </c>
      <c r="N37" s="98">
        <v>0.27900880281690144</v>
      </c>
      <c r="O37" s="98">
        <v>1.1943472349357658E-2</v>
      </c>
      <c r="P37" s="98">
        <f>M37/'סכום נכסי הקרן'!$C$43</f>
        <v>3.5878031704496233E-3</v>
      </c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</row>
    <row r="38" spans="2:30" s="158" customFormat="1">
      <c r="B38" s="90" t="s">
        <v>1865</v>
      </c>
      <c r="C38" s="87">
        <v>8287658</v>
      </c>
      <c r="D38" s="87" t="s">
        <v>280</v>
      </c>
      <c r="E38" s="87"/>
      <c r="F38" s="120">
        <v>40269</v>
      </c>
      <c r="G38" s="97">
        <v>7.49</v>
      </c>
      <c r="H38" s="100" t="s">
        <v>281</v>
      </c>
      <c r="I38" s="101">
        <v>4.8000000000000001E-2</v>
      </c>
      <c r="J38" s="101">
        <v>4.8584883865524772E-2</v>
      </c>
      <c r="K38" s="97">
        <v>179682000</v>
      </c>
      <c r="L38" s="121">
        <v>109.66500000000001</v>
      </c>
      <c r="M38" s="97">
        <v>197048.27705</v>
      </c>
      <c r="N38" s="98">
        <v>0.25928138528138528</v>
      </c>
      <c r="O38" s="98">
        <v>1.3740324332477162E-2</v>
      </c>
      <c r="P38" s="98">
        <f>M38/'סכום נכסי הקרן'!$C$43</f>
        <v>4.1275751105765302E-3</v>
      </c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</row>
    <row r="39" spans="2:30" s="158" customFormat="1">
      <c r="B39" s="90" t="s">
        <v>1866</v>
      </c>
      <c r="C39" s="87">
        <v>8287690</v>
      </c>
      <c r="D39" s="87" t="s">
        <v>280</v>
      </c>
      <c r="E39" s="87"/>
      <c r="F39" s="120">
        <v>40391</v>
      </c>
      <c r="G39" s="97">
        <v>7.6499999999999995</v>
      </c>
      <c r="H39" s="100" t="s">
        <v>281</v>
      </c>
      <c r="I39" s="101">
        <v>4.8000000000000001E-2</v>
      </c>
      <c r="J39" s="101">
        <v>4.8499999999999988E-2</v>
      </c>
      <c r="K39" s="97">
        <v>121054000</v>
      </c>
      <c r="L39" s="121">
        <v>108.7657</v>
      </c>
      <c r="M39" s="97">
        <v>131665.28364000001</v>
      </c>
      <c r="N39" s="98">
        <v>0.20413827993254638</v>
      </c>
      <c r="O39" s="98">
        <v>9.1811191025138635E-3</v>
      </c>
      <c r="P39" s="98">
        <f>M39/'סכום נכסי הקרן'!$C$43</f>
        <v>2.7579959379272494E-3</v>
      </c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</row>
    <row r="40" spans="2:30" s="158" customFormat="1">
      <c r="B40" s="90" t="s">
        <v>1867</v>
      </c>
      <c r="C40" s="87">
        <v>8287716</v>
      </c>
      <c r="D40" s="87" t="s">
        <v>280</v>
      </c>
      <c r="E40" s="87"/>
      <c r="F40" s="120">
        <v>40452</v>
      </c>
      <c r="G40" s="97">
        <v>7.8099999999999987</v>
      </c>
      <c r="H40" s="100" t="s">
        <v>281</v>
      </c>
      <c r="I40" s="101">
        <v>4.8000000000000001E-2</v>
      </c>
      <c r="J40" s="101">
        <v>4.8600000000000011E-2</v>
      </c>
      <c r="K40" s="97">
        <v>160466000</v>
      </c>
      <c r="L40" s="121">
        <v>106.85209999999999</v>
      </c>
      <c r="M40" s="97">
        <v>171461.24667999998</v>
      </c>
      <c r="N40" s="98">
        <v>0.24536085626911314</v>
      </c>
      <c r="O40" s="98">
        <v>1.1956121490147648E-2</v>
      </c>
      <c r="P40" s="98">
        <f>M40/'סכום נכסי הקרן'!$C$43</f>
        <v>3.5916029554788264E-3</v>
      </c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</row>
    <row r="41" spans="2:30" s="158" customFormat="1">
      <c r="B41" s="90" t="s">
        <v>1868</v>
      </c>
      <c r="C41" s="87">
        <v>98667000</v>
      </c>
      <c r="D41" s="87" t="s">
        <v>280</v>
      </c>
      <c r="E41" s="87"/>
      <c r="F41" s="120">
        <v>36892</v>
      </c>
      <c r="G41" s="99">
        <v>0</v>
      </c>
      <c r="H41" s="100" t="s">
        <v>281</v>
      </c>
      <c r="I41" s="101">
        <v>4.8000000000000001E-2</v>
      </c>
      <c r="J41" s="101">
        <v>2.5999999999999999E-3</v>
      </c>
      <c r="K41" s="97">
        <v>52563000</v>
      </c>
      <c r="L41" s="121">
        <v>134.36660000000001</v>
      </c>
      <c r="M41" s="97">
        <v>70627.142459999988</v>
      </c>
      <c r="N41" s="98">
        <v>0.29696610169491527</v>
      </c>
      <c r="O41" s="98">
        <v>4.9248836813235598E-3</v>
      </c>
      <c r="P41" s="98">
        <f>M41/'סכום נכסי הקרן'!$C$43</f>
        <v>1.4794284919074291E-3</v>
      </c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</row>
    <row r="42" spans="2:30" s="158" customFormat="1">
      <c r="B42" s="90" t="s">
        <v>1869</v>
      </c>
      <c r="C42" s="87">
        <v>98668000</v>
      </c>
      <c r="D42" s="87" t="s">
        <v>280</v>
      </c>
      <c r="E42" s="87"/>
      <c r="F42" s="120">
        <v>36923</v>
      </c>
      <c r="G42" s="97">
        <v>8.9999999999999983E-2</v>
      </c>
      <c r="H42" s="100" t="s">
        <v>281</v>
      </c>
      <c r="I42" s="101">
        <v>4.8000000000000001E-2</v>
      </c>
      <c r="J42" s="101">
        <v>4.7800000000000002E-2</v>
      </c>
      <c r="K42" s="97">
        <v>34215000</v>
      </c>
      <c r="L42" s="121">
        <v>133.94399999999999</v>
      </c>
      <c r="M42" s="97">
        <v>45828.953719999998</v>
      </c>
      <c r="N42" s="98">
        <v>0.22217532467532466</v>
      </c>
      <c r="O42" s="98">
        <v>3.1956873582360801E-3</v>
      </c>
      <c r="P42" s="98">
        <f>M42/'סכום נכסי הקרן'!$C$43</f>
        <v>9.5998022185414316E-4</v>
      </c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</row>
    <row r="43" spans="2:30" s="158" customFormat="1">
      <c r="B43" s="90" t="s">
        <v>1870</v>
      </c>
      <c r="C43" s="87">
        <v>98669000</v>
      </c>
      <c r="D43" s="87" t="s">
        <v>280</v>
      </c>
      <c r="E43" s="87"/>
      <c r="F43" s="120">
        <v>36951</v>
      </c>
      <c r="G43" s="97">
        <v>0.16999999999999998</v>
      </c>
      <c r="H43" s="100" t="s">
        <v>281</v>
      </c>
      <c r="I43" s="101">
        <v>4.8000000000000001E-2</v>
      </c>
      <c r="J43" s="101">
        <v>5.0305431625720036E-2</v>
      </c>
      <c r="K43" s="97">
        <v>25403000</v>
      </c>
      <c r="L43" s="121">
        <v>134.1885</v>
      </c>
      <c r="M43" s="97">
        <v>34087.893670000005</v>
      </c>
      <c r="N43" s="98">
        <v>0.19692248062015505</v>
      </c>
      <c r="O43" s="98">
        <v>2.3769744239780718E-3</v>
      </c>
      <c r="P43" s="98">
        <f>M43/'סכום נכסי הקרן'!$C$43</f>
        <v>7.1403994792894982E-4</v>
      </c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</row>
    <row r="44" spans="2:30" s="158" customFormat="1">
      <c r="B44" s="90" t="s">
        <v>1871</v>
      </c>
      <c r="C44" s="87">
        <v>98670000</v>
      </c>
      <c r="D44" s="87" t="s">
        <v>280</v>
      </c>
      <c r="E44" s="87"/>
      <c r="F44" s="120">
        <v>36982</v>
      </c>
      <c r="G44" s="97">
        <v>0.25</v>
      </c>
      <c r="H44" s="100" t="s">
        <v>281</v>
      </c>
      <c r="I44" s="101">
        <v>4.8000000000000001E-2</v>
      </c>
      <c r="J44" s="101">
        <v>4.9800000000000004E-2</v>
      </c>
      <c r="K44" s="97">
        <v>28984000</v>
      </c>
      <c r="L44" s="121">
        <v>133.77340000000001</v>
      </c>
      <c r="M44" s="97">
        <v>38772.887589999998</v>
      </c>
      <c r="N44" s="98">
        <v>0.19068421052631579</v>
      </c>
      <c r="O44" s="98">
        <v>2.7036625682248195E-3</v>
      </c>
      <c r="P44" s="98">
        <f>M44/'סכום נכסי הקרן'!$C$43</f>
        <v>8.1217663091292483E-4</v>
      </c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</row>
    <row r="45" spans="2:30" s="158" customFormat="1">
      <c r="B45" s="90" t="s">
        <v>1872</v>
      </c>
      <c r="C45" s="87">
        <v>98671000</v>
      </c>
      <c r="D45" s="87" t="s">
        <v>280</v>
      </c>
      <c r="E45" s="87"/>
      <c r="F45" s="120">
        <v>37012</v>
      </c>
      <c r="G45" s="97">
        <v>0.33</v>
      </c>
      <c r="H45" s="100" t="s">
        <v>281</v>
      </c>
      <c r="I45" s="101">
        <v>4.8000000000000001E-2</v>
      </c>
      <c r="J45" s="101">
        <v>5.0007655511218045E-2</v>
      </c>
      <c r="K45" s="97">
        <v>41485000</v>
      </c>
      <c r="L45" s="121">
        <v>132.9657</v>
      </c>
      <c r="M45" s="97">
        <v>55160.801149999999</v>
      </c>
      <c r="N45" s="98">
        <v>0.26592948717948717</v>
      </c>
      <c r="O45" s="98">
        <v>3.8464040872986621E-3</v>
      </c>
      <c r="P45" s="98">
        <f>M45/'סכום נכסי הקרן'!$C$43</f>
        <v>1.1554546597148296E-3</v>
      </c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</row>
    <row r="46" spans="2:30" s="158" customFormat="1">
      <c r="B46" s="90" t="s">
        <v>1873</v>
      </c>
      <c r="C46" s="87">
        <v>98672000</v>
      </c>
      <c r="D46" s="87" t="s">
        <v>280</v>
      </c>
      <c r="E46" s="87"/>
      <c r="F46" s="120">
        <v>37043</v>
      </c>
      <c r="G46" s="97">
        <v>0.41999999999999993</v>
      </c>
      <c r="H46" s="100" t="s">
        <v>281</v>
      </c>
      <c r="I46" s="101">
        <v>4.8000000000000001E-2</v>
      </c>
      <c r="J46" s="101">
        <v>4.9899999999999993E-2</v>
      </c>
      <c r="K46" s="97">
        <v>31240000</v>
      </c>
      <c r="L46" s="121">
        <v>131.2346</v>
      </c>
      <c r="M46" s="97">
        <v>40997.686500000003</v>
      </c>
      <c r="N46" s="98">
        <v>0.2041830065359477</v>
      </c>
      <c r="O46" s="98">
        <v>2.8587994669361178E-3</v>
      </c>
      <c r="P46" s="98">
        <f>M46/'סכום נכסי הקרן'!$C$43</f>
        <v>8.5877954845390734E-4</v>
      </c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</row>
    <row r="47" spans="2:30" s="158" customFormat="1">
      <c r="B47" s="90" t="s">
        <v>1874</v>
      </c>
      <c r="C47" s="87">
        <v>98673000</v>
      </c>
      <c r="D47" s="87" t="s">
        <v>280</v>
      </c>
      <c r="E47" s="87"/>
      <c r="F47" s="120">
        <v>37073</v>
      </c>
      <c r="G47" s="97">
        <v>0.49</v>
      </c>
      <c r="H47" s="100" t="s">
        <v>281</v>
      </c>
      <c r="I47" s="101">
        <v>4.8000000000000001E-2</v>
      </c>
      <c r="J47" s="101">
        <v>5.0100865769472369E-2</v>
      </c>
      <c r="K47" s="97">
        <v>35228000</v>
      </c>
      <c r="L47" s="121">
        <v>133.3115</v>
      </c>
      <c r="M47" s="97">
        <v>46962.974900000001</v>
      </c>
      <c r="N47" s="98">
        <v>0.21612269938650308</v>
      </c>
      <c r="O47" s="98">
        <v>3.2747635067128548E-3</v>
      </c>
      <c r="P47" s="98">
        <f>M47/'סכום נכסי הקרן'!$C$43</f>
        <v>9.8373459143052326E-4</v>
      </c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</row>
    <row r="48" spans="2:30" s="158" customFormat="1">
      <c r="B48" s="90" t="s">
        <v>1875</v>
      </c>
      <c r="C48" s="87">
        <v>98674000</v>
      </c>
      <c r="D48" s="87" t="s">
        <v>280</v>
      </c>
      <c r="E48" s="87"/>
      <c r="F48" s="120">
        <v>37104</v>
      </c>
      <c r="G48" s="97">
        <v>0.57000000000000006</v>
      </c>
      <c r="H48" s="100" t="s">
        <v>281</v>
      </c>
      <c r="I48" s="101">
        <v>4.8000000000000001E-2</v>
      </c>
      <c r="J48" s="101">
        <v>5.0025501352659221E-2</v>
      </c>
      <c r="K48" s="97">
        <v>33799000</v>
      </c>
      <c r="L48" s="121">
        <v>132.37309999999999</v>
      </c>
      <c r="M48" s="97">
        <v>44740.773959999999</v>
      </c>
      <c r="N48" s="98">
        <v>0.15868075117370892</v>
      </c>
      <c r="O48" s="98">
        <v>3.1198077664006071E-3</v>
      </c>
      <c r="P48" s="98">
        <f>M48/'סכום נכסי הקרן'!$C$43</f>
        <v>9.3718609363109139E-4</v>
      </c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</row>
    <row r="49" spans="2:30" s="158" customFormat="1">
      <c r="B49" s="90" t="s">
        <v>1876</v>
      </c>
      <c r="C49" s="87">
        <v>98675000</v>
      </c>
      <c r="D49" s="87" t="s">
        <v>280</v>
      </c>
      <c r="E49" s="87"/>
      <c r="F49" s="120">
        <v>37135</v>
      </c>
      <c r="G49" s="97">
        <v>0.66</v>
      </c>
      <c r="H49" s="100" t="s">
        <v>281</v>
      </c>
      <c r="I49" s="101">
        <v>4.8000000000000001E-2</v>
      </c>
      <c r="J49" s="101">
        <v>4.9899999999999993E-2</v>
      </c>
      <c r="K49" s="97">
        <v>31915000</v>
      </c>
      <c r="L49" s="121">
        <v>131.2978</v>
      </c>
      <c r="M49" s="97">
        <v>41903.686000000002</v>
      </c>
      <c r="N49" s="98">
        <v>0.19460365853658537</v>
      </c>
      <c r="O49" s="98">
        <v>2.9219754924331757E-3</v>
      </c>
      <c r="P49" s="98">
        <f>M49/'סכום נכסי הקרן'!$C$43</f>
        <v>8.7775754228557057E-4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</row>
    <row r="50" spans="2:30" s="158" customFormat="1">
      <c r="B50" s="90" t="s">
        <v>1877</v>
      </c>
      <c r="C50" s="87">
        <v>98676000</v>
      </c>
      <c r="D50" s="87" t="s">
        <v>280</v>
      </c>
      <c r="E50" s="87"/>
      <c r="F50" s="120">
        <v>37165</v>
      </c>
      <c r="G50" s="97">
        <v>0.73999999999999988</v>
      </c>
      <c r="H50" s="100" t="s">
        <v>281</v>
      </c>
      <c r="I50" s="101">
        <v>4.8000000000000001E-2</v>
      </c>
      <c r="J50" s="101">
        <v>5.0002332091951179E-2</v>
      </c>
      <c r="K50" s="97">
        <v>33401000</v>
      </c>
      <c r="L50" s="121">
        <v>130.39529999999999</v>
      </c>
      <c r="M50" s="97">
        <v>43553.349150000009</v>
      </c>
      <c r="N50" s="98">
        <v>0.22877397260273974</v>
      </c>
      <c r="O50" s="98">
        <v>3.0370077427003751E-3</v>
      </c>
      <c r="P50" s="98">
        <f>M50/'סכום נכסי הקרן'!$C$43</f>
        <v>9.1231307690233627E-4</v>
      </c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</row>
    <row r="51" spans="2:30" s="158" customFormat="1">
      <c r="B51" s="90" t="s">
        <v>1878</v>
      </c>
      <c r="C51" s="87">
        <v>98677000</v>
      </c>
      <c r="D51" s="87" t="s">
        <v>280</v>
      </c>
      <c r="E51" s="87"/>
      <c r="F51" s="120">
        <v>37196</v>
      </c>
      <c r="G51" s="97">
        <v>0.83000000000000007</v>
      </c>
      <c r="H51" s="100" t="s">
        <v>281</v>
      </c>
      <c r="I51" s="101">
        <v>4.8000000000000001E-2</v>
      </c>
      <c r="J51" s="101">
        <v>4.9903151472291345E-2</v>
      </c>
      <c r="K51" s="97">
        <v>38297000</v>
      </c>
      <c r="L51" s="121">
        <v>129.60980000000001</v>
      </c>
      <c r="M51" s="97">
        <v>49636.667099999999</v>
      </c>
      <c r="N51" s="98">
        <v>0.20589784946236558</v>
      </c>
      <c r="O51" s="98">
        <v>3.4612020716331278E-3</v>
      </c>
      <c r="P51" s="98">
        <f>M51/'סכום נכסי הקרן'!$C$43</f>
        <v>1.0397404877686186E-3</v>
      </c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</row>
    <row r="52" spans="2:30" s="158" customFormat="1">
      <c r="B52" s="90" t="s">
        <v>1879</v>
      </c>
      <c r="C52" s="87">
        <v>98678000</v>
      </c>
      <c r="D52" s="87" t="s">
        <v>280</v>
      </c>
      <c r="E52" s="87"/>
      <c r="F52" s="120">
        <v>37226</v>
      </c>
      <c r="G52" s="97">
        <v>0.91</v>
      </c>
      <c r="H52" s="100" t="s">
        <v>281</v>
      </c>
      <c r="I52" s="101">
        <v>4.8000000000000001E-2</v>
      </c>
      <c r="J52" s="101">
        <v>0.05</v>
      </c>
      <c r="K52" s="97">
        <v>30641000</v>
      </c>
      <c r="L52" s="121">
        <v>128.95920000000001</v>
      </c>
      <c r="M52" s="97">
        <v>39514.387900000002</v>
      </c>
      <c r="N52" s="98">
        <v>0.17918713450292398</v>
      </c>
      <c r="O52" s="98">
        <v>2.7553679416721963E-3</v>
      </c>
      <c r="P52" s="98">
        <f>M52/'סכום נכסי הקרן'!$C$43</f>
        <v>8.27708856161787E-4</v>
      </c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</row>
    <row r="53" spans="2:30" s="158" customFormat="1">
      <c r="B53" s="90" t="s">
        <v>1880</v>
      </c>
      <c r="C53" s="87">
        <v>98682000</v>
      </c>
      <c r="D53" s="87" t="s">
        <v>280</v>
      </c>
      <c r="E53" s="87"/>
      <c r="F53" s="120">
        <v>37347</v>
      </c>
      <c r="G53" s="97">
        <v>1.22</v>
      </c>
      <c r="H53" s="100" t="s">
        <v>281</v>
      </c>
      <c r="I53" s="101">
        <v>4.8000000000000001E-2</v>
      </c>
      <c r="J53" s="101">
        <v>5.0099999999999992E-2</v>
      </c>
      <c r="K53" s="97">
        <v>47986000</v>
      </c>
      <c r="L53" s="121">
        <v>128.4134</v>
      </c>
      <c r="M53" s="97">
        <v>61620.43765</v>
      </c>
      <c r="N53" s="98">
        <v>0.25524468085106383</v>
      </c>
      <c r="O53" s="98">
        <v>4.2968393913200512E-3</v>
      </c>
      <c r="P53" s="98">
        <f>M53/'סכום נכסי הקרן'!$C$43</f>
        <v>1.290764824512699E-3</v>
      </c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</row>
    <row r="54" spans="2:30" s="158" customFormat="1">
      <c r="B54" s="90" t="s">
        <v>1881</v>
      </c>
      <c r="C54" s="87">
        <v>98683000</v>
      </c>
      <c r="D54" s="87" t="s">
        <v>280</v>
      </c>
      <c r="E54" s="87"/>
      <c r="F54" s="120">
        <v>37377</v>
      </c>
      <c r="G54" s="97">
        <v>1.3</v>
      </c>
      <c r="H54" s="100" t="s">
        <v>281</v>
      </c>
      <c r="I54" s="101">
        <v>4.8000000000000001E-2</v>
      </c>
      <c r="J54" s="101">
        <v>5.0199999999999995E-2</v>
      </c>
      <c r="K54" s="97">
        <v>47723000</v>
      </c>
      <c r="L54" s="121">
        <v>127.27379999999999</v>
      </c>
      <c r="M54" s="97">
        <v>60738.880619999996</v>
      </c>
      <c r="N54" s="98">
        <v>0.24102525252525253</v>
      </c>
      <c r="O54" s="98">
        <v>4.2353677576112128E-3</v>
      </c>
      <c r="P54" s="98">
        <f>M54/'סכום נכסי הקרן'!$C$43</f>
        <v>1.2722988277018845E-3</v>
      </c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</row>
    <row r="55" spans="2:30" s="158" customFormat="1">
      <c r="B55" s="90" t="s">
        <v>1882</v>
      </c>
      <c r="C55" s="87">
        <v>98684000</v>
      </c>
      <c r="D55" s="87" t="s">
        <v>280</v>
      </c>
      <c r="E55" s="87"/>
      <c r="F55" s="120">
        <v>37408</v>
      </c>
      <c r="G55" s="97">
        <v>1.39</v>
      </c>
      <c r="H55" s="100" t="s">
        <v>281</v>
      </c>
      <c r="I55" s="101">
        <v>4.8000000000000001E-2</v>
      </c>
      <c r="J55" s="101">
        <v>5.0100000000000006E-2</v>
      </c>
      <c r="K55" s="97">
        <v>40120000</v>
      </c>
      <c r="L55" s="121">
        <v>124.8381</v>
      </c>
      <c r="M55" s="97">
        <v>50085.056490000003</v>
      </c>
      <c r="N55" s="98">
        <v>0.22043956043956045</v>
      </c>
      <c r="O55" s="98">
        <v>3.4924686005166987E-3</v>
      </c>
      <c r="P55" s="98">
        <f>M55/'סכום נכסי הקרן'!$C$43</f>
        <v>1.049132911360026E-3</v>
      </c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</row>
    <row r="56" spans="2:30" s="158" customFormat="1">
      <c r="B56" s="90" t="s">
        <v>1883</v>
      </c>
      <c r="C56" s="87">
        <v>98685000</v>
      </c>
      <c r="D56" s="87" t="s">
        <v>280</v>
      </c>
      <c r="E56" s="87"/>
      <c r="F56" s="120">
        <v>37438</v>
      </c>
      <c r="G56" s="97">
        <v>1.4300000000000002</v>
      </c>
      <c r="H56" s="100" t="s">
        <v>281</v>
      </c>
      <c r="I56" s="101">
        <v>4.8000000000000001E-2</v>
      </c>
      <c r="J56" s="101">
        <v>5.0100506913815755E-2</v>
      </c>
      <c r="K56" s="97">
        <v>62336000</v>
      </c>
      <c r="L56" s="121">
        <v>126.126</v>
      </c>
      <c r="M56" s="97">
        <v>78621.909209999998</v>
      </c>
      <c r="N56" s="98">
        <v>0.32131958762886598</v>
      </c>
      <c r="O56" s="98">
        <v>5.4823647704864472E-3</v>
      </c>
      <c r="P56" s="98">
        <f>M56/'סכום נכסי הקרן'!$C$43</f>
        <v>1.646895067846033E-3</v>
      </c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</row>
    <row r="57" spans="2:30" s="158" customFormat="1">
      <c r="B57" s="90" t="s">
        <v>1884</v>
      </c>
      <c r="C57" s="87">
        <v>98686000</v>
      </c>
      <c r="D57" s="87" t="s">
        <v>280</v>
      </c>
      <c r="E57" s="87"/>
      <c r="F57" s="120">
        <v>37469</v>
      </c>
      <c r="G57" s="97">
        <v>1.5200000000000002</v>
      </c>
      <c r="H57" s="100" t="s">
        <v>281</v>
      </c>
      <c r="I57" s="101">
        <v>4.8000000000000001E-2</v>
      </c>
      <c r="J57" s="101">
        <v>5.0100000000000006E-2</v>
      </c>
      <c r="K57" s="97">
        <v>48877000</v>
      </c>
      <c r="L57" s="121">
        <v>123.98180000000001</v>
      </c>
      <c r="M57" s="97">
        <v>60598.576179999996</v>
      </c>
      <c r="N57" s="98">
        <v>0.22839719626168226</v>
      </c>
      <c r="O57" s="98">
        <v>4.2255842236481244E-3</v>
      </c>
      <c r="P57" s="98">
        <f>M57/'סכום נכסי הקרן'!$C$43</f>
        <v>1.2693598671429935E-3</v>
      </c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</row>
    <row r="58" spans="2:30" s="158" customFormat="1">
      <c r="B58" s="90" t="s">
        <v>1885</v>
      </c>
      <c r="C58" s="87">
        <v>98687000</v>
      </c>
      <c r="D58" s="87" t="s">
        <v>280</v>
      </c>
      <c r="E58" s="87"/>
      <c r="F58" s="120">
        <v>37500</v>
      </c>
      <c r="G58" s="97">
        <v>1.6</v>
      </c>
      <c r="H58" s="100" t="s">
        <v>281</v>
      </c>
      <c r="I58" s="101">
        <v>4.8000000000000001E-2</v>
      </c>
      <c r="J58" s="101">
        <v>5.0101689235122641E-2</v>
      </c>
      <c r="K58" s="97">
        <v>50056000</v>
      </c>
      <c r="L58" s="121">
        <v>122.6827</v>
      </c>
      <c r="M58" s="97">
        <v>61410.074659999998</v>
      </c>
      <c r="N58" s="98">
        <v>0.25802061855670105</v>
      </c>
      <c r="O58" s="98">
        <v>4.2821706220548608E-3</v>
      </c>
      <c r="P58" s="98">
        <f>M58/'סכום נכסי הקרן'!$C$43</f>
        <v>1.2863583457821586E-3</v>
      </c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</row>
    <row r="59" spans="2:30" s="158" customFormat="1">
      <c r="B59" s="90" t="s">
        <v>1886</v>
      </c>
      <c r="C59" s="87">
        <v>98688000</v>
      </c>
      <c r="D59" s="87" t="s">
        <v>280</v>
      </c>
      <c r="E59" s="87"/>
      <c r="F59" s="120">
        <v>37530</v>
      </c>
      <c r="G59" s="97">
        <v>1.6800000000000002</v>
      </c>
      <c r="H59" s="100" t="s">
        <v>281</v>
      </c>
      <c r="I59" s="101">
        <v>4.8000000000000001E-2</v>
      </c>
      <c r="J59" s="101">
        <v>5.0099999999999992E-2</v>
      </c>
      <c r="K59" s="97">
        <v>47120000</v>
      </c>
      <c r="L59" s="121">
        <v>122.63339999999999</v>
      </c>
      <c r="M59" s="97">
        <v>57784.858940000013</v>
      </c>
      <c r="N59" s="98">
        <v>0.2603314917127072</v>
      </c>
      <c r="O59" s="98">
        <v>4.0293816075365812E-3</v>
      </c>
      <c r="P59" s="98">
        <f>M59/'סכום נכסי הקרן'!$C$43</f>
        <v>1.2104208628446861E-3</v>
      </c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</row>
    <row r="60" spans="2:30" s="158" customFormat="1">
      <c r="B60" s="90" t="s">
        <v>1887</v>
      </c>
      <c r="C60" s="87">
        <v>98689000</v>
      </c>
      <c r="D60" s="87" t="s">
        <v>280</v>
      </c>
      <c r="E60" s="87"/>
      <c r="F60" s="120">
        <v>37561</v>
      </c>
      <c r="G60" s="97">
        <v>1.77</v>
      </c>
      <c r="H60" s="100" t="s">
        <v>281</v>
      </c>
      <c r="I60" s="101">
        <v>4.8000000000000001E-2</v>
      </c>
      <c r="J60" s="101">
        <v>5.0001356975874954E-2</v>
      </c>
      <c r="K60" s="97">
        <v>23506000</v>
      </c>
      <c r="L60" s="121">
        <v>121.6896</v>
      </c>
      <c r="M60" s="97">
        <v>28604.36852</v>
      </c>
      <c r="N60" s="98">
        <v>0.31764864864864867</v>
      </c>
      <c r="O60" s="98">
        <v>1.9946040974048685E-3</v>
      </c>
      <c r="P60" s="98">
        <f>M60/'סכום נכסי הקרן'!$C$43</f>
        <v>5.9917641161080543E-4</v>
      </c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</row>
    <row r="61" spans="2:30" s="158" customFormat="1">
      <c r="B61" s="90" t="s">
        <v>1888</v>
      </c>
      <c r="C61" s="87">
        <v>98690000</v>
      </c>
      <c r="D61" s="87" t="s">
        <v>280</v>
      </c>
      <c r="E61" s="87"/>
      <c r="F61" s="120">
        <v>37591</v>
      </c>
      <c r="G61" s="97">
        <v>1.8499999999999999</v>
      </c>
      <c r="H61" s="100" t="s">
        <v>281</v>
      </c>
      <c r="I61" s="101">
        <v>4.8000000000000001E-2</v>
      </c>
      <c r="J61" s="101">
        <v>5.0100000000000006E-2</v>
      </c>
      <c r="K61" s="97">
        <v>64400000</v>
      </c>
      <c r="L61" s="121">
        <v>120.4134</v>
      </c>
      <c r="M61" s="97">
        <v>77546.240839999999</v>
      </c>
      <c r="N61" s="98">
        <v>0.2576</v>
      </c>
      <c r="O61" s="98">
        <v>5.4073576072711273E-3</v>
      </c>
      <c r="P61" s="98">
        <f>M61/'סכום נכסי הקרן'!$C$43</f>
        <v>1.6243630160173341E-3</v>
      </c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</row>
    <row r="62" spans="2:30" s="158" customFormat="1">
      <c r="B62" s="90" t="s">
        <v>1889</v>
      </c>
      <c r="C62" s="87">
        <v>98691000</v>
      </c>
      <c r="D62" s="87" t="s">
        <v>280</v>
      </c>
      <c r="E62" s="87"/>
      <c r="F62" s="120">
        <v>37622</v>
      </c>
      <c r="G62" s="97">
        <v>1.89</v>
      </c>
      <c r="H62" s="100" t="s">
        <v>281</v>
      </c>
      <c r="I62" s="101">
        <v>4.8000000000000001E-2</v>
      </c>
      <c r="J62" s="101">
        <v>4.9993623213296187E-2</v>
      </c>
      <c r="K62" s="97">
        <v>48023000</v>
      </c>
      <c r="L62" s="121">
        <v>123.8343</v>
      </c>
      <c r="M62" s="97">
        <v>59468.951780000003</v>
      </c>
      <c r="N62" s="98">
        <v>0.21438839285714287</v>
      </c>
      <c r="O62" s="98">
        <v>4.1468146659425211E-3</v>
      </c>
      <c r="P62" s="98">
        <f>M62/'סכום נכסי הקרן'!$C$43</f>
        <v>1.2456975970255196E-3</v>
      </c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</row>
    <row r="63" spans="2:30" s="158" customFormat="1">
      <c r="B63" s="90" t="s">
        <v>1890</v>
      </c>
      <c r="C63" s="87">
        <v>98692000</v>
      </c>
      <c r="D63" s="87" t="s">
        <v>280</v>
      </c>
      <c r="E63" s="87"/>
      <c r="F63" s="120">
        <v>37653</v>
      </c>
      <c r="G63" s="97">
        <v>1.9800000000000002</v>
      </c>
      <c r="H63" s="100" t="s">
        <v>281</v>
      </c>
      <c r="I63" s="101">
        <v>4.8000000000000001E-2</v>
      </c>
      <c r="J63" s="101">
        <v>0.05</v>
      </c>
      <c r="K63" s="97">
        <v>41550000</v>
      </c>
      <c r="L63" s="121">
        <v>123.65389999999999</v>
      </c>
      <c r="M63" s="97">
        <v>51378.19958</v>
      </c>
      <c r="N63" s="98">
        <v>0.24585798816568047</v>
      </c>
      <c r="O63" s="98">
        <v>3.582640439270676E-3</v>
      </c>
      <c r="P63" s="98">
        <f>M63/'סכום נכסי הקרן'!$C$43</f>
        <v>1.0762204115026619E-3</v>
      </c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</row>
    <row r="64" spans="2:30" s="158" customFormat="1">
      <c r="B64" s="90" t="s">
        <v>1891</v>
      </c>
      <c r="C64" s="87">
        <v>98693000</v>
      </c>
      <c r="D64" s="87" t="s">
        <v>280</v>
      </c>
      <c r="E64" s="87"/>
      <c r="F64" s="120">
        <v>37681</v>
      </c>
      <c r="G64" s="97">
        <v>2.06</v>
      </c>
      <c r="H64" s="100" t="s">
        <v>281</v>
      </c>
      <c r="I64" s="101">
        <v>4.8000000000000001E-2</v>
      </c>
      <c r="J64" s="101">
        <v>5.0199999999999995E-2</v>
      </c>
      <c r="K64" s="97">
        <v>45541000</v>
      </c>
      <c r="L64" s="121">
        <v>122.919</v>
      </c>
      <c r="M64" s="97">
        <v>55978.530960000004</v>
      </c>
      <c r="N64" s="98">
        <v>0.21481603773584906</v>
      </c>
      <c r="O64" s="98">
        <v>3.903425001025728E-3</v>
      </c>
      <c r="P64" s="98">
        <f>M64/'סכום נכסי הקרן'!$C$43</f>
        <v>1.1725836661769164E-3</v>
      </c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</row>
    <row r="65" spans="2:30" s="158" customFormat="1">
      <c r="B65" s="90" t="s">
        <v>1892</v>
      </c>
      <c r="C65" s="87">
        <v>98694000</v>
      </c>
      <c r="D65" s="87" t="s">
        <v>280</v>
      </c>
      <c r="E65" s="87"/>
      <c r="F65" s="120">
        <v>37712</v>
      </c>
      <c r="G65" s="97">
        <v>2.1400000000000006</v>
      </c>
      <c r="H65" s="100" t="s">
        <v>281</v>
      </c>
      <c r="I65" s="101">
        <v>4.8000000000000001E-2</v>
      </c>
      <c r="J65" s="101">
        <v>5.0199999999999988E-2</v>
      </c>
      <c r="K65" s="97">
        <v>74860000</v>
      </c>
      <c r="L65" s="121">
        <v>121.9513</v>
      </c>
      <c r="M65" s="97">
        <v>91292.777560000002</v>
      </c>
      <c r="N65" s="98">
        <v>0.23916932907348243</v>
      </c>
      <c r="O65" s="98">
        <v>6.3659139357447785E-3</v>
      </c>
      <c r="P65" s="98">
        <f>M65/'סכום נכסי הקרן'!$C$43</f>
        <v>1.9123120591226482E-3</v>
      </c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</row>
    <row r="66" spans="2:30" s="158" customFormat="1">
      <c r="B66" s="90" t="s">
        <v>1893</v>
      </c>
      <c r="C66" s="87">
        <v>98695000</v>
      </c>
      <c r="D66" s="87" t="s">
        <v>280</v>
      </c>
      <c r="E66" s="87"/>
      <c r="F66" s="120">
        <v>37742</v>
      </c>
      <c r="G66" s="97">
        <v>2.2199999999999998</v>
      </c>
      <c r="H66" s="100" t="s">
        <v>281</v>
      </c>
      <c r="I66" s="101">
        <v>4.8000000000000001E-2</v>
      </c>
      <c r="J66" s="101">
        <v>5.0199999999999995E-2</v>
      </c>
      <c r="K66" s="97">
        <v>35180000</v>
      </c>
      <c r="L66" s="121">
        <v>121.1996</v>
      </c>
      <c r="M66" s="97">
        <v>42638.019890000003</v>
      </c>
      <c r="N66" s="98">
        <v>0.16832535885167463</v>
      </c>
      <c r="O66" s="98">
        <v>2.9731811460323157E-3</v>
      </c>
      <c r="P66" s="98">
        <f>M66/'סכום נכסי הקרן'!$C$43</f>
        <v>8.9313965235825979E-4</v>
      </c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</row>
    <row r="67" spans="2:30" s="158" customFormat="1">
      <c r="B67" s="90" t="s">
        <v>1894</v>
      </c>
      <c r="C67" s="87">
        <v>98696000</v>
      </c>
      <c r="D67" s="87" t="s">
        <v>280</v>
      </c>
      <c r="E67" s="87"/>
      <c r="F67" s="120">
        <v>37773</v>
      </c>
      <c r="G67" s="97">
        <v>2.31</v>
      </c>
      <c r="H67" s="100" t="s">
        <v>281</v>
      </c>
      <c r="I67" s="101">
        <v>4.8000000000000001E-2</v>
      </c>
      <c r="J67" s="101">
        <v>5.0199999999999988E-2</v>
      </c>
      <c r="K67" s="97">
        <v>82586000</v>
      </c>
      <c r="L67" s="121">
        <v>120.95820000000001</v>
      </c>
      <c r="M67" s="97">
        <v>99894.508809999999</v>
      </c>
      <c r="N67" s="98">
        <v>0.23799999999999999</v>
      </c>
      <c r="O67" s="98">
        <v>6.9657191152938183E-3</v>
      </c>
      <c r="P67" s="98">
        <f>M67/'סכום נכסי הקרן'!$C$43</f>
        <v>2.092492735385853E-3</v>
      </c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</row>
    <row r="68" spans="2:30" s="158" customFormat="1">
      <c r="B68" s="90" t="s">
        <v>1895</v>
      </c>
      <c r="C68" s="87">
        <v>98697000</v>
      </c>
      <c r="D68" s="87" t="s">
        <v>280</v>
      </c>
      <c r="E68" s="87"/>
      <c r="F68" s="120">
        <v>37803</v>
      </c>
      <c r="G68" s="97">
        <v>2.3299999999999996</v>
      </c>
      <c r="H68" s="100" t="s">
        <v>281</v>
      </c>
      <c r="I68" s="101">
        <v>4.8000000000000001E-2</v>
      </c>
      <c r="J68" s="101">
        <v>5.0200000000000002E-2</v>
      </c>
      <c r="K68" s="97">
        <v>105869000</v>
      </c>
      <c r="L68" s="121">
        <v>123.9751</v>
      </c>
      <c r="M68" s="97">
        <v>131251.25065999999</v>
      </c>
      <c r="N68" s="98">
        <v>0.31697305389221558</v>
      </c>
      <c r="O68" s="98">
        <v>9.1522482718996035E-3</v>
      </c>
      <c r="P68" s="98">
        <f>M68/'סכום נכסי הקרן'!$C$43</f>
        <v>2.7493231789019459E-3</v>
      </c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</row>
    <row r="69" spans="2:30" s="158" customFormat="1">
      <c r="B69" s="90" t="s">
        <v>1896</v>
      </c>
      <c r="C69" s="87">
        <v>98698000</v>
      </c>
      <c r="D69" s="87" t="s">
        <v>280</v>
      </c>
      <c r="E69" s="87"/>
      <c r="F69" s="120">
        <v>37834</v>
      </c>
      <c r="G69" s="97">
        <v>2.42</v>
      </c>
      <c r="H69" s="100" t="s">
        <v>281</v>
      </c>
      <c r="I69" s="101">
        <v>4.8000000000000001E-2</v>
      </c>
      <c r="J69" s="101">
        <v>5.0200000000000015E-2</v>
      </c>
      <c r="K69" s="97">
        <v>50811000</v>
      </c>
      <c r="L69" s="121">
        <v>124.20780000000001</v>
      </c>
      <c r="M69" s="97">
        <v>63111.239979999998</v>
      </c>
      <c r="N69" s="98">
        <v>0.27027127659574468</v>
      </c>
      <c r="O69" s="98">
        <v>4.4007941573118133E-3</v>
      </c>
      <c r="P69" s="98">
        <f>M69/'סכום נכסי הקרן'!$C$43</f>
        <v>1.3219926976218664E-3</v>
      </c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</row>
    <row r="70" spans="2:30" s="158" customFormat="1">
      <c r="B70" s="90" t="s">
        <v>1897</v>
      </c>
      <c r="C70" s="87">
        <v>98699000</v>
      </c>
      <c r="D70" s="87" t="s">
        <v>280</v>
      </c>
      <c r="E70" s="87"/>
      <c r="F70" s="120">
        <v>37865</v>
      </c>
      <c r="G70" s="97">
        <v>2.5000000000000004</v>
      </c>
      <c r="H70" s="100" t="s">
        <v>281</v>
      </c>
      <c r="I70" s="101">
        <v>4.8000000000000001E-2</v>
      </c>
      <c r="J70" s="101">
        <v>5.0099999999999999E-2</v>
      </c>
      <c r="K70" s="97">
        <v>65889000</v>
      </c>
      <c r="L70" s="121">
        <v>124.56440000000001</v>
      </c>
      <c r="M70" s="97">
        <v>82074.269520000002</v>
      </c>
      <c r="N70" s="98">
        <v>0.25341923076923079</v>
      </c>
      <c r="O70" s="98">
        <v>5.7231004474593283E-3</v>
      </c>
      <c r="P70" s="98">
        <f>M70/'סכום נכסי הקרן'!$C$43</f>
        <v>1.7192117442546395E-3</v>
      </c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</row>
    <row r="71" spans="2:30" s="158" customFormat="1">
      <c r="B71" s="90" t="s">
        <v>1898</v>
      </c>
      <c r="C71" s="87">
        <v>98700000</v>
      </c>
      <c r="D71" s="87" t="s">
        <v>280</v>
      </c>
      <c r="E71" s="87"/>
      <c r="F71" s="120">
        <v>37895</v>
      </c>
      <c r="G71" s="97">
        <v>2.58</v>
      </c>
      <c r="H71" s="100" t="s">
        <v>281</v>
      </c>
      <c r="I71" s="101">
        <v>4.8000000000000001E-2</v>
      </c>
      <c r="J71" s="101">
        <v>5.0100576985904019E-2</v>
      </c>
      <c r="K71" s="97">
        <v>57883000</v>
      </c>
      <c r="L71" s="121">
        <v>123.8087</v>
      </c>
      <c r="M71" s="97">
        <v>71664.197879999992</v>
      </c>
      <c r="N71" s="98">
        <v>0.21125182481751825</v>
      </c>
      <c r="O71" s="98">
        <v>4.9971983345389118E-3</v>
      </c>
      <c r="P71" s="98">
        <f>M71/'סכום נכסי הקרן'!$C$43</f>
        <v>1.5011517173218506E-3</v>
      </c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</row>
    <row r="72" spans="2:30" s="158" customFormat="1">
      <c r="B72" s="90" t="s">
        <v>1899</v>
      </c>
      <c r="C72" s="87">
        <v>98704000</v>
      </c>
      <c r="D72" s="87" t="s">
        <v>280</v>
      </c>
      <c r="E72" s="87"/>
      <c r="F72" s="120">
        <v>38384</v>
      </c>
      <c r="G72" s="97">
        <v>3.69</v>
      </c>
      <c r="H72" s="100" t="s">
        <v>281</v>
      </c>
      <c r="I72" s="101">
        <v>4.8000000000000001E-2</v>
      </c>
      <c r="J72" s="101">
        <v>4.8406684242219583E-2</v>
      </c>
      <c r="K72" s="97">
        <v>12200000</v>
      </c>
      <c r="L72" s="121">
        <v>124.9674</v>
      </c>
      <c r="M72" s="97">
        <v>15246.022010000002</v>
      </c>
      <c r="N72" s="98">
        <v>1.0166666666666666</v>
      </c>
      <c r="O72" s="98">
        <v>1.0631165637866986E-3</v>
      </c>
      <c r="P72" s="98">
        <f>M72/'סכום נכסי הקרן'!$C$43</f>
        <v>3.1935879839137103E-4</v>
      </c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</row>
    <row r="73" spans="2:30" s="158" customFormat="1">
      <c r="B73" s="90" t="s">
        <v>1900</v>
      </c>
      <c r="C73" s="87">
        <v>8287427</v>
      </c>
      <c r="D73" s="87" t="s">
        <v>280</v>
      </c>
      <c r="E73" s="87"/>
      <c r="F73" s="120">
        <v>39569</v>
      </c>
      <c r="G73" s="97">
        <v>6.22</v>
      </c>
      <c r="H73" s="100" t="s">
        <v>281</v>
      </c>
      <c r="I73" s="101">
        <v>4.8000000000000001E-2</v>
      </c>
      <c r="J73" s="101">
        <v>4.8599999999999997E-2</v>
      </c>
      <c r="K73" s="97">
        <v>112578000</v>
      </c>
      <c r="L73" s="121">
        <v>116.5946</v>
      </c>
      <c r="M73" s="97">
        <v>131259.90459999998</v>
      </c>
      <c r="N73" s="98">
        <v>0.65073988439306363</v>
      </c>
      <c r="O73" s="98">
        <v>9.152851717634497E-3</v>
      </c>
      <c r="P73" s="98">
        <f>M73/'סכום נכסי הקרן'!$C$43</f>
        <v>2.7495044531961805E-3</v>
      </c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</row>
    <row r="74" spans="2:30" s="158" customFormat="1">
      <c r="B74" s="90" t="s">
        <v>1901</v>
      </c>
      <c r="C74" s="87">
        <v>8287450</v>
      </c>
      <c r="D74" s="87" t="s">
        <v>280</v>
      </c>
      <c r="E74" s="87"/>
      <c r="F74" s="120">
        <v>39661</v>
      </c>
      <c r="G74" s="97">
        <v>6.3299999999999992</v>
      </c>
      <c r="H74" s="100" t="s">
        <v>281</v>
      </c>
      <c r="I74" s="101">
        <v>4.8000000000000001E-2</v>
      </c>
      <c r="J74" s="101">
        <v>4.8499999999999988E-2</v>
      </c>
      <c r="K74" s="97">
        <v>20857000</v>
      </c>
      <c r="L74" s="121">
        <v>115.40430000000001</v>
      </c>
      <c r="M74" s="97">
        <v>24069.871210000001</v>
      </c>
      <c r="N74" s="98">
        <v>0.32589062499999999</v>
      </c>
      <c r="O74" s="98">
        <v>1.6784101947891379E-3</v>
      </c>
      <c r="P74" s="98">
        <f>M74/'סכום נכסי הקרן'!$C$43</f>
        <v>5.0419218482163628E-4</v>
      </c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</row>
    <row r="75" spans="2:30" s="158" customFormat="1">
      <c r="B75" s="90" t="s">
        <v>1902</v>
      </c>
      <c r="C75" s="87">
        <v>8287468</v>
      </c>
      <c r="D75" s="87" t="s">
        <v>280</v>
      </c>
      <c r="E75" s="87"/>
      <c r="F75" s="120">
        <v>39692</v>
      </c>
      <c r="G75" s="97">
        <v>6.41</v>
      </c>
      <c r="H75" s="100" t="s">
        <v>281</v>
      </c>
      <c r="I75" s="101">
        <v>4.8000000000000001E-2</v>
      </c>
      <c r="J75" s="101">
        <v>4.8500000000000008E-2</v>
      </c>
      <c r="K75" s="97">
        <v>66472000</v>
      </c>
      <c r="L75" s="121">
        <v>113.64830000000001</v>
      </c>
      <c r="M75" s="97">
        <v>75544.276939999996</v>
      </c>
      <c r="N75" s="98">
        <v>0.63306666666666667</v>
      </c>
      <c r="O75" s="98">
        <v>5.2677591611455061E-3</v>
      </c>
      <c r="P75" s="98">
        <f>M75/'סכום נכסי הקרן'!$C$43</f>
        <v>1.5824278289168856E-3</v>
      </c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</row>
    <row r="76" spans="2:30" s="158" customFormat="1">
      <c r="B76" s="90" t="s">
        <v>1903</v>
      </c>
      <c r="C76" s="87">
        <v>71116487</v>
      </c>
      <c r="D76" s="87" t="s">
        <v>280</v>
      </c>
      <c r="E76" s="87"/>
      <c r="F76" s="120">
        <v>40909</v>
      </c>
      <c r="G76" s="97">
        <v>8.48</v>
      </c>
      <c r="H76" s="100" t="s">
        <v>281</v>
      </c>
      <c r="I76" s="101">
        <v>4.8000000000000001E-2</v>
      </c>
      <c r="J76" s="101">
        <v>4.8503109826559324E-2</v>
      </c>
      <c r="K76" s="97">
        <v>114113000</v>
      </c>
      <c r="L76" s="121">
        <v>104.81019999999999</v>
      </c>
      <c r="M76" s="97">
        <v>119602.03854000001</v>
      </c>
      <c r="N76" s="98">
        <v>0.23823173277661797</v>
      </c>
      <c r="O76" s="98">
        <v>8.3399399627738756E-3</v>
      </c>
      <c r="P76" s="98">
        <f>M76/'סכום נכסי הקרן'!$C$43</f>
        <v>2.5053068458277036E-3</v>
      </c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</row>
    <row r="77" spans="2:30" s="158" customFormat="1">
      <c r="B77" s="90" t="s">
        <v>1904</v>
      </c>
      <c r="C77" s="87">
        <v>8790</v>
      </c>
      <c r="D77" s="87" t="s">
        <v>280</v>
      </c>
      <c r="E77" s="87"/>
      <c r="F77" s="120">
        <v>41030</v>
      </c>
      <c r="G77" s="97">
        <v>8.8099999999999987</v>
      </c>
      <c r="H77" s="100" t="s">
        <v>281</v>
      </c>
      <c r="I77" s="101">
        <v>4.8000000000000001E-2</v>
      </c>
      <c r="J77" s="101">
        <v>4.8600881887747353E-2</v>
      </c>
      <c r="K77" s="97">
        <v>157838000</v>
      </c>
      <c r="L77" s="121">
        <v>102.75190000000001</v>
      </c>
      <c r="M77" s="97">
        <v>162181.49013999998</v>
      </c>
      <c r="N77" s="98">
        <v>0.25416747181964572</v>
      </c>
      <c r="O77" s="98">
        <v>1.1309037097962519E-2</v>
      </c>
      <c r="P77" s="98">
        <f>M77/'סכום נכסי הקרן'!$C$43</f>
        <v>3.3972196667734164E-3</v>
      </c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</row>
    <row r="78" spans="2:30" s="158" customFormat="1">
      <c r="B78" s="90" t="s">
        <v>1905</v>
      </c>
      <c r="C78" s="87">
        <v>8287928</v>
      </c>
      <c r="D78" s="87" t="s">
        <v>280</v>
      </c>
      <c r="E78" s="87"/>
      <c r="F78" s="120">
        <v>41091</v>
      </c>
      <c r="G78" s="97">
        <v>8.77</v>
      </c>
      <c r="H78" s="100" t="s">
        <v>281</v>
      </c>
      <c r="I78" s="101">
        <v>4.8000000000000001E-2</v>
      </c>
      <c r="J78" s="101">
        <v>4.8600000000000004E-2</v>
      </c>
      <c r="K78" s="97">
        <v>23453000</v>
      </c>
      <c r="L78" s="121">
        <v>103.501</v>
      </c>
      <c r="M78" s="97">
        <v>24274.079679999999</v>
      </c>
      <c r="N78" s="98">
        <v>0.19544166666666668</v>
      </c>
      <c r="O78" s="98">
        <v>1.6926498047529789E-3</v>
      </c>
      <c r="P78" s="98">
        <f>M78/'סכום נכסי הקרן'!$C$43</f>
        <v>5.0846974467021612E-4</v>
      </c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</row>
    <row r="79" spans="2:30" s="158" customFormat="1">
      <c r="B79" s="90" t="s">
        <v>1906</v>
      </c>
      <c r="C79" s="87">
        <v>8793</v>
      </c>
      <c r="D79" s="87" t="s">
        <v>280</v>
      </c>
      <c r="E79" s="87"/>
      <c r="F79" s="120">
        <v>41122</v>
      </c>
      <c r="G79" s="97">
        <v>8.85</v>
      </c>
      <c r="H79" s="100" t="s">
        <v>281</v>
      </c>
      <c r="I79" s="101">
        <v>4.8000000000000001E-2</v>
      </c>
      <c r="J79" s="101">
        <v>4.8599999999999983E-2</v>
      </c>
      <c r="K79" s="97">
        <v>75336000</v>
      </c>
      <c r="L79" s="121">
        <v>103.38720000000001</v>
      </c>
      <c r="M79" s="97">
        <v>77887.779399999999</v>
      </c>
      <c r="N79" s="98">
        <v>6.9626617375231056E-2</v>
      </c>
      <c r="O79" s="98">
        <v>5.4311733475389621E-3</v>
      </c>
      <c r="P79" s="98">
        <f>M79/'סכום נכסי הקרן'!$C$43</f>
        <v>1.6315172326421283E-3</v>
      </c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</row>
    <row r="80" spans="2:30" s="158" customFormat="1">
      <c r="B80" s="90" t="s">
        <v>1907</v>
      </c>
      <c r="C80" s="87">
        <v>71120232</v>
      </c>
      <c r="D80" s="87" t="s">
        <v>280</v>
      </c>
      <c r="E80" s="87"/>
      <c r="F80" s="120">
        <v>41154</v>
      </c>
      <c r="G80" s="97">
        <v>8.93</v>
      </c>
      <c r="H80" s="100" t="s">
        <v>281</v>
      </c>
      <c r="I80" s="101">
        <v>4.8000000000000001E-2</v>
      </c>
      <c r="J80" s="101">
        <v>4.8599999999999997E-2</v>
      </c>
      <c r="K80" s="97">
        <v>131434000</v>
      </c>
      <c r="L80" s="121">
        <v>102.8702</v>
      </c>
      <c r="M80" s="97">
        <v>135206.37748000002</v>
      </c>
      <c r="N80" s="98">
        <v>8.6412886259040103E-2</v>
      </c>
      <c r="O80" s="98">
        <v>9.4280422351682592E-3</v>
      </c>
      <c r="P80" s="98">
        <f>M80/'סכום נכסי הקרן'!$C$43</f>
        <v>2.8321713177733325E-3</v>
      </c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</row>
    <row r="81" spans="2:30" s="158" customFormat="1">
      <c r="B81" s="90" t="s">
        <v>1908</v>
      </c>
      <c r="C81" s="87">
        <v>71120356</v>
      </c>
      <c r="D81" s="87" t="s">
        <v>280</v>
      </c>
      <c r="E81" s="87"/>
      <c r="F81" s="120">
        <v>41184</v>
      </c>
      <c r="G81" s="97">
        <v>9.0199999999999978</v>
      </c>
      <c r="H81" s="100" t="s">
        <v>281</v>
      </c>
      <c r="I81" s="101">
        <v>4.8000000000000001E-2</v>
      </c>
      <c r="J81" s="101">
        <v>4.8599999999999997E-2</v>
      </c>
      <c r="K81" s="97">
        <v>147548000</v>
      </c>
      <c r="L81" s="121">
        <v>101.39190000000001</v>
      </c>
      <c r="M81" s="97">
        <v>149601.68980000002</v>
      </c>
      <c r="N81" s="98">
        <v>0.12305921601334445</v>
      </c>
      <c r="O81" s="98">
        <v>1.0431838173429188E-2</v>
      </c>
      <c r="P81" s="98">
        <f>M81/'סכום נכסי הקרן'!$C$43</f>
        <v>3.1337102793443116E-3</v>
      </c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</row>
    <row r="82" spans="2:30" s="158" customFormat="1">
      <c r="B82" s="90" t="s">
        <v>1909</v>
      </c>
      <c r="C82" s="87">
        <v>98796000</v>
      </c>
      <c r="D82" s="87" t="s">
        <v>280</v>
      </c>
      <c r="E82" s="87"/>
      <c r="F82" s="120">
        <v>41214</v>
      </c>
      <c r="G82" s="97">
        <v>9.1</v>
      </c>
      <c r="H82" s="100" t="s">
        <v>281</v>
      </c>
      <c r="I82" s="101">
        <v>4.8000000000000001E-2</v>
      </c>
      <c r="J82" s="101">
        <v>4.8500000000000008E-2</v>
      </c>
      <c r="K82" s="97">
        <v>155301000</v>
      </c>
      <c r="L82" s="121">
        <v>101.0151</v>
      </c>
      <c r="M82" s="97">
        <v>156877.48917000002</v>
      </c>
      <c r="N82" s="98">
        <v>9.2938958707360866E-2</v>
      </c>
      <c r="O82" s="98">
        <v>1.0939185127274745E-2</v>
      </c>
      <c r="P82" s="98">
        <f>M82/'סכום נכסי הקרן'!$C$43</f>
        <v>3.2861166278735105E-3</v>
      </c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</row>
    <row r="83" spans="2:30" s="158" customFormat="1">
      <c r="B83" s="90" t="s">
        <v>1910</v>
      </c>
      <c r="C83" s="87">
        <v>98797000</v>
      </c>
      <c r="D83" s="87" t="s">
        <v>280</v>
      </c>
      <c r="E83" s="87"/>
      <c r="F83" s="120">
        <v>41245</v>
      </c>
      <c r="G83" s="97">
        <v>9.1900000000000013</v>
      </c>
      <c r="H83" s="100" t="s">
        <v>281</v>
      </c>
      <c r="I83" s="101">
        <v>4.8000000000000001E-2</v>
      </c>
      <c r="J83" s="101">
        <v>4.8600000000000004E-2</v>
      </c>
      <c r="K83" s="97">
        <v>162206000</v>
      </c>
      <c r="L83" s="121">
        <v>100.7936</v>
      </c>
      <c r="M83" s="97">
        <v>163493.25104999999</v>
      </c>
      <c r="N83" s="98">
        <v>8.2046535154274153E-2</v>
      </c>
      <c r="O83" s="98">
        <v>1.1400507171286186E-2</v>
      </c>
      <c r="P83" s="98">
        <f>M83/'סכום נכסי הקרן'!$C$43</f>
        <v>3.4246971548499523E-3</v>
      </c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</row>
    <row r="84" spans="2:30" s="158" customFormat="1">
      <c r="B84" s="90" t="s">
        <v>1911</v>
      </c>
      <c r="C84" s="87">
        <v>98798000</v>
      </c>
      <c r="D84" s="87" t="s">
        <v>280</v>
      </c>
      <c r="E84" s="87"/>
      <c r="F84" s="120">
        <v>41275</v>
      </c>
      <c r="G84" s="97">
        <v>9.0500000000000025</v>
      </c>
      <c r="H84" s="100" t="s">
        <v>281</v>
      </c>
      <c r="I84" s="101">
        <v>4.8000000000000001E-2</v>
      </c>
      <c r="J84" s="101">
        <v>4.8499999999999995E-2</v>
      </c>
      <c r="K84" s="97">
        <v>158898000</v>
      </c>
      <c r="L84" s="121">
        <v>103.30419999999999</v>
      </c>
      <c r="M84" s="97">
        <v>164148.31173999998</v>
      </c>
      <c r="N84" s="98">
        <v>8.7450742982938909E-2</v>
      </c>
      <c r="O84" s="98">
        <v>1.1446185045118963E-2</v>
      </c>
      <c r="P84" s="98">
        <f>M84/'סכום נכסי הקרן'!$C$43</f>
        <v>3.4384187272505822E-3</v>
      </c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</row>
    <row r="85" spans="2:30" s="158" customFormat="1">
      <c r="B85" s="90" t="s">
        <v>1912</v>
      </c>
      <c r="C85" s="87">
        <v>98799000</v>
      </c>
      <c r="D85" s="87" t="s">
        <v>280</v>
      </c>
      <c r="E85" s="87"/>
      <c r="F85" s="120">
        <v>41306</v>
      </c>
      <c r="G85" s="97">
        <v>9.129999999999999</v>
      </c>
      <c r="H85" s="100" t="s">
        <v>281</v>
      </c>
      <c r="I85" s="101">
        <v>4.8000000000000001E-2</v>
      </c>
      <c r="J85" s="101">
        <v>4.8500000000000008E-2</v>
      </c>
      <c r="K85" s="97">
        <v>186475000</v>
      </c>
      <c r="L85" s="121">
        <v>102.7022</v>
      </c>
      <c r="M85" s="97">
        <v>191513.91587999999</v>
      </c>
      <c r="N85" s="98">
        <v>6.5567862165963428E-2</v>
      </c>
      <c r="O85" s="98">
        <v>1.335440917205395E-2</v>
      </c>
      <c r="P85" s="98">
        <f>M85/'סכום נכסי הקרן'!$C$43</f>
        <v>4.0116467108958932E-3</v>
      </c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</row>
    <row r="86" spans="2:30" s="158" customFormat="1">
      <c r="B86" s="90" t="s">
        <v>1913</v>
      </c>
      <c r="C86" s="87">
        <v>98800000</v>
      </c>
      <c r="D86" s="87" t="s">
        <v>280</v>
      </c>
      <c r="E86" s="87"/>
      <c r="F86" s="120">
        <v>41334</v>
      </c>
      <c r="G86" s="97">
        <v>9.2100000000000009</v>
      </c>
      <c r="H86" s="100" t="s">
        <v>281</v>
      </c>
      <c r="I86" s="101">
        <v>4.8000000000000001E-2</v>
      </c>
      <c r="J86" s="101">
        <v>4.8600000000000011E-2</v>
      </c>
      <c r="K86" s="97">
        <v>140108000</v>
      </c>
      <c r="L86" s="121">
        <v>102.4757</v>
      </c>
      <c r="M86" s="97">
        <v>143576.69467999999</v>
      </c>
      <c r="N86" s="98">
        <v>0.10598184568835098</v>
      </c>
      <c r="O86" s="98">
        <v>1.0011710739229972E-2</v>
      </c>
      <c r="P86" s="98">
        <f>M86/'סכום נכסי הקרן'!$C$43</f>
        <v>3.0075045582339116E-3</v>
      </c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</row>
    <row r="87" spans="2:30" s="158" customFormat="1">
      <c r="B87" s="90" t="s">
        <v>1914</v>
      </c>
      <c r="C87" s="87">
        <v>71120935</v>
      </c>
      <c r="D87" s="87" t="s">
        <v>280</v>
      </c>
      <c r="E87" s="87"/>
      <c r="F87" s="120">
        <v>41366</v>
      </c>
      <c r="G87" s="97">
        <v>9.3000000000000025</v>
      </c>
      <c r="H87" s="100" t="s">
        <v>281</v>
      </c>
      <c r="I87" s="101">
        <v>4.8000000000000001E-2</v>
      </c>
      <c r="J87" s="101">
        <v>4.8600000000000018E-2</v>
      </c>
      <c r="K87" s="97">
        <v>194177000</v>
      </c>
      <c r="L87" s="121">
        <v>102.05889999999999</v>
      </c>
      <c r="M87" s="97">
        <v>198174.88395999995</v>
      </c>
      <c r="N87" s="98">
        <v>0.15710113268608414</v>
      </c>
      <c r="O87" s="98">
        <v>1.3818883478339072E-2</v>
      </c>
      <c r="P87" s="98">
        <f>M87/'סכום נכסי הקרן'!$C$43</f>
        <v>4.1511741732566838E-3</v>
      </c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</row>
    <row r="88" spans="2:30" s="158" customFormat="1">
      <c r="B88" s="90" t="s">
        <v>1915</v>
      </c>
      <c r="C88" s="87">
        <v>2704</v>
      </c>
      <c r="D88" s="87" t="s">
        <v>280</v>
      </c>
      <c r="E88" s="87"/>
      <c r="F88" s="120">
        <v>41395</v>
      </c>
      <c r="G88" s="97">
        <v>9.379999999999999</v>
      </c>
      <c r="H88" s="100" t="s">
        <v>281</v>
      </c>
      <c r="I88" s="101">
        <v>4.8000000000000001E-2</v>
      </c>
      <c r="J88" s="101">
        <v>4.8599999999999983E-2</v>
      </c>
      <c r="K88" s="97">
        <v>132964000</v>
      </c>
      <c r="L88" s="121">
        <v>101.4657</v>
      </c>
      <c r="M88" s="97">
        <v>134912.88107000003</v>
      </c>
      <c r="N88" s="98">
        <v>7.9619161676646705E-2</v>
      </c>
      <c r="O88" s="98">
        <v>9.4075765100972691E-3</v>
      </c>
      <c r="P88" s="98">
        <f>M88/'סכום נכסי הקרן'!$C$43</f>
        <v>2.8260234412473572E-3</v>
      </c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</row>
    <row r="89" spans="2:30" s="158" customFormat="1">
      <c r="B89" s="90" t="s">
        <v>1916</v>
      </c>
      <c r="C89" s="87">
        <v>71121057</v>
      </c>
      <c r="D89" s="87" t="s">
        <v>280</v>
      </c>
      <c r="E89" s="87"/>
      <c r="F89" s="120">
        <v>41427</v>
      </c>
      <c r="G89" s="97">
        <v>9.4699999999999989</v>
      </c>
      <c r="H89" s="100" t="s">
        <v>281</v>
      </c>
      <c r="I89" s="101">
        <v>4.8000000000000001E-2</v>
      </c>
      <c r="J89" s="101">
        <v>4.8600000000000004E-2</v>
      </c>
      <c r="K89" s="97">
        <v>262860000</v>
      </c>
      <c r="L89" s="121">
        <v>100.6533</v>
      </c>
      <c r="M89" s="97">
        <v>264577.2156</v>
      </c>
      <c r="N89" s="98">
        <v>0.11636122177954847</v>
      </c>
      <c r="O89" s="98">
        <v>1.8449167928554267E-2</v>
      </c>
      <c r="P89" s="98">
        <f>M89/'סכום נכסי הקרן'!$C$43</f>
        <v>5.5421054489052709E-3</v>
      </c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</row>
    <row r="90" spans="2:30" s="158" customFormat="1">
      <c r="B90" s="90" t="s">
        <v>1917</v>
      </c>
      <c r="C90" s="87">
        <v>8805</v>
      </c>
      <c r="D90" s="87" t="s">
        <v>280</v>
      </c>
      <c r="E90" s="87"/>
      <c r="F90" s="120">
        <v>41487</v>
      </c>
      <c r="G90" s="97">
        <v>9.41</v>
      </c>
      <c r="H90" s="100" t="s">
        <v>281</v>
      </c>
      <c r="I90" s="101">
        <v>4.8000000000000001E-2</v>
      </c>
      <c r="J90" s="101">
        <v>4.8500000000000008E-2</v>
      </c>
      <c r="K90" s="97">
        <v>138551000</v>
      </c>
      <c r="L90" s="121">
        <v>101.98269999999999</v>
      </c>
      <c r="M90" s="97">
        <v>141298.00681999998</v>
      </c>
      <c r="N90" s="98">
        <v>0.12250309460654288</v>
      </c>
      <c r="O90" s="98">
        <v>9.8528161235671638E-3</v>
      </c>
      <c r="P90" s="98">
        <f>M90/'סכום נכסי הקרן'!$C$43</f>
        <v>2.9597728275305656E-3</v>
      </c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</row>
    <row r="91" spans="2:30" s="158" customFormat="1">
      <c r="B91" s="90" t="s">
        <v>1918</v>
      </c>
      <c r="C91" s="87">
        <v>8806</v>
      </c>
      <c r="D91" s="87" t="s">
        <v>280</v>
      </c>
      <c r="E91" s="87"/>
      <c r="F91" s="120">
        <v>41518</v>
      </c>
      <c r="G91" s="97">
        <v>9.490000000000002</v>
      </c>
      <c r="H91" s="100" t="s">
        <v>281</v>
      </c>
      <c r="I91" s="101">
        <v>4.8000000000000001E-2</v>
      </c>
      <c r="J91" s="101">
        <v>4.8500000000000008E-2</v>
      </c>
      <c r="K91" s="97">
        <v>15041000</v>
      </c>
      <c r="L91" s="121">
        <v>101.58029999999999</v>
      </c>
      <c r="M91" s="97">
        <v>15278.698569999999</v>
      </c>
      <c r="N91" s="98">
        <v>1.3926851851851852E-2</v>
      </c>
      <c r="O91" s="98">
        <v>1.0653951248540236E-3</v>
      </c>
      <c r="P91" s="98">
        <f>M91/'סכום נכסי הקרן'!$C$43</f>
        <v>3.200432750981682E-4</v>
      </c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</row>
    <row r="92" spans="2:30" s="158" customFormat="1">
      <c r="B92" s="90" t="s">
        <v>1919</v>
      </c>
      <c r="C92" s="87">
        <v>3236000</v>
      </c>
      <c r="D92" s="87" t="s">
        <v>280</v>
      </c>
      <c r="E92" s="87"/>
      <c r="F92" s="120">
        <v>41548</v>
      </c>
      <c r="G92" s="97">
        <v>9.58</v>
      </c>
      <c r="H92" s="100" t="s">
        <v>281</v>
      </c>
      <c r="I92" s="101">
        <v>4.8000000000000001E-2</v>
      </c>
      <c r="J92" s="101">
        <v>4.8500000000000008E-2</v>
      </c>
      <c r="K92" s="97">
        <v>345920000</v>
      </c>
      <c r="L92" s="121">
        <v>101.18</v>
      </c>
      <c r="M92" s="97">
        <v>350001.95179000002</v>
      </c>
      <c r="N92" s="98">
        <v>0.20990291262135921</v>
      </c>
      <c r="O92" s="98">
        <v>2.4405898932952055E-2</v>
      </c>
      <c r="P92" s="98">
        <f>M92/'סכום נכסי הקרן'!$C$43</f>
        <v>7.3314995009828767E-3</v>
      </c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</row>
    <row r="93" spans="2:30" s="158" customFormat="1">
      <c r="B93" s="90" t="s">
        <v>1920</v>
      </c>
      <c r="C93" s="87">
        <v>3275000</v>
      </c>
      <c r="D93" s="87" t="s">
        <v>280</v>
      </c>
      <c r="E93" s="87"/>
      <c r="F93" s="120">
        <v>41579</v>
      </c>
      <c r="G93" s="97">
        <v>9.6600000000000019</v>
      </c>
      <c r="H93" s="100" t="s">
        <v>281</v>
      </c>
      <c r="I93" s="101">
        <v>4.8000000000000001E-2</v>
      </c>
      <c r="J93" s="101">
        <v>4.8500000000000008E-2</v>
      </c>
      <c r="K93" s="97">
        <v>240034000</v>
      </c>
      <c r="L93" s="121">
        <v>100.7809</v>
      </c>
      <c r="M93" s="97">
        <v>241908.36197</v>
      </c>
      <c r="N93" s="98">
        <v>8.7763802559414988E-2</v>
      </c>
      <c r="O93" s="98">
        <v>1.6868451741715362E-2</v>
      </c>
      <c r="P93" s="98">
        <f>M93/'סכום נכסי הקרן'!$C$43</f>
        <v>5.0672604138241057E-3</v>
      </c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</row>
    <row r="94" spans="2:30" s="158" customFormat="1">
      <c r="B94" s="90" t="s">
        <v>1921</v>
      </c>
      <c r="C94" s="87">
        <v>3322000</v>
      </c>
      <c r="D94" s="87" t="s">
        <v>280</v>
      </c>
      <c r="E94" s="87"/>
      <c r="F94" s="120">
        <v>41609</v>
      </c>
      <c r="G94" s="97">
        <v>9.74</v>
      </c>
      <c r="H94" s="100" t="s">
        <v>281</v>
      </c>
      <c r="I94" s="101">
        <v>4.8000000000000001E-2</v>
      </c>
      <c r="J94" s="101">
        <v>4.8500000000000015E-2</v>
      </c>
      <c r="K94" s="97">
        <v>232816000</v>
      </c>
      <c r="L94" s="121">
        <v>100.383</v>
      </c>
      <c r="M94" s="97">
        <v>233707.66184000002</v>
      </c>
      <c r="N94" s="98">
        <v>0.10935462658525129</v>
      </c>
      <c r="O94" s="98">
        <v>1.6296610763319012E-2</v>
      </c>
      <c r="P94" s="98">
        <f>M94/'סכום נכסי הקרן'!$C$43</f>
        <v>4.895480146304686E-3</v>
      </c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</row>
    <row r="95" spans="2:30" s="158" customFormat="1">
      <c r="B95" s="90" t="s">
        <v>1922</v>
      </c>
      <c r="C95" s="87">
        <v>98811000</v>
      </c>
      <c r="D95" s="87" t="s">
        <v>280</v>
      </c>
      <c r="E95" s="87"/>
      <c r="F95" s="120">
        <v>41672</v>
      </c>
      <c r="G95" s="97">
        <v>9.68</v>
      </c>
      <c r="H95" s="100" t="s">
        <v>281</v>
      </c>
      <c r="I95" s="101">
        <v>4.8000000000000001E-2</v>
      </c>
      <c r="J95" s="101">
        <v>4.8499999999999995E-2</v>
      </c>
      <c r="K95" s="97">
        <v>72238000</v>
      </c>
      <c r="L95" s="121">
        <v>101.97069999999999</v>
      </c>
      <c r="M95" s="97">
        <v>73661.611420000001</v>
      </c>
      <c r="N95" s="98">
        <v>4.2542991755005886E-2</v>
      </c>
      <c r="O95" s="98">
        <v>5.136479480644632E-3</v>
      </c>
      <c r="P95" s="98">
        <f>M95/'סכום נכסי הקרן'!$C$43</f>
        <v>1.5429915879193519E-3</v>
      </c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</row>
    <row r="96" spans="2:30" s="158" customFormat="1">
      <c r="B96" s="90" t="s">
        <v>1923</v>
      </c>
      <c r="C96" s="87">
        <v>98812000</v>
      </c>
      <c r="D96" s="87" t="s">
        <v>280</v>
      </c>
      <c r="E96" s="87"/>
      <c r="F96" s="120">
        <v>41700</v>
      </c>
      <c r="G96" s="97">
        <v>9.7600000000000016</v>
      </c>
      <c r="H96" s="100" t="s">
        <v>281</v>
      </c>
      <c r="I96" s="101">
        <v>4.8000000000000001E-2</v>
      </c>
      <c r="J96" s="101">
        <v>4.8600000000000004E-2</v>
      </c>
      <c r="K96" s="97">
        <v>312935000</v>
      </c>
      <c r="L96" s="121">
        <v>101.56870000000001</v>
      </c>
      <c r="M96" s="97">
        <v>317844.05817999999</v>
      </c>
      <c r="N96" s="98">
        <v>0.16056182657773216</v>
      </c>
      <c r="O96" s="98">
        <v>2.2163504862495017E-2</v>
      </c>
      <c r="P96" s="98">
        <f>M96/'סכום נכסי הקרן'!$C$43</f>
        <v>6.6578873118261885E-3</v>
      </c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</row>
    <row r="97" spans="2:30" s="158" customFormat="1">
      <c r="B97" s="90" t="s">
        <v>1924</v>
      </c>
      <c r="C97" s="87">
        <v>98813000</v>
      </c>
      <c r="D97" s="87" t="s">
        <v>280</v>
      </c>
      <c r="E97" s="87"/>
      <c r="F97" s="120">
        <v>41730</v>
      </c>
      <c r="G97" s="97">
        <v>9.85</v>
      </c>
      <c r="H97" s="100" t="s">
        <v>281</v>
      </c>
      <c r="I97" s="101">
        <v>4.8000000000000001E-2</v>
      </c>
      <c r="J97" s="101">
        <v>4.8499999999999995E-2</v>
      </c>
      <c r="K97" s="97">
        <v>181199000</v>
      </c>
      <c r="L97" s="121">
        <v>101.18</v>
      </c>
      <c r="M97" s="97">
        <v>183337.16071999999</v>
      </c>
      <c r="N97" s="98">
        <v>6.7636804777902196E-2</v>
      </c>
      <c r="O97" s="98">
        <v>1.2784237894397218E-2</v>
      </c>
      <c r="P97" s="98">
        <f>M97/'סכום נכסי הקרן'!$C$43</f>
        <v>3.8403680192525742E-3</v>
      </c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</row>
    <row r="98" spans="2:30" s="158" customFormat="1">
      <c r="B98" s="90" t="s">
        <v>1925</v>
      </c>
      <c r="C98" s="87">
        <v>98814000</v>
      </c>
      <c r="D98" s="87" t="s">
        <v>280</v>
      </c>
      <c r="E98" s="87"/>
      <c r="F98" s="120">
        <v>41760</v>
      </c>
      <c r="G98" s="97">
        <v>9.9300000000000033</v>
      </c>
      <c r="H98" s="100" t="s">
        <v>281</v>
      </c>
      <c r="I98" s="101">
        <v>4.8000000000000001E-2</v>
      </c>
      <c r="J98" s="101">
        <v>4.8600000000000011E-2</v>
      </c>
      <c r="K98" s="97">
        <v>66584000</v>
      </c>
      <c r="L98" s="121">
        <v>100.7809</v>
      </c>
      <c r="M98" s="97">
        <v>67103.922809999989</v>
      </c>
      <c r="N98" s="98">
        <v>4.2221940393151552E-2</v>
      </c>
      <c r="O98" s="98">
        <v>4.6792069293605226E-3</v>
      </c>
      <c r="P98" s="98">
        <f>M98/'סכום נכסי הקרן'!$C$43</f>
        <v>1.4056275231593284E-3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</row>
    <row r="99" spans="2:30" s="158" customFormat="1">
      <c r="B99" s="90" t="s">
        <v>1926</v>
      </c>
      <c r="C99" s="87">
        <v>98815000</v>
      </c>
      <c r="D99" s="87" t="s">
        <v>280</v>
      </c>
      <c r="E99" s="87"/>
      <c r="F99" s="120">
        <v>41791</v>
      </c>
      <c r="G99" s="97">
        <v>10.020000000000001</v>
      </c>
      <c r="H99" s="100" t="s">
        <v>281</v>
      </c>
      <c r="I99" s="101">
        <v>4.8000000000000001E-2</v>
      </c>
      <c r="J99" s="101">
        <v>4.8512500476139406E-2</v>
      </c>
      <c r="K99" s="97">
        <v>266600000</v>
      </c>
      <c r="L99" s="121">
        <v>100.3827</v>
      </c>
      <c r="M99" s="97">
        <v>267620.15132</v>
      </c>
      <c r="N99" s="98">
        <v>0.15437174290677474</v>
      </c>
      <c r="O99" s="98">
        <v>1.866135412140827E-2</v>
      </c>
      <c r="P99" s="98">
        <f>M99/'סכום נכסי הקרן'!$C$43</f>
        <v>5.60584589834736E-3</v>
      </c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</row>
    <row r="100" spans="2:30" s="158" customFormat="1">
      <c r="B100" s="90" t="s">
        <v>1927</v>
      </c>
      <c r="C100" s="87">
        <v>98816000</v>
      </c>
      <c r="D100" s="87" t="s">
        <v>280</v>
      </c>
      <c r="E100" s="87"/>
      <c r="F100" s="120">
        <v>41821</v>
      </c>
      <c r="G100" s="97">
        <v>9.8600000000000012</v>
      </c>
      <c r="H100" s="100" t="s">
        <v>281</v>
      </c>
      <c r="I100" s="101">
        <v>4.8000000000000001E-2</v>
      </c>
      <c r="J100" s="101">
        <v>4.8500000000000015E-2</v>
      </c>
      <c r="K100" s="97">
        <v>173523000</v>
      </c>
      <c r="L100" s="121">
        <v>102.387</v>
      </c>
      <c r="M100" s="97">
        <v>177664.92442999996</v>
      </c>
      <c r="N100" s="98">
        <v>7.2001244813278006E-2</v>
      </c>
      <c r="O100" s="98">
        <v>1.2388708598318822E-2</v>
      </c>
      <c r="P100" s="98">
        <f>M100/'סכום נכסי הקרן'!$C$43</f>
        <v>3.7215515460388947E-3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</row>
    <row r="101" spans="2:30" s="158" customFormat="1">
      <c r="B101" s="90" t="s">
        <v>1928</v>
      </c>
      <c r="C101" s="87">
        <v>98817000</v>
      </c>
      <c r="D101" s="87" t="s">
        <v>280</v>
      </c>
      <c r="E101" s="87"/>
      <c r="F101" s="120">
        <v>41852</v>
      </c>
      <c r="G101" s="97">
        <v>9.9400000000000013</v>
      </c>
      <c r="H101" s="100" t="s">
        <v>281</v>
      </c>
      <c r="I101" s="101">
        <v>4.8000000000000001E-2</v>
      </c>
      <c r="J101" s="101">
        <v>4.8499999999999995E-2</v>
      </c>
      <c r="K101" s="97">
        <v>127692000</v>
      </c>
      <c r="L101" s="121">
        <v>101.983</v>
      </c>
      <c r="M101" s="97">
        <v>130224.18918</v>
      </c>
      <c r="N101" s="98">
        <v>7.3640138408304495E-2</v>
      </c>
      <c r="O101" s="98">
        <v>9.0806305036254219E-3</v>
      </c>
      <c r="P101" s="98">
        <f>M101/'סכום נכסי הקרן'!$C$43</f>
        <v>2.7278092967947497E-3</v>
      </c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</row>
    <row r="102" spans="2:30" s="158" customFormat="1">
      <c r="B102" s="90" t="s">
        <v>1929</v>
      </c>
      <c r="C102" s="87">
        <v>98818000</v>
      </c>
      <c r="D102" s="87" t="s">
        <v>280</v>
      </c>
      <c r="E102" s="87"/>
      <c r="F102" s="120">
        <v>41883</v>
      </c>
      <c r="G102" s="97">
        <v>10.029999999999999</v>
      </c>
      <c r="H102" s="100" t="s">
        <v>281</v>
      </c>
      <c r="I102" s="101">
        <v>4.8000000000000001E-2</v>
      </c>
      <c r="J102" s="101">
        <v>4.8499999999999995E-2</v>
      </c>
      <c r="K102" s="97">
        <v>207869000</v>
      </c>
      <c r="L102" s="121">
        <v>101.58069999999999</v>
      </c>
      <c r="M102" s="97">
        <v>211154.83812999999</v>
      </c>
      <c r="N102" s="98">
        <v>0.11050983519404572</v>
      </c>
      <c r="O102" s="98">
        <v>1.4723985429934593E-2</v>
      </c>
      <c r="P102" s="98">
        <f>M102/'סכום נכסי הקרן'!$C$43</f>
        <v>4.4230655928143474E-3</v>
      </c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</row>
    <row r="103" spans="2:30" s="158" customFormat="1">
      <c r="B103" s="90" t="s">
        <v>1930</v>
      </c>
      <c r="C103" s="87">
        <v>98819000</v>
      </c>
      <c r="D103" s="87" t="s">
        <v>280</v>
      </c>
      <c r="E103" s="87"/>
      <c r="F103" s="120">
        <v>41913</v>
      </c>
      <c r="G103" s="97">
        <v>10.109999999999998</v>
      </c>
      <c r="H103" s="100" t="s">
        <v>281</v>
      </c>
      <c r="I103" s="101">
        <v>4.8000000000000001E-2</v>
      </c>
      <c r="J103" s="101">
        <v>4.8499999999999995E-2</v>
      </c>
      <c r="K103" s="97">
        <v>180780000</v>
      </c>
      <c r="L103" s="121">
        <v>101.18</v>
      </c>
      <c r="M103" s="97">
        <v>182913.1814</v>
      </c>
      <c r="N103" s="98">
        <v>6.5216450216450214E-2</v>
      </c>
      <c r="O103" s="98">
        <v>1.2754673498025539E-2</v>
      </c>
      <c r="P103" s="98">
        <f>M103/'סכום נכסי הקרן'!$C$43</f>
        <v>3.8314869139984184E-3</v>
      </c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</row>
    <row r="104" spans="2:30" s="158" customFormat="1">
      <c r="B104" s="90" t="s">
        <v>1931</v>
      </c>
      <c r="C104" s="87">
        <v>98820000</v>
      </c>
      <c r="D104" s="87" t="s">
        <v>280</v>
      </c>
      <c r="E104" s="87"/>
      <c r="F104" s="120">
        <v>41945</v>
      </c>
      <c r="G104" s="97">
        <v>10.200000000000001</v>
      </c>
      <c r="H104" s="100" t="s">
        <v>281</v>
      </c>
      <c r="I104" s="101">
        <v>4.8000000000000001E-2</v>
      </c>
      <c r="J104" s="101">
        <v>4.8500000000000008E-2</v>
      </c>
      <c r="K104" s="97">
        <v>97161000</v>
      </c>
      <c r="L104" s="121">
        <v>100.7676</v>
      </c>
      <c r="M104" s="97">
        <v>97906.76552999999</v>
      </c>
      <c r="N104" s="98">
        <v>6.4132673267326731E-2</v>
      </c>
      <c r="O104" s="98">
        <v>6.8271122836797982E-3</v>
      </c>
      <c r="P104" s="98">
        <f>M104/'סכום נכסי הקרן'!$C$43</f>
        <v>2.0508554279626478E-3</v>
      </c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</row>
    <row r="105" spans="2:30" s="158" customFormat="1">
      <c r="B105" s="90" t="s">
        <v>1932</v>
      </c>
      <c r="C105" s="87">
        <v>98821000</v>
      </c>
      <c r="D105" s="87" t="s">
        <v>280</v>
      </c>
      <c r="E105" s="87"/>
      <c r="F105" s="120">
        <v>41974</v>
      </c>
      <c r="G105" s="97">
        <v>10.280000000000001</v>
      </c>
      <c r="H105" s="100" t="s">
        <v>281</v>
      </c>
      <c r="I105" s="101">
        <v>4.8000000000000001E-2</v>
      </c>
      <c r="J105" s="101">
        <v>4.8500000000000008E-2</v>
      </c>
      <c r="K105" s="97">
        <v>329104000</v>
      </c>
      <c r="L105" s="121">
        <v>100.38290000000001</v>
      </c>
      <c r="M105" s="97">
        <v>330364.29815999995</v>
      </c>
      <c r="N105" s="98">
        <v>0.1284057744830277</v>
      </c>
      <c r="O105" s="98">
        <v>2.3036550598398584E-2</v>
      </c>
      <c r="P105" s="98">
        <f>M105/'סכום נכסי הקרן'!$C$43</f>
        <v>6.9201490869280329E-3</v>
      </c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</row>
    <row r="106" spans="2:30" s="158" customFormat="1">
      <c r="B106" s="90" t="s">
        <v>1933</v>
      </c>
      <c r="C106" s="87">
        <v>9882200</v>
      </c>
      <c r="D106" s="87" t="s">
        <v>280</v>
      </c>
      <c r="E106" s="87"/>
      <c r="F106" s="120">
        <v>42005</v>
      </c>
      <c r="G106" s="97">
        <v>10.119999999999999</v>
      </c>
      <c r="H106" s="100" t="s">
        <v>281</v>
      </c>
      <c r="I106" s="101">
        <v>4.8000000000000001E-2</v>
      </c>
      <c r="J106" s="101">
        <v>4.8499999999999988E-2</v>
      </c>
      <c r="K106" s="97">
        <v>28183000</v>
      </c>
      <c r="L106" s="121">
        <v>102.3869</v>
      </c>
      <c r="M106" s="97">
        <v>28855.71126</v>
      </c>
      <c r="N106" s="98">
        <v>1.8826319305277221E-2</v>
      </c>
      <c r="O106" s="98">
        <v>2.0121304154113802E-3</v>
      </c>
      <c r="P106" s="98">
        <f>M106/'סכום נכסי הקרן'!$C$43</f>
        <v>6.0444129417349258E-4</v>
      </c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</row>
    <row r="107" spans="2:30" s="158" customFormat="1">
      <c r="B107" s="90" t="s">
        <v>1934</v>
      </c>
      <c r="C107" s="87">
        <v>9882300</v>
      </c>
      <c r="D107" s="87" t="s">
        <v>280</v>
      </c>
      <c r="E107" s="87"/>
      <c r="F107" s="120">
        <v>42036</v>
      </c>
      <c r="G107" s="97">
        <v>10.199999999999999</v>
      </c>
      <c r="H107" s="100" t="s">
        <v>281</v>
      </c>
      <c r="I107" s="101">
        <v>4.8000000000000001E-2</v>
      </c>
      <c r="J107" s="101">
        <v>4.8500000000000008E-2</v>
      </c>
      <c r="K107" s="97">
        <v>194187000</v>
      </c>
      <c r="L107" s="121">
        <v>101.983</v>
      </c>
      <c r="M107" s="97">
        <v>198037.77716999999</v>
      </c>
      <c r="N107" s="98">
        <v>0.12113973799126637</v>
      </c>
      <c r="O107" s="98">
        <v>1.3809322918911768E-2</v>
      </c>
      <c r="P107" s="98">
        <f>M107/'סכום נכסי הקרן'!$C$43</f>
        <v>4.1483021939510683E-3</v>
      </c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</row>
    <row r="108" spans="2:30" s="158" customFormat="1">
      <c r="B108" s="90" t="s">
        <v>1935</v>
      </c>
      <c r="C108" s="87">
        <v>9882500</v>
      </c>
      <c r="D108" s="87" t="s">
        <v>280</v>
      </c>
      <c r="E108" s="87"/>
      <c r="F108" s="120">
        <v>42064</v>
      </c>
      <c r="G108" s="97">
        <v>10.28</v>
      </c>
      <c r="H108" s="100" t="s">
        <v>281</v>
      </c>
      <c r="I108" s="101">
        <v>4.8000000000000001E-2</v>
      </c>
      <c r="J108" s="101">
        <v>4.8500000000000008E-2</v>
      </c>
      <c r="K108" s="97">
        <v>481429000</v>
      </c>
      <c r="L108" s="121">
        <v>101.5797</v>
      </c>
      <c r="M108" s="97">
        <v>489034.00550000003</v>
      </c>
      <c r="N108" s="98">
        <v>0.13735492154065621</v>
      </c>
      <c r="O108" s="98">
        <v>3.4100708444537095E-2</v>
      </c>
      <c r="P108" s="98">
        <f>M108/'סכום נכסי הקרן'!$C$43</f>
        <v>1.0243807352931868E-2</v>
      </c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</row>
    <row r="109" spans="2:30" s="158" customFormat="1">
      <c r="B109" s="90" t="s">
        <v>1936</v>
      </c>
      <c r="C109" s="87">
        <v>9882600</v>
      </c>
      <c r="D109" s="87" t="s">
        <v>280</v>
      </c>
      <c r="E109" s="87"/>
      <c r="F109" s="120">
        <v>42095</v>
      </c>
      <c r="G109" s="97">
        <v>10.37</v>
      </c>
      <c r="H109" s="100" t="s">
        <v>281</v>
      </c>
      <c r="I109" s="101">
        <v>4.8000000000000001E-2</v>
      </c>
      <c r="J109" s="101">
        <v>4.8499999999999995E-2</v>
      </c>
      <c r="K109" s="97">
        <v>287715000</v>
      </c>
      <c r="L109" s="121">
        <v>101.899</v>
      </c>
      <c r="M109" s="97">
        <v>293178.74898999999</v>
      </c>
      <c r="N109" s="98">
        <v>7.5774295496444558E-2</v>
      </c>
      <c r="O109" s="98">
        <v>2.0443574330215191E-2</v>
      </c>
      <c r="P109" s="98">
        <f>M109/'סכום נכסי הקרן'!$C$43</f>
        <v>6.141222472978167E-3</v>
      </c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</row>
    <row r="110" spans="2:30" s="158" customFormat="1">
      <c r="B110" s="90" t="s">
        <v>1937</v>
      </c>
      <c r="C110" s="87">
        <v>9882700</v>
      </c>
      <c r="D110" s="87" t="s">
        <v>280</v>
      </c>
      <c r="E110" s="87"/>
      <c r="F110" s="120">
        <v>42125</v>
      </c>
      <c r="G110" s="97">
        <v>10.450000000000001</v>
      </c>
      <c r="H110" s="100" t="s">
        <v>281</v>
      </c>
      <c r="I110" s="101">
        <v>4.8000000000000001E-2</v>
      </c>
      <c r="J110" s="101">
        <v>4.8500000000000008E-2</v>
      </c>
      <c r="K110" s="97">
        <v>273555000</v>
      </c>
      <c r="L110" s="121">
        <v>101.1888</v>
      </c>
      <c r="M110" s="97">
        <v>276807.12039999996</v>
      </c>
      <c r="N110" s="98">
        <v>0.12623673281033687</v>
      </c>
      <c r="O110" s="98">
        <v>1.9301968374328675E-2</v>
      </c>
      <c r="P110" s="98">
        <f>M110/'סכום נכסי הקרן'!$C$43</f>
        <v>5.7982855658437775E-3</v>
      </c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</row>
    <row r="111" spans="2:30" s="158" customFormat="1">
      <c r="B111" s="90" t="s">
        <v>1938</v>
      </c>
      <c r="C111" s="87">
        <v>9882800</v>
      </c>
      <c r="D111" s="87" t="s">
        <v>280</v>
      </c>
      <c r="E111" s="87"/>
      <c r="F111" s="120">
        <v>42156</v>
      </c>
      <c r="G111" s="97">
        <v>10.540000000000001</v>
      </c>
      <c r="H111" s="100" t="s">
        <v>281</v>
      </c>
      <c r="I111" s="101">
        <v>4.8000000000000001E-2</v>
      </c>
      <c r="J111" s="101">
        <v>4.8500000000000008E-2</v>
      </c>
      <c r="K111" s="97">
        <v>102930000</v>
      </c>
      <c r="L111" s="121">
        <v>100.3832</v>
      </c>
      <c r="M111" s="97">
        <v>103324.46321999999</v>
      </c>
      <c r="N111" s="98">
        <v>9.7379375591296127E-2</v>
      </c>
      <c r="O111" s="98">
        <v>7.2048924120339444E-3</v>
      </c>
      <c r="P111" s="98">
        <f>M111/'סכום נכסי הקרן'!$C$43</f>
        <v>2.1643400748555396E-3</v>
      </c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</row>
    <row r="112" spans="2:30" s="158" customFormat="1">
      <c r="B112" s="90" t="s">
        <v>1939</v>
      </c>
      <c r="C112" s="87">
        <v>9882900</v>
      </c>
      <c r="D112" s="87" t="s">
        <v>280</v>
      </c>
      <c r="E112" s="87"/>
      <c r="F112" s="120">
        <v>42218</v>
      </c>
      <c r="G112" s="97">
        <v>10.46</v>
      </c>
      <c r="H112" s="100" t="s">
        <v>281</v>
      </c>
      <c r="I112" s="101">
        <v>4.8000000000000001E-2</v>
      </c>
      <c r="J112" s="101">
        <v>4.8500000000000008E-2</v>
      </c>
      <c r="K112" s="97">
        <v>113473000</v>
      </c>
      <c r="L112" s="121">
        <v>101.9697</v>
      </c>
      <c r="M112" s="97">
        <v>115708.046</v>
      </c>
      <c r="N112" s="98">
        <v>0.13622208883553422</v>
      </c>
      <c r="O112" s="98">
        <v>8.0684089387585266E-3</v>
      </c>
      <c r="P112" s="98">
        <f>M112/'סכום נכסי הקרן'!$C$43</f>
        <v>2.4237392882245669E-3</v>
      </c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</row>
    <row r="113" spans="2:30" s="158" customFormat="1">
      <c r="B113" s="90" t="s">
        <v>1940</v>
      </c>
      <c r="C113" s="87">
        <v>8831000</v>
      </c>
      <c r="D113" s="87" t="s">
        <v>280</v>
      </c>
      <c r="E113" s="87"/>
      <c r="F113" s="120">
        <v>42309</v>
      </c>
      <c r="G113" s="97">
        <v>10.7</v>
      </c>
      <c r="H113" s="100" t="s">
        <v>281</v>
      </c>
      <c r="I113" s="101">
        <v>4.8000000000000001E-2</v>
      </c>
      <c r="J113" s="101">
        <v>4.8499999999999995E-2</v>
      </c>
      <c r="K113" s="97">
        <v>244582000</v>
      </c>
      <c r="L113" s="121">
        <v>100.78060000000001</v>
      </c>
      <c r="M113" s="97">
        <v>246491.22058000002</v>
      </c>
      <c r="N113" s="98">
        <v>0.1333598691384951</v>
      </c>
      <c r="O113" s="98">
        <v>1.7188017914097107E-2</v>
      </c>
      <c r="P113" s="98">
        <f>M113/'סכום נכסי הקרן'!$C$43</f>
        <v>5.1632576659550013E-3</v>
      </c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</row>
    <row r="114" spans="2:30" s="158" customFormat="1">
      <c r="B114" s="90" t="s">
        <v>1941</v>
      </c>
      <c r="C114" s="87">
        <v>8833000</v>
      </c>
      <c r="D114" s="87" t="s">
        <v>280</v>
      </c>
      <c r="E114" s="87"/>
      <c r="F114" s="120">
        <v>42339</v>
      </c>
      <c r="G114" s="97">
        <v>10.79</v>
      </c>
      <c r="H114" s="100" t="s">
        <v>281</v>
      </c>
      <c r="I114" s="101">
        <v>4.8000000000000001E-2</v>
      </c>
      <c r="J114" s="101">
        <v>4.8500000000000008E-2</v>
      </c>
      <c r="K114" s="97">
        <v>195315000</v>
      </c>
      <c r="L114" s="121">
        <v>100.38290000000001</v>
      </c>
      <c r="M114" s="97">
        <v>196062.91819999999</v>
      </c>
      <c r="N114" s="98">
        <v>0.10478272532188841</v>
      </c>
      <c r="O114" s="98">
        <v>1.3671614519909546E-2</v>
      </c>
      <c r="P114" s="98">
        <f>M114/'סכום נכסי הקרן'!$C$43</f>
        <v>4.1069347744866367E-3</v>
      </c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</row>
    <row r="115" spans="2:30" s="158" customFormat="1">
      <c r="B115" s="90" t="s">
        <v>1942</v>
      </c>
      <c r="C115" s="87">
        <v>8287583</v>
      </c>
      <c r="D115" s="87" t="s">
        <v>280</v>
      </c>
      <c r="E115" s="87"/>
      <c r="F115" s="120">
        <v>40057</v>
      </c>
      <c r="G115" s="97">
        <v>7.0899999999999981</v>
      </c>
      <c r="H115" s="100" t="s">
        <v>281</v>
      </c>
      <c r="I115" s="101">
        <v>4.8000000000000001E-2</v>
      </c>
      <c r="J115" s="101">
        <v>4.8500000000000008E-2</v>
      </c>
      <c r="K115" s="97">
        <v>108168000</v>
      </c>
      <c r="L115" s="121">
        <v>109.7894</v>
      </c>
      <c r="M115" s="97">
        <v>118757.02703000001</v>
      </c>
      <c r="N115" s="98">
        <v>0.22165573770491803</v>
      </c>
      <c r="O115" s="98">
        <v>8.281016675618565E-3</v>
      </c>
      <c r="P115" s="98">
        <f>M115/'סכום נכסי הקרן'!$C$43</f>
        <v>2.4876063689240578E-3</v>
      </c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</row>
    <row r="116" spans="2:30" s="158" customFormat="1">
      <c r="B116" s="90" t="s">
        <v>1943</v>
      </c>
      <c r="C116" s="87">
        <v>8287591</v>
      </c>
      <c r="D116" s="87" t="s">
        <v>280</v>
      </c>
      <c r="E116" s="87"/>
      <c r="F116" s="120">
        <v>40087</v>
      </c>
      <c r="G116" s="97">
        <v>7.17</v>
      </c>
      <c r="H116" s="100" t="s">
        <v>281</v>
      </c>
      <c r="I116" s="101">
        <v>4.8000000000000001E-2</v>
      </c>
      <c r="J116" s="101">
        <v>4.8500000000000008E-2</v>
      </c>
      <c r="K116" s="97">
        <v>100332000</v>
      </c>
      <c r="L116" s="121">
        <v>108.83329999999999</v>
      </c>
      <c r="M116" s="97">
        <v>109194.65351</v>
      </c>
      <c r="N116" s="98">
        <v>0.31062538699690401</v>
      </c>
      <c r="O116" s="98">
        <v>7.6142251891862748E-3</v>
      </c>
      <c r="P116" s="98">
        <f>M116/'סכום נכסי הקרן'!$C$43</f>
        <v>2.2873030953807273E-3</v>
      </c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</row>
    <row r="117" spans="2:30" s="158" customFormat="1">
      <c r="B117" s="90" t="s">
        <v>1944</v>
      </c>
      <c r="C117" s="87">
        <v>8287609</v>
      </c>
      <c r="D117" s="87" t="s">
        <v>280</v>
      </c>
      <c r="E117" s="87"/>
      <c r="F117" s="120">
        <v>40118</v>
      </c>
      <c r="G117" s="97">
        <v>7.2500000000000009</v>
      </c>
      <c r="H117" s="100" t="s">
        <v>281</v>
      </c>
      <c r="I117" s="101">
        <v>4.8000000000000001E-2</v>
      </c>
      <c r="J117" s="101">
        <v>4.8500000000000008E-2</v>
      </c>
      <c r="K117" s="97">
        <v>122827000</v>
      </c>
      <c r="L117" s="121">
        <v>108.7119</v>
      </c>
      <c r="M117" s="97">
        <v>133527.59206999998</v>
      </c>
      <c r="N117" s="98">
        <v>0.21473251748251748</v>
      </c>
      <c r="O117" s="98">
        <v>9.3109792678418412E-3</v>
      </c>
      <c r="P117" s="98">
        <f>M117/'סכום נכסי הקרן'!$C$43</f>
        <v>2.7970057584593734E-3</v>
      </c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</row>
    <row r="118" spans="2:30" s="158" customFormat="1">
      <c r="B118" s="90" t="s">
        <v>1945</v>
      </c>
      <c r="C118" s="87">
        <v>8287401</v>
      </c>
      <c r="D118" s="87" t="s">
        <v>280</v>
      </c>
      <c r="E118" s="87"/>
      <c r="F118" s="120">
        <v>39509</v>
      </c>
      <c r="G118" s="97">
        <v>6.0600000000000005</v>
      </c>
      <c r="H118" s="100" t="s">
        <v>281</v>
      </c>
      <c r="I118" s="101">
        <v>4.8000000000000001E-2</v>
      </c>
      <c r="J118" s="101">
        <v>4.8600000000000004E-2</v>
      </c>
      <c r="K118" s="97">
        <v>14639000</v>
      </c>
      <c r="L118" s="121">
        <v>117.6242</v>
      </c>
      <c r="M118" s="97">
        <v>17219.010770000001</v>
      </c>
      <c r="N118" s="98">
        <v>0.12619827586206897</v>
      </c>
      <c r="O118" s="98">
        <v>1.2006945516411828E-3</v>
      </c>
      <c r="P118" s="98">
        <f>M118/'סכום נכסי הקרן'!$C$43</f>
        <v>3.6068704252088877E-4</v>
      </c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</row>
    <row r="119" spans="2:30" s="158" customFormat="1">
      <c r="B119" s="90" t="s">
        <v>1946</v>
      </c>
      <c r="C119" s="87">
        <v>8287435</v>
      </c>
      <c r="D119" s="87" t="s">
        <v>280</v>
      </c>
      <c r="E119" s="87"/>
      <c r="F119" s="120">
        <v>39600</v>
      </c>
      <c r="G119" s="97">
        <v>6.3100000000000005</v>
      </c>
      <c r="H119" s="100" t="s">
        <v>281</v>
      </c>
      <c r="I119" s="101">
        <v>4.8000000000000001E-2</v>
      </c>
      <c r="J119" s="101">
        <v>4.8610947765943081E-2</v>
      </c>
      <c r="K119" s="97">
        <v>43655000</v>
      </c>
      <c r="L119" s="121">
        <v>114.45</v>
      </c>
      <c r="M119" s="97">
        <v>49963.14443</v>
      </c>
      <c r="N119" s="98">
        <v>0.42799019607843136</v>
      </c>
      <c r="O119" s="98">
        <v>3.4839675810228038E-3</v>
      </c>
      <c r="P119" s="98">
        <f>M119/'סכום נכסי הקרן'!$C$43</f>
        <v>1.0465792164378045E-3</v>
      </c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</row>
    <row r="120" spans="2:30" s="158" customFormat="1">
      <c r="B120" s="90" t="s">
        <v>1947</v>
      </c>
      <c r="C120" s="87">
        <v>8287443</v>
      </c>
      <c r="D120" s="87" t="s">
        <v>280</v>
      </c>
      <c r="E120" s="87"/>
      <c r="F120" s="120">
        <v>39630</v>
      </c>
      <c r="G120" s="97">
        <v>6.2399999999999993</v>
      </c>
      <c r="H120" s="100" t="s">
        <v>281</v>
      </c>
      <c r="I120" s="101">
        <v>4.8000000000000001E-2</v>
      </c>
      <c r="J120" s="101">
        <v>4.8593148610022924E-2</v>
      </c>
      <c r="K120" s="97">
        <v>20479000</v>
      </c>
      <c r="L120" s="121">
        <v>115.97190000000001</v>
      </c>
      <c r="M120" s="97">
        <v>23749.876090000002</v>
      </c>
      <c r="N120" s="98">
        <v>0.34710169491525422</v>
      </c>
      <c r="O120" s="98">
        <v>1.6560966947705904E-3</v>
      </c>
      <c r="P120" s="98">
        <f>M120/'סכום נכסי הקרן'!$C$43</f>
        <v>4.9748923916490874E-4</v>
      </c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</row>
    <row r="121" spans="2:30" s="158" customFormat="1">
      <c r="B121" s="90" t="s">
        <v>1948</v>
      </c>
      <c r="C121" s="87">
        <v>8287534</v>
      </c>
      <c r="D121" s="87" t="s">
        <v>280</v>
      </c>
      <c r="E121" s="87"/>
      <c r="F121" s="120">
        <v>39904</v>
      </c>
      <c r="G121" s="97">
        <v>6.83</v>
      </c>
      <c r="H121" s="100" t="s">
        <v>281</v>
      </c>
      <c r="I121" s="101">
        <v>4.8000000000000001E-2</v>
      </c>
      <c r="J121" s="101">
        <v>4.8500070370284795E-2</v>
      </c>
      <c r="K121" s="97">
        <v>156290000</v>
      </c>
      <c r="L121" s="121">
        <v>113.59269999999999</v>
      </c>
      <c r="M121" s="97">
        <v>177534.05484999999</v>
      </c>
      <c r="N121" s="98">
        <v>0.44274787535410765</v>
      </c>
      <c r="O121" s="98">
        <v>1.2379582964228662E-2</v>
      </c>
      <c r="P121" s="98">
        <f>M121/'סכום נכסי הקרן'!$C$43</f>
        <v>3.7188102177247049E-3</v>
      </c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</row>
    <row r="122" spans="2:30" s="158" customFormat="1">
      <c r="B122" s="90" t="s">
        <v>1949</v>
      </c>
      <c r="C122" s="87">
        <v>8287559</v>
      </c>
      <c r="D122" s="87" t="s">
        <v>280</v>
      </c>
      <c r="E122" s="87"/>
      <c r="F122" s="120">
        <v>39965</v>
      </c>
      <c r="G122" s="97">
        <v>7.0000000000000009</v>
      </c>
      <c r="H122" s="100" t="s">
        <v>281</v>
      </c>
      <c r="I122" s="101">
        <v>4.8000000000000001E-2</v>
      </c>
      <c r="J122" s="101">
        <v>4.8518383012515882E-2</v>
      </c>
      <c r="K122" s="97">
        <v>73638000</v>
      </c>
      <c r="L122" s="121">
        <v>111.0307</v>
      </c>
      <c r="M122" s="97">
        <v>81760.79647999999</v>
      </c>
      <c r="N122" s="98">
        <v>0.22247129909365559</v>
      </c>
      <c r="O122" s="98">
        <v>5.7012417369769483E-3</v>
      </c>
      <c r="P122" s="98">
        <f>M122/'סכום נכסי הקרן'!$C$43</f>
        <v>1.7126454167682413E-3</v>
      </c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</row>
    <row r="123" spans="2:30" s="158" customFormat="1">
      <c r="B123" s="90" t="s">
        <v>1950</v>
      </c>
      <c r="C123" s="87">
        <v>8287567</v>
      </c>
      <c r="D123" s="87" t="s">
        <v>280</v>
      </c>
      <c r="E123" s="87"/>
      <c r="F123" s="120">
        <v>39995</v>
      </c>
      <c r="G123" s="97">
        <v>6.9200000000000008</v>
      </c>
      <c r="H123" s="100" t="s">
        <v>281</v>
      </c>
      <c r="I123" s="101">
        <v>4.8000000000000001E-2</v>
      </c>
      <c r="J123" s="101">
        <v>4.8499999999999988E-2</v>
      </c>
      <c r="K123" s="97">
        <v>112496000</v>
      </c>
      <c r="L123" s="121">
        <v>112.818</v>
      </c>
      <c r="M123" s="97">
        <v>126915.74336000001</v>
      </c>
      <c r="N123" s="98">
        <v>0.22544288577154309</v>
      </c>
      <c r="O123" s="98">
        <v>8.8499300921131025E-3</v>
      </c>
      <c r="P123" s="98">
        <f>M123/'סכום נכסי הקרן'!$C$43</f>
        <v>2.6585072007512616E-3</v>
      </c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</row>
    <row r="124" spans="2:30" s="158" customFormat="1">
      <c r="B124" s="90" t="s">
        <v>1951</v>
      </c>
      <c r="C124" s="87">
        <v>8287575</v>
      </c>
      <c r="D124" s="87" t="s">
        <v>280</v>
      </c>
      <c r="E124" s="87"/>
      <c r="F124" s="120">
        <v>40027</v>
      </c>
      <c r="G124" s="97">
        <v>7.009999999999998</v>
      </c>
      <c r="H124" s="100" t="s">
        <v>281</v>
      </c>
      <c r="I124" s="101">
        <v>4.8000000000000001E-2</v>
      </c>
      <c r="J124" s="101">
        <v>4.8499999999999988E-2</v>
      </c>
      <c r="K124" s="97">
        <v>141650000</v>
      </c>
      <c r="L124" s="121">
        <v>111.3831</v>
      </c>
      <c r="M124" s="97">
        <v>157774.16710000002</v>
      </c>
      <c r="N124" s="98">
        <v>0.30396995708154506</v>
      </c>
      <c r="O124" s="98">
        <v>1.1001711152695652E-2</v>
      </c>
      <c r="P124" s="98">
        <f>M124/'סכום נכסי הקרן'!$C$43</f>
        <v>3.3048993625488924E-3</v>
      </c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</row>
    <row r="125" spans="2:30" s="158" customFormat="1">
      <c r="B125" s="90" t="s">
        <v>1952</v>
      </c>
      <c r="C125" s="87">
        <v>8287625</v>
      </c>
      <c r="D125" s="87" t="s">
        <v>280</v>
      </c>
      <c r="E125" s="87"/>
      <c r="F125" s="120">
        <v>40179</v>
      </c>
      <c r="G125" s="97">
        <v>7.2499999999999991</v>
      </c>
      <c r="H125" s="100" t="s">
        <v>281</v>
      </c>
      <c r="I125" s="101">
        <v>4.8000000000000001E-2</v>
      </c>
      <c r="J125" s="101">
        <v>4.8499999999999995E-2</v>
      </c>
      <c r="K125" s="97">
        <v>55112000</v>
      </c>
      <c r="L125" s="121">
        <v>109.9243</v>
      </c>
      <c r="M125" s="97">
        <v>60581.468340000007</v>
      </c>
      <c r="N125" s="98">
        <v>0.17551592356687898</v>
      </c>
      <c r="O125" s="98">
        <v>4.2243912811177602E-3</v>
      </c>
      <c r="P125" s="98">
        <f>M125/'סכום נכסי הקרן'!$C$43</f>
        <v>1.269001508797329E-3</v>
      </c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</row>
    <row r="126" spans="2:30" s="158" customFormat="1">
      <c r="B126" s="90" t="s">
        <v>1953</v>
      </c>
      <c r="C126" s="87">
        <v>8287633</v>
      </c>
      <c r="D126" s="87" t="s">
        <v>280</v>
      </c>
      <c r="E126" s="87"/>
      <c r="F126" s="120">
        <v>40210</v>
      </c>
      <c r="G126" s="97">
        <v>7.3299999999999974</v>
      </c>
      <c r="H126" s="100" t="s">
        <v>281</v>
      </c>
      <c r="I126" s="101">
        <v>4.8000000000000001E-2</v>
      </c>
      <c r="J126" s="101">
        <v>4.8499999999999988E-2</v>
      </c>
      <c r="K126" s="97">
        <v>80740000</v>
      </c>
      <c r="L126" s="121">
        <v>109.491</v>
      </c>
      <c r="M126" s="97">
        <v>88403.04402000003</v>
      </c>
      <c r="N126" s="98">
        <v>0.19886699507389163</v>
      </c>
      <c r="O126" s="98">
        <v>6.1644106459496492E-3</v>
      </c>
      <c r="P126" s="98">
        <f>M126/'סכום נכסי הקרן'!$C$43</f>
        <v>1.8517807395167655E-3</v>
      </c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</row>
    <row r="127" spans="2:30" s="158" customFormat="1">
      <c r="B127" s="90" t="s">
        <v>1954</v>
      </c>
      <c r="C127" s="87">
        <v>8287641</v>
      </c>
      <c r="D127" s="87" t="s">
        <v>280</v>
      </c>
      <c r="E127" s="87"/>
      <c r="F127" s="120">
        <v>40238</v>
      </c>
      <c r="G127" s="97">
        <v>7.4099999999999993</v>
      </c>
      <c r="H127" s="100" t="s">
        <v>281</v>
      </c>
      <c r="I127" s="101">
        <v>4.8000000000000001E-2</v>
      </c>
      <c r="J127" s="101">
        <v>4.8600000000000004E-2</v>
      </c>
      <c r="K127" s="97">
        <v>115180000</v>
      </c>
      <c r="L127" s="121">
        <v>109.7893</v>
      </c>
      <c r="M127" s="97">
        <v>126455.31703000001</v>
      </c>
      <c r="N127" s="98">
        <v>0.23554192229038856</v>
      </c>
      <c r="O127" s="98">
        <v>8.8178242183641706E-3</v>
      </c>
      <c r="P127" s="98">
        <f>M127/'סכום נכסי הקרן'!$C$43</f>
        <v>2.6488626390813318E-3</v>
      </c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</row>
    <row r="128" spans="2:30" s="158" customFormat="1">
      <c r="B128" s="90" t="s">
        <v>1955</v>
      </c>
      <c r="C128" s="87">
        <v>8287666</v>
      </c>
      <c r="D128" s="87" t="s">
        <v>280</v>
      </c>
      <c r="E128" s="87"/>
      <c r="F128" s="120">
        <v>40300</v>
      </c>
      <c r="G128" s="97">
        <v>7.58</v>
      </c>
      <c r="H128" s="100" t="s">
        <v>281</v>
      </c>
      <c r="I128" s="101">
        <v>4.8000000000000001E-2</v>
      </c>
      <c r="J128" s="101">
        <v>4.8500000000000008E-2</v>
      </c>
      <c r="K128" s="97">
        <v>18001000</v>
      </c>
      <c r="L128" s="121">
        <v>109.1288</v>
      </c>
      <c r="M128" s="97">
        <v>19644.280050000001</v>
      </c>
      <c r="N128" s="98">
        <v>0.11250625</v>
      </c>
      <c r="O128" s="98">
        <v>1.3698103997961889E-3</v>
      </c>
      <c r="P128" s="98">
        <f>M128/'סכום נכסי הקרן'!$C$43</f>
        <v>4.1148921783772113E-4</v>
      </c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</row>
    <row r="129" spans="2:30" s="158" customFormat="1">
      <c r="B129" s="90" t="s">
        <v>1956</v>
      </c>
      <c r="C129" s="87">
        <v>8287682</v>
      </c>
      <c r="D129" s="87" t="s">
        <v>280</v>
      </c>
      <c r="E129" s="87"/>
      <c r="F129" s="120">
        <v>40360</v>
      </c>
      <c r="G129" s="97">
        <v>7.5600000000000014</v>
      </c>
      <c r="H129" s="100" t="s">
        <v>281</v>
      </c>
      <c r="I129" s="101">
        <v>4.8000000000000001E-2</v>
      </c>
      <c r="J129" s="101">
        <v>4.8500000000000008E-2</v>
      </c>
      <c r="K129" s="97">
        <v>50554000</v>
      </c>
      <c r="L129" s="121">
        <v>109.5064</v>
      </c>
      <c r="M129" s="97">
        <v>55359.874830000001</v>
      </c>
      <c r="N129" s="98">
        <v>0.45544144144144144</v>
      </c>
      <c r="O129" s="98">
        <v>3.8602856444998231E-3</v>
      </c>
      <c r="P129" s="98">
        <f>M129/'סכום נכסי הקרן'!$C$43</f>
        <v>1.1596246609908642E-3</v>
      </c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</row>
    <row r="130" spans="2:30" s="158" customFormat="1">
      <c r="B130" s="90" t="s">
        <v>1957</v>
      </c>
      <c r="C130" s="87">
        <v>8287708</v>
      </c>
      <c r="D130" s="87" t="s">
        <v>280</v>
      </c>
      <c r="E130" s="87"/>
      <c r="F130" s="120">
        <v>40422</v>
      </c>
      <c r="G130" s="97">
        <v>7.73</v>
      </c>
      <c r="H130" s="100" t="s">
        <v>281</v>
      </c>
      <c r="I130" s="101">
        <v>4.8000000000000001E-2</v>
      </c>
      <c r="J130" s="101">
        <v>4.8511314089651758E-2</v>
      </c>
      <c r="K130" s="97">
        <v>100420000</v>
      </c>
      <c r="L130" s="121">
        <v>107.8216</v>
      </c>
      <c r="M130" s="97">
        <v>108274.45183000001</v>
      </c>
      <c r="N130" s="98">
        <v>0.27817174515235454</v>
      </c>
      <c r="O130" s="98">
        <v>7.5500588350126624E-3</v>
      </c>
      <c r="P130" s="98">
        <f>M130/'סכום נכסי הקרן'!$C$43</f>
        <v>2.2680276081349549E-3</v>
      </c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</row>
    <row r="131" spans="2:30" s="158" customFormat="1">
      <c r="B131" s="90" t="s">
        <v>1958</v>
      </c>
      <c r="C131" s="87">
        <v>8287724</v>
      </c>
      <c r="D131" s="87" t="s">
        <v>280</v>
      </c>
      <c r="E131" s="87"/>
      <c r="F131" s="120">
        <v>40483</v>
      </c>
      <c r="G131" s="97">
        <v>7.8999999999999995</v>
      </c>
      <c r="H131" s="100" t="s">
        <v>281</v>
      </c>
      <c r="I131" s="101">
        <v>4.8000000000000001E-2</v>
      </c>
      <c r="J131" s="101">
        <v>4.8500157204574179E-2</v>
      </c>
      <c r="K131" s="97">
        <v>195177000</v>
      </c>
      <c r="L131" s="121">
        <v>106.1747</v>
      </c>
      <c r="M131" s="97">
        <v>207228.59476000004</v>
      </c>
      <c r="N131" s="98">
        <v>0.26590871934604904</v>
      </c>
      <c r="O131" s="98">
        <v>1.4450205531324527E-2</v>
      </c>
      <c r="P131" s="98">
        <f>M131/'סכום נכסי הקרן'!$C$43</f>
        <v>4.3408224762812057E-3</v>
      </c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</row>
    <row r="132" spans="2:30" s="158" customFormat="1">
      <c r="B132" s="90" t="s">
        <v>1959</v>
      </c>
      <c r="C132" s="87">
        <v>8287732</v>
      </c>
      <c r="D132" s="87" t="s">
        <v>280</v>
      </c>
      <c r="E132" s="87"/>
      <c r="F132" s="120">
        <v>40513</v>
      </c>
      <c r="G132" s="97">
        <v>7.9800000000000013</v>
      </c>
      <c r="H132" s="100" t="s">
        <v>281</v>
      </c>
      <c r="I132" s="101">
        <v>4.8000000000000001E-2</v>
      </c>
      <c r="J132" s="101">
        <v>4.8500000000000015E-2</v>
      </c>
      <c r="K132" s="97">
        <v>66342000</v>
      </c>
      <c r="L132" s="121">
        <v>105.46420000000001</v>
      </c>
      <c r="M132" s="97">
        <v>69967.049979999996</v>
      </c>
      <c r="N132" s="98">
        <v>0.23693571428571428</v>
      </c>
      <c r="O132" s="98">
        <v>4.8788549369954493E-3</v>
      </c>
      <c r="P132" s="98">
        <f>M132/'סכום נכסי הקרן'!$C$43</f>
        <v>1.4656015184777891E-3</v>
      </c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</row>
    <row r="133" spans="2:30" s="158" customFormat="1">
      <c r="B133" s="90" t="s">
        <v>1960</v>
      </c>
      <c r="C133" s="87">
        <v>8287740</v>
      </c>
      <c r="D133" s="87" t="s">
        <v>280</v>
      </c>
      <c r="E133" s="87"/>
      <c r="F133" s="120">
        <v>40544</v>
      </c>
      <c r="G133" s="97">
        <v>7.879999999999999</v>
      </c>
      <c r="H133" s="100" t="s">
        <v>281</v>
      </c>
      <c r="I133" s="101">
        <v>4.8000000000000001E-2</v>
      </c>
      <c r="J133" s="101">
        <v>4.8499999999999988E-2</v>
      </c>
      <c r="K133" s="97">
        <v>166735000</v>
      </c>
      <c r="L133" s="121">
        <v>107.47110000000001</v>
      </c>
      <c r="M133" s="97">
        <v>179191.90674000001</v>
      </c>
      <c r="N133" s="98">
        <v>0.15925023877745942</v>
      </c>
      <c r="O133" s="98">
        <v>1.2495186221485413E-2</v>
      </c>
      <c r="P133" s="98">
        <f>M133/'סכום נכסי הקרן'!$C$43</f>
        <v>3.7535372820798525E-3</v>
      </c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</row>
    <row r="134" spans="2:30" s="158" customFormat="1">
      <c r="B134" s="90" t="s">
        <v>1961</v>
      </c>
      <c r="C134" s="87">
        <v>8287757</v>
      </c>
      <c r="D134" s="87" t="s">
        <v>280</v>
      </c>
      <c r="E134" s="87"/>
      <c r="F134" s="120">
        <v>40575</v>
      </c>
      <c r="G134" s="97">
        <v>7.96</v>
      </c>
      <c r="H134" s="100" t="s">
        <v>281</v>
      </c>
      <c r="I134" s="101">
        <v>4.8000000000000001E-2</v>
      </c>
      <c r="J134" s="101">
        <v>4.8499999999999995E-2</v>
      </c>
      <c r="K134" s="97">
        <v>65718000</v>
      </c>
      <c r="L134" s="121">
        <v>106.6527</v>
      </c>
      <c r="M134" s="97">
        <v>70090.011549999996</v>
      </c>
      <c r="N134" s="98">
        <v>0.11948727272727273</v>
      </c>
      <c r="O134" s="98">
        <v>4.8874291396097756E-3</v>
      </c>
      <c r="P134" s="98">
        <f>M134/'סכום נכסי הקרן'!$C$43</f>
        <v>1.4681771975118192E-3</v>
      </c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</row>
    <row r="135" spans="2:30" s="158" customFormat="1">
      <c r="B135" s="90" t="s">
        <v>1962</v>
      </c>
      <c r="C135" s="87">
        <v>8287765</v>
      </c>
      <c r="D135" s="87" t="s">
        <v>280</v>
      </c>
      <c r="E135" s="87"/>
      <c r="F135" s="120">
        <v>40603</v>
      </c>
      <c r="G135" s="97">
        <v>8.0399999999999974</v>
      </c>
      <c r="H135" s="100" t="s">
        <v>281</v>
      </c>
      <c r="I135" s="101">
        <v>4.8000000000000001E-2</v>
      </c>
      <c r="J135" s="101">
        <v>4.8599999999999997E-2</v>
      </c>
      <c r="K135" s="97">
        <v>101895000</v>
      </c>
      <c r="L135" s="121">
        <v>106.0134</v>
      </c>
      <c r="M135" s="97">
        <v>108022.30491000002</v>
      </c>
      <c r="N135" s="98">
        <v>0.24318615751789976</v>
      </c>
      <c r="O135" s="98">
        <v>7.5324764409308515E-3</v>
      </c>
      <c r="P135" s="98">
        <f>M135/'סכום נכסי הקרן'!$C$43</f>
        <v>2.2627458803940099E-3</v>
      </c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</row>
    <row r="136" spans="2:30" s="158" customFormat="1">
      <c r="B136" s="90" t="s">
        <v>1963</v>
      </c>
      <c r="C136" s="87">
        <v>8287773</v>
      </c>
      <c r="D136" s="87" t="s">
        <v>280</v>
      </c>
      <c r="E136" s="87"/>
      <c r="F136" s="120">
        <v>40634</v>
      </c>
      <c r="G136" s="97">
        <v>8.1199999999999992</v>
      </c>
      <c r="H136" s="100" t="s">
        <v>281</v>
      </c>
      <c r="I136" s="101">
        <v>4.8000000000000001E-2</v>
      </c>
      <c r="J136" s="101">
        <v>4.8599999999999997E-2</v>
      </c>
      <c r="K136" s="97">
        <v>36138000</v>
      </c>
      <c r="L136" s="121">
        <v>105.2835</v>
      </c>
      <c r="M136" s="97">
        <v>38047.345500000003</v>
      </c>
      <c r="N136" s="98">
        <v>0.14227559055118111</v>
      </c>
      <c r="O136" s="98">
        <v>2.6530699734418992E-3</v>
      </c>
      <c r="P136" s="98">
        <f>M136/'סכום נכסי הקרן'!$C$43</f>
        <v>7.969786828912847E-4</v>
      </c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</row>
    <row r="137" spans="2:30" s="158" customFormat="1">
      <c r="B137" s="90" t="s">
        <v>1964</v>
      </c>
      <c r="C137" s="87">
        <v>8287781</v>
      </c>
      <c r="D137" s="87" t="s">
        <v>280</v>
      </c>
      <c r="E137" s="87"/>
      <c r="F137" s="120">
        <v>40664</v>
      </c>
      <c r="G137" s="97">
        <v>8.2100000000000009</v>
      </c>
      <c r="H137" s="100" t="s">
        <v>281</v>
      </c>
      <c r="I137" s="101">
        <v>4.8000000000000001E-2</v>
      </c>
      <c r="J137" s="101">
        <v>4.8500000000000008E-2</v>
      </c>
      <c r="K137" s="97">
        <v>134113000</v>
      </c>
      <c r="L137" s="121">
        <v>104.67149999999999</v>
      </c>
      <c r="M137" s="97">
        <v>140378.15019999997</v>
      </c>
      <c r="N137" s="98">
        <v>0.28057112970711295</v>
      </c>
      <c r="O137" s="98">
        <v>9.7886738306864757E-3</v>
      </c>
      <c r="P137" s="98">
        <f>M137/'סכום נכסי הקרן'!$C$43</f>
        <v>2.9405045682651082E-3</v>
      </c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</row>
    <row r="138" spans="2:30" s="158" customFormat="1">
      <c r="B138" s="90" t="s">
        <v>1965</v>
      </c>
      <c r="C138" s="87">
        <v>8287815</v>
      </c>
      <c r="D138" s="87" t="s">
        <v>280</v>
      </c>
      <c r="E138" s="87"/>
      <c r="F138" s="120">
        <v>40756</v>
      </c>
      <c r="G138" s="97">
        <v>8.259999999999998</v>
      </c>
      <c r="H138" s="100" t="s">
        <v>281</v>
      </c>
      <c r="I138" s="101">
        <v>4.8000000000000001E-2</v>
      </c>
      <c r="J138" s="101">
        <v>4.8500000000000015E-2</v>
      </c>
      <c r="K138" s="97">
        <v>73797000</v>
      </c>
      <c r="L138" s="121">
        <v>104.3873</v>
      </c>
      <c r="M138" s="97">
        <v>77034.709589999999</v>
      </c>
      <c r="N138" s="98">
        <v>0.16008026030368763</v>
      </c>
      <c r="O138" s="98">
        <v>5.3716881490732567E-3</v>
      </c>
      <c r="P138" s="98">
        <f>M138/'סכום נכסי הקרן'!$C$43</f>
        <v>1.6136479583299921E-3</v>
      </c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</row>
    <row r="139" spans="2:30" s="158" customFormat="1">
      <c r="B139" s="90" t="s">
        <v>1966</v>
      </c>
      <c r="C139" s="87">
        <v>8287849</v>
      </c>
      <c r="D139" s="87" t="s">
        <v>280</v>
      </c>
      <c r="E139" s="87"/>
      <c r="F139" s="120">
        <v>40848</v>
      </c>
      <c r="G139" s="97">
        <v>8.51</v>
      </c>
      <c r="H139" s="100" t="s">
        <v>281</v>
      </c>
      <c r="I139" s="101">
        <v>4.8000000000000001E-2</v>
      </c>
      <c r="J139" s="101">
        <v>4.8499999999999995E-2</v>
      </c>
      <c r="K139" s="97">
        <v>208107000</v>
      </c>
      <c r="L139" s="121">
        <v>103.151</v>
      </c>
      <c r="M139" s="97">
        <v>214664.36421999999</v>
      </c>
      <c r="N139" s="98">
        <v>0.23975460829493087</v>
      </c>
      <c r="O139" s="98">
        <v>1.4968707319675626E-2</v>
      </c>
      <c r="P139" s="98">
        <f>M139/'סכום נכסי הקרן'!$C$43</f>
        <v>4.4965797222240008E-3</v>
      </c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</row>
    <row r="140" spans="2:30" s="158" customFormat="1">
      <c r="B140" s="90" t="s">
        <v>1967</v>
      </c>
      <c r="C140" s="87">
        <v>8287872</v>
      </c>
      <c r="D140" s="87" t="s">
        <v>280</v>
      </c>
      <c r="E140" s="87"/>
      <c r="F140" s="120">
        <v>40940</v>
      </c>
      <c r="G140" s="97">
        <v>8.5599999999999987</v>
      </c>
      <c r="H140" s="100" t="s">
        <v>281</v>
      </c>
      <c r="I140" s="101">
        <v>4.8000000000000001E-2</v>
      </c>
      <c r="J140" s="101">
        <v>4.8500000000000008E-2</v>
      </c>
      <c r="K140" s="97">
        <v>261737000</v>
      </c>
      <c r="L140" s="121">
        <v>104.39960000000001</v>
      </c>
      <c r="M140" s="97">
        <v>273252.38761000003</v>
      </c>
      <c r="N140" s="98">
        <v>0.20576808176100628</v>
      </c>
      <c r="O140" s="98">
        <v>1.9054094187448588E-2</v>
      </c>
      <c r="P140" s="98">
        <f>M140/'סכום נכסי הקרן'!$C$43</f>
        <v>5.7238244905762643E-3</v>
      </c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</row>
    <row r="141" spans="2:30" s="158" customFormat="1">
      <c r="B141" s="90" t="s">
        <v>1968</v>
      </c>
      <c r="C141" s="87">
        <v>71116727</v>
      </c>
      <c r="D141" s="87" t="s">
        <v>280</v>
      </c>
      <c r="E141" s="87"/>
      <c r="F141" s="120">
        <v>40969</v>
      </c>
      <c r="G141" s="97">
        <v>8.6400000000000023</v>
      </c>
      <c r="H141" s="100" t="s">
        <v>281</v>
      </c>
      <c r="I141" s="101">
        <v>4.8000000000000001E-2</v>
      </c>
      <c r="J141" s="101">
        <v>4.8600000000000011E-2</v>
      </c>
      <c r="K141" s="97">
        <v>159473000</v>
      </c>
      <c r="L141" s="121">
        <v>103.9748</v>
      </c>
      <c r="M141" s="97">
        <v>165811.67858999997</v>
      </c>
      <c r="N141" s="98">
        <v>0.22118307905686546</v>
      </c>
      <c r="O141" s="98">
        <v>1.1562172864677981E-2</v>
      </c>
      <c r="P141" s="98">
        <f>M141/'סכום נכסי הקרן'!$C$43</f>
        <v>3.4732613136086244E-3</v>
      </c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</row>
    <row r="142" spans="2:30" s="158" customFormat="1">
      <c r="B142" s="90" t="s">
        <v>1969</v>
      </c>
      <c r="C142" s="87">
        <v>8789</v>
      </c>
      <c r="D142" s="87" t="s">
        <v>280</v>
      </c>
      <c r="E142" s="87"/>
      <c r="F142" s="120">
        <v>41000</v>
      </c>
      <c r="G142" s="97">
        <v>8.7200000000000006</v>
      </c>
      <c r="H142" s="100" t="s">
        <v>281</v>
      </c>
      <c r="I142" s="101">
        <v>4.8000000000000001E-2</v>
      </c>
      <c r="J142" s="101">
        <v>4.8599999999999997E-2</v>
      </c>
      <c r="K142" s="97">
        <v>87131000</v>
      </c>
      <c r="L142" s="121">
        <v>103.5626</v>
      </c>
      <c r="M142" s="97">
        <v>90235.121060000005</v>
      </c>
      <c r="N142" s="98">
        <v>0.10348099762470309</v>
      </c>
      <c r="O142" s="98">
        <v>6.2921627537506067E-3</v>
      </c>
      <c r="P142" s="98">
        <f>M142/'סכום נכסי הקרן'!$C$43</f>
        <v>1.8901573023782808E-3</v>
      </c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</row>
    <row r="143" spans="2:30" s="158" customFormat="1">
      <c r="B143" s="90" t="s">
        <v>1970</v>
      </c>
      <c r="C143" s="87">
        <v>71121438</v>
      </c>
      <c r="D143" s="87" t="s">
        <v>280</v>
      </c>
      <c r="E143" s="87"/>
      <c r="F143" s="120">
        <v>41640</v>
      </c>
      <c r="G143" s="97">
        <v>9.6</v>
      </c>
      <c r="H143" s="100" t="s">
        <v>281</v>
      </c>
      <c r="I143" s="101">
        <v>4.8000000000000001E-2</v>
      </c>
      <c r="J143" s="101">
        <v>4.8500000000000008E-2</v>
      </c>
      <c r="K143" s="97">
        <v>163546000</v>
      </c>
      <c r="L143" s="121">
        <v>102.3874</v>
      </c>
      <c r="M143" s="97">
        <v>167450.57293999998</v>
      </c>
      <c r="N143" s="98">
        <v>7.582104775150672E-2</v>
      </c>
      <c r="O143" s="98">
        <v>1.1676454198434329E-2</v>
      </c>
      <c r="P143" s="98">
        <f>M143/'סכום נכסי הקרן'!$C$43</f>
        <v>3.5075912739066691E-3</v>
      </c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</row>
    <row r="144" spans="2:30" s="158" customFormat="1">
      <c r="B144" s="162"/>
      <c r="C144" s="162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</row>
    <row r="145" spans="2:30" s="158" customFormat="1">
      <c r="B145" s="162"/>
      <c r="C145" s="162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</row>
    <row r="146" spans="2:30" s="158" customFormat="1">
      <c r="B146" s="162"/>
      <c r="C146" s="162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</row>
    <row r="147" spans="2:30">
      <c r="B147" s="112" t="s">
        <v>2869</v>
      </c>
    </row>
    <row r="148" spans="2:30">
      <c r="B148" s="112" t="s">
        <v>138</v>
      </c>
    </row>
  </sheetData>
  <sheetProtection password="CC3D" sheet="1" objects="1" scenarios="1"/>
  <mergeCells count="2">
    <mergeCell ref="B6:P6"/>
    <mergeCell ref="B7:P7"/>
  </mergeCells>
  <phoneticPr fontId="6" type="noConversion"/>
  <dataValidations count="1">
    <dataValidation allowBlank="1" showInputMessage="1" showErrorMessage="1" sqref="C5:C65536 Y1:IM2 A1:A1048576 B1:B146 B149:B1048576 D1:W2 D3:IM65536"/>
  </dataValidations>
  <pageMargins left="0" right="0" top="0.51181102362204722" bottom="0.51181102362204722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topLeftCell="A4" workbookViewId="0">
      <selection activeCell="B14" sqref="B14:B15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204</v>
      </c>
      <c r="C1" s="81" t="s" vm="1">
        <v>275</v>
      </c>
    </row>
    <row r="2" spans="2:65">
      <c r="B2" s="57" t="s">
        <v>203</v>
      </c>
      <c r="C2" s="81" t="s">
        <v>276</v>
      </c>
    </row>
    <row r="3" spans="2:65">
      <c r="B3" s="57" t="s">
        <v>205</v>
      </c>
      <c r="C3" s="81" t="s">
        <v>277</v>
      </c>
    </row>
    <row r="4" spans="2:65">
      <c r="B4" s="57" t="s">
        <v>206</v>
      </c>
      <c r="C4" s="81">
        <v>162</v>
      </c>
    </row>
    <row r="6" spans="2:65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3"/>
    </row>
    <row r="7" spans="2:65" ht="26.25" customHeight="1">
      <c r="B7" s="201" t="s">
        <v>113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3"/>
    </row>
    <row r="8" spans="2:65" s="3" customFormat="1" ht="78.75">
      <c r="B8" s="22" t="s">
        <v>142</v>
      </c>
      <c r="C8" s="30" t="s">
        <v>58</v>
      </c>
      <c r="D8" s="73" t="s">
        <v>144</v>
      </c>
      <c r="E8" s="73" t="s">
        <v>143</v>
      </c>
      <c r="F8" s="73" t="s">
        <v>82</v>
      </c>
      <c r="G8" s="30" t="s">
        <v>15</v>
      </c>
      <c r="H8" s="30" t="s">
        <v>83</v>
      </c>
      <c r="I8" s="30" t="s">
        <v>128</v>
      </c>
      <c r="J8" s="30" t="s">
        <v>18</v>
      </c>
      <c r="K8" s="30" t="s">
        <v>127</v>
      </c>
      <c r="L8" s="30" t="s">
        <v>17</v>
      </c>
      <c r="M8" s="73" t="s">
        <v>19</v>
      </c>
      <c r="N8" s="30" t="s">
        <v>0</v>
      </c>
      <c r="O8" s="30" t="s">
        <v>131</v>
      </c>
      <c r="P8" s="30" t="s">
        <v>135</v>
      </c>
      <c r="Q8" s="30" t="s">
        <v>73</v>
      </c>
      <c r="R8" s="73" t="s">
        <v>207</v>
      </c>
      <c r="S8" s="31" t="s">
        <v>209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79</v>
      </c>
      <c r="P9" s="32" t="s">
        <v>23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139</v>
      </c>
      <c r="R10" s="20" t="s">
        <v>140</v>
      </c>
      <c r="S10" s="20" t="s">
        <v>210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12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1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3D" sheet="1" objects="1" scenarios="1"/>
  <mergeCells count="2">
    <mergeCell ref="B6:S6"/>
    <mergeCell ref="B7:S7"/>
  </mergeCells>
  <phoneticPr fontId="6" type="noConversion"/>
  <dataValidations count="1">
    <dataValidation allowBlank="1" showInputMessage="1" showErrorMessage="1" sqref="C5:C65536 AH1:IV2 D3:IV65536 D1:AF2 A1:A1048576 B1:B13 B16:B1048576"/>
  </dataValidations>
  <pageMargins left="0" right="0" top="0.5" bottom="0.5" header="0" footer="0.25"/>
  <pageSetup paperSize="9" scale="84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C541"/>
  <sheetViews>
    <sheetView rightToLeft="1" zoomScale="90" zoomScaleNormal="90" workbookViewId="0">
      <selection activeCell="H13" sqref="H13"/>
    </sheetView>
  </sheetViews>
  <sheetFormatPr defaultRowHeight="18"/>
  <cols>
    <col min="1" max="1" width="6.28515625" style="1" customWidth="1"/>
    <col min="2" max="2" width="44.5703125" style="2" customWidth="1"/>
    <col min="3" max="3" width="25.5703125" style="2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5.28515625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8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7.140625" style="1" customWidth="1"/>
    <col min="22" max="24" width="5.7109375" style="1" customWidth="1"/>
    <col min="25" max="16384" width="9.140625" style="1"/>
  </cols>
  <sheetData>
    <row r="1" spans="2:55">
      <c r="B1" s="57" t="s">
        <v>204</v>
      </c>
      <c r="C1" s="81" t="s" vm="1">
        <v>275</v>
      </c>
    </row>
    <row r="2" spans="2:55">
      <c r="B2" s="57" t="s">
        <v>203</v>
      </c>
      <c r="C2" s="81" t="s">
        <v>276</v>
      </c>
    </row>
    <row r="3" spans="2:55">
      <c r="B3" s="57" t="s">
        <v>205</v>
      </c>
      <c r="C3" s="81" t="s">
        <v>277</v>
      </c>
    </row>
    <row r="4" spans="2:55">
      <c r="B4" s="57" t="s">
        <v>206</v>
      </c>
      <c r="C4" s="81">
        <v>162</v>
      </c>
    </row>
    <row r="6" spans="2:55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3"/>
    </row>
    <row r="7" spans="2:55" ht="26.25" customHeight="1">
      <c r="B7" s="201" t="s">
        <v>114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3"/>
    </row>
    <row r="8" spans="2:55" s="3" customFormat="1" ht="78.75">
      <c r="B8" s="22" t="s">
        <v>142</v>
      </c>
      <c r="C8" s="30" t="s">
        <v>58</v>
      </c>
      <c r="D8" s="73" t="s">
        <v>144</v>
      </c>
      <c r="E8" s="73" t="s">
        <v>143</v>
      </c>
      <c r="F8" s="73" t="s">
        <v>82</v>
      </c>
      <c r="G8" s="30" t="s">
        <v>15</v>
      </c>
      <c r="H8" s="30" t="s">
        <v>83</v>
      </c>
      <c r="I8" s="30" t="s">
        <v>128</v>
      </c>
      <c r="J8" s="30" t="s">
        <v>18</v>
      </c>
      <c r="K8" s="30" t="s">
        <v>127</v>
      </c>
      <c r="L8" s="30" t="s">
        <v>17</v>
      </c>
      <c r="M8" s="73" t="s">
        <v>19</v>
      </c>
      <c r="N8" s="30" t="s">
        <v>0</v>
      </c>
      <c r="O8" s="30" t="s">
        <v>131</v>
      </c>
      <c r="P8" s="30" t="s">
        <v>135</v>
      </c>
      <c r="Q8" s="30" t="s">
        <v>73</v>
      </c>
      <c r="R8" s="73" t="s">
        <v>207</v>
      </c>
      <c r="S8" s="31" t="s">
        <v>209</v>
      </c>
      <c r="AZ8" s="1"/>
    </row>
    <row r="9" spans="2:55" s="3" customFormat="1" ht="27.75" customHeight="1">
      <c r="B9" s="15"/>
      <c r="C9" s="32"/>
      <c r="D9" s="16"/>
      <c r="E9" s="16"/>
      <c r="F9" s="32"/>
      <c r="G9" s="32"/>
      <c r="H9" s="32"/>
      <c r="I9" s="32" t="s">
        <v>24</v>
      </c>
      <c r="J9" s="32" t="s">
        <v>21</v>
      </c>
      <c r="K9" s="32"/>
      <c r="L9" s="32" t="s">
        <v>20</v>
      </c>
      <c r="M9" s="32" t="s">
        <v>20</v>
      </c>
      <c r="N9" s="32" t="s">
        <v>22</v>
      </c>
      <c r="O9" s="32" t="s">
        <v>79</v>
      </c>
      <c r="P9" s="32" t="s">
        <v>23</v>
      </c>
      <c r="Q9" s="32" t="s">
        <v>20</v>
      </c>
      <c r="R9" s="32" t="s">
        <v>20</v>
      </c>
      <c r="S9" s="33" t="s">
        <v>20</v>
      </c>
      <c r="AZ9" s="1"/>
    </row>
    <row r="10" spans="2:5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139</v>
      </c>
      <c r="R10" s="20" t="s">
        <v>140</v>
      </c>
      <c r="S10" s="20" t="s">
        <v>210</v>
      </c>
      <c r="T10" s="5"/>
      <c r="AZ10" s="1"/>
    </row>
    <row r="11" spans="2:55" s="4" customFormat="1" ht="18" customHeight="1">
      <c r="B11" s="107" t="s">
        <v>66</v>
      </c>
      <c r="C11" s="83"/>
      <c r="D11" s="83"/>
      <c r="E11" s="83"/>
      <c r="F11" s="83"/>
      <c r="G11" s="83"/>
      <c r="H11" s="83"/>
      <c r="I11" s="83"/>
      <c r="J11" s="93">
        <v>4.2304381240307567</v>
      </c>
      <c r="K11" s="83"/>
      <c r="L11" s="83"/>
      <c r="M11" s="92">
        <v>2.2621325332451495E-2</v>
      </c>
      <c r="N11" s="91"/>
      <c r="O11" s="93"/>
      <c r="P11" s="91">
        <v>398966.73185999988</v>
      </c>
      <c r="Q11" s="83"/>
      <c r="R11" s="92">
        <v>1</v>
      </c>
      <c r="S11" s="92">
        <f>P11/'סכום נכסי הקרן'!$C$43</f>
        <v>8.3571659545926286E-3</v>
      </c>
      <c r="T11" s="5"/>
      <c r="AZ11" s="1"/>
      <c r="BC11" s="1"/>
    </row>
    <row r="12" spans="2:55" ht="17.25" customHeight="1">
      <c r="B12" s="108" t="s">
        <v>265</v>
      </c>
      <c r="C12" s="85"/>
      <c r="D12" s="85"/>
      <c r="E12" s="85"/>
      <c r="F12" s="85"/>
      <c r="G12" s="85"/>
      <c r="H12" s="85"/>
      <c r="I12" s="85"/>
      <c r="J12" s="96">
        <v>4.2205442942622247</v>
      </c>
      <c r="K12" s="85"/>
      <c r="L12" s="85"/>
      <c r="M12" s="95">
        <v>1.9706445411956576E-2</v>
      </c>
      <c r="N12" s="94"/>
      <c r="O12" s="96"/>
      <c r="P12" s="94">
        <v>365922.60973999999</v>
      </c>
      <c r="Q12" s="85"/>
      <c r="R12" s="95">
        <v>0.91717574554162251</v>
      </c>
      <c r="S12" s="95">
        <f>P12/'סכום נכסי הקרן'!$C$43</f>
        <v>7.6649899150185588E-3</v>
      </c>
    </row>
    <row r="13" spans="2:55">
      <c r="B13" s="109" t="s">
        <v>74</v>
      </c>
      <c r="C13" s="85"/>
      <c r="D13" s="85"/>
      <c r="E13" s="85"/>
      <c r="F13" s="85"/>
      <c r="G13" s="85"/>
      <c r="H13" s="85"/>
      <c r="I13" s="85"/>
      <c r="J13" s="96">
        <v>4.2261832886352986</v>
      </c>
      <c r="K13" s="85"/>
      <c r="L13" s="85"/>
      <c r="M13" s="95">
        <v>1.7174032483750535E-2</v>
      </c>
      <c r="N13" s="94"/>
      <c r="O13" s="96"/>
      <c r="P13" s="94">
        <v>345246.33869</v>
      </c>
      <c r="Q13" s="85"/>
      <c r="R13" s="95">
        <v>0.86535119627756152</v>
      </c>
      <c r="S13" s="95">
        <f>P13/'סכום נכסי הקרן'!$C$43</f>
        <v>7.2318835562968399E-3</v>
      </c>
    </row>
    <row r="14" spans="2:55" s="158" customFormat="1">
      <c r="B14" s="110" t="s">
        <v>1971</v>
      </c>
      <c r="C14" s="87">
        <v>1100908</v>
      </c>
      <c r="D14" s="166" t="s">
        <v>2761</v>
      </c>
      <c r="E14" s="87" t="s">
        <v>1972</v>
      </c>
      <c r="F14" s="100" t="s">
        <v>638</v>
      </c>
      <c r="G14" s="87" t="s">
        <v>358</v>
      </c>
      <c r="H14" s="87" t="s">
        <v>187</v>
      </c>
      <c r="I14" s="120">
        <v>39076</v>
      </c>
      <c r="J14" s="99">
        <v>10.49</v>
      </c>
      <c r="K14" s="100" t="s">
        <v>281</v>
      </c>
      <c r="L14" s="101">
        <v>4.9000000000000002E-2</v>
      </c>
      <c r="M14" s="98">
        <v>1.7299999999999999E-2</v>
      </c>
      <c r="N14" s="97">
        <v>6272900</v>
      </c>
      <c r="O14" s="99">
        <v>162.94</v>
      </c>
      <c r="P14" s="97">
        <v>10221.063099999999</v>
      </c>
      <c r="Q14" s="98">
        <v>3.1954119587508847E-3</v>
      </c>
      <c r="R14" s="98">
        <v>2.5618835566436751E-2</v>
      </c>
      <c r="S14" s="98">
        <f>P14/'סכום נכסי הקרן'!$C$43</f>
        <v>2.1410086039213194E-4</v>
      </c>
    </row>
    <row r="15" spans="2:55" s="158" customFormat="1">
      <c r="B15" s="110" t="s">
        <v>1973</v>
      </c>
      <c r="C15" s="87">
        <v>1091990</v>
      </c>
      <c r="D15" s="100" t="s">
        <v>2761</v>
      </c>
      <c r="E15" s="87" t="s">
        <v>1972</v>
      </c>
      <c r="F15" s="100" t="s">
        <v>638</v>
      </c>
      <c r="G15" s="87" t="s">
        <v>358</v>
      </c>
      <c r="H15" s="87" t="s">
        <v>187</v>
      </c>
      <c r="I15" s="120">
        <v>38355</v>
      </c>
      <c r="J15" s="99">
        <v>0.01</v>
      </c>
      <c r="K15" s="100" t="s">
        <v>281</v>
      </c>
      <c r="L15" s="101">
        <v>4.8899999999999999E-2</v>
      </c>
      <c r="M15" s="98">
        <v>-8.1000000000000013E-3</v>
      </c>
      <c r="N15" s="97">
        <v>555555.57999999996</v>
      </c>
      <c r="O15" s="99">
        <v>125.58</v>
      </c>
      <c r="P15" s="97">
        <v>697.6666899999999</v>
      </c>
      <c r="Q15" s="98">
        <v>6.6541575430684834E-3</v>
      </c>
      <c r="R15" s="98">
        <v>1.7486838733331176E-3</v>
      </c>
      <c r="S15" s="98">
        <f>P15/'סכום נכסי הקרן'!$C$43</f>
        <v>1.4614041331564698E-5</v>
      </c>
    </row>
    <row r="16" spans="2:55" s="158" customFormat="1">
      <c r="B16" s="110" t="s">
        <v>1974</v>
      </c>
      <c r="C16" s="87">
        <v>6401525</v>
      </c>
      <c r="D16" s="100" t="s">
        <v>2761</v>
      </c>
      <c r="E16" s="87" t="s">
        <v>356</v>
      </c>
      <c r="F16" s="100" t="s">
        <v>357</v>
      </c>
      <c r="G16" s="87" t="s">
        <v>382</v>
      </c>
      <c r="H16" s="87" t="s">
        <v>187</v>
      </c>
      <c r="I16" s="120">
        <v>36920</v>
      </c>
      <c r="J16" s="99">
        <v>0.08</v>
      </c>
      <c r="K16" s="100" t="s">
        <v>281</v>
      </c>
      <c r="L16" s="101">
        <v>6.4000000000000001E-2</v>
      </c>
      <c r="M16" s="98">
        <v>1.43E-2</v>
      </c>
      <c r="N16" s="97">
        <v>300000</v>
      </c>
      <c r="O16" s="99">
        <v>139.59</v>
      </c>
      <c r="P16" s="97">
        <v>418.77003000000002</v>
      </c>
      <c r="Q16" s="87"/>
      <c r="R16" s="98">
        <v>1.0496364647941353E-3</v>
      </c>
      <c r="S16" s="98">
        <f>P16/'סכום נכסי הקרן'!$C$43</f>
        <v>8.7719861282765111E-6</v>
      </c>
    </row>
    <row r="17" spans="2:19" s="158" customFormat="1">
      <c r="B17" s="110" t="s">
        <v>1974</v>
      </c>
      <c r="C17" s="87">
        <v>90741162</v>
      </c>
      <c r="D17" s="100" t="s">
        <v>2761</v>
      </c>
      <c r="E17" s="87" t="s">
        <v>356</v>
      </c>
      <c r="F17" s="100" t="s">
        <v>357</v>
      </c>
      <c r="G17" s="87" t="s">
        <v>382</v>
      </c>
      <c r="H17" s="87" t="s">
        <v>187</v>
      </c>
      <c r="I17" s="120">
        <v>41302</v>
      </c>
      <c r="J17" s="99">
        <v>0.08</v>
      </c>
      <c r="K17" s="100" t="s">
        <v>281</v>
      </c>
      <c r="L17" s="101">
        <v>6.4000000000000001E-2</v>
      </c>
      <c r="M17" s="98">
        <v>2.0199999999999999E-2</v>
      </c>
      <c r="N17" s="97">
        <v>20000</v>
      </c>
      <c r="O17" s="99">
        <v>139.51</v>
      </c>
      <c r="P17" s="97">
        <v>27.902009999999997</v>
      </c>
      <c r="Q17" s="87"/>
      <c r="R17" s="98">
        <v>6.9935680776990201E-5</v>
      </c>
      <c r="S17" s="98">
        <f>P17/'סכום נכסי הקרן'!$C$43</f>
        <v>5.8446409040072064E-7</v>
      </c>
    </row>
    <row r="18" spans="2:19" s="158" customFormat="1">
      <c r="B18" s="110" t="s">
        <v>1975</v>
      </c>
      <c r="C18" s="87">
        <v>6020903</v>
      </c>
      <c r="D18" s="100" t="s">
        <v>2761</v>
      </c>
      <c r="E18" s="87" t="s">
        <v>356</v>
      </c>
      <c r="F18" s="100" t="s">
        <v>357</v>
      </c>
      <c r="G18" s="87" t="s">
        <v>382</v>
      </c>
      <c r="H18" s="87" t="s">
        <v>187</v>
      </c>
      <c r="I18" s="120">
        <v>38519</v>
      </c>
      <c r="J18" s="99">
        <v>6.4300000000000015</v>
      </c>
      <c r="K18" s="100" t="s">
        <v>281</v>
      </c>
      <c r="L18" s="101">
        <v>6.0499999999999998E-2</v>
      </c>
      <c r="M18" s="98">
        <v>1.5699999999999999E-2</v>
      </c>
      <c r="N18" s="97">
        <v>139200</v>
      </c>
      <c r="O18" s="99">
        <v>171.57</v>
      </c>
      <c r="P18" s="97">
        <v>238.82544000000001</v>
      </c>
      <c r="Q18" s="87"/>
      <c r="R18" s="98">
        <v>5.986099113742784E-4</v>
      </c>
      <c r="S18" s="98">
        <f>P18/'סכום נכסי הקרן'!$C$43</f>
        <v>5.0026823714188291E-6</v>
      </c>
    </row>
    <row r="19" spans="2:19" s="158" customFormat="1">
      <c r="B19" s="110" t="s">
        <v>1976</v>
      </c>
      <c r="C19" s="87">
        <v>90741163</v>
      </c>
      <c r="D19" s="100" t="s">
        <v>2761</v>
      </c>
      <c r="E19" s="87" t="s">
        <v>356</v>
      </c>
      <c r="F19" s="100" t="s">
        <v>357</v>
      </c>
      <c r="G19" s="87" t="s">
        <v>382</v>
      </c>
      <c r="H19" s="87" t="s">
        <v>187</v>
      </c>
      <c r="I19" s="120">
        <v>41933</v>
      </c>
      <c r="J19" s="99">
        <v>0.1</v>
      </c>
      <c r="K19" s="100" t="s">
        <v>281</v>
      </c>
      <c r="L19" s="101">
        <v>6.5000000000000002E-2</v>
      </c>
      <c r="M19" s="98">
        <v>-3.3000000000000002E-2</v>
      </c>
      <c r="N19" s="97">
        <v>244500</v>
      </c>
      <c r="O19" s="99">
        <v>140.33000000000001</v>
      </c>
      <c r="P19" s="97">
        <v>343.10684999999995</v>
      </c>
      <c r="Q19" s="98">
        <v>0.49393939393939396</v>
      </c>
      <c r="R19" s="98">
        <v>8.5998862210997194E-4</v>
      </c>
      <c r="S19" s="98">
        <f>P19/'סכום נכסי הקרן'!$C$43</f>
        <v>7.1870676340344822E-6</v>
      </c>
    </row>
    <row r="20" spans="2:19" s="158" customFormat="1">
      <c r="B20" s="110" t="s">
        <v>1977</v>
      </c>
      <c r="C20" s="87">
        <v>6021927</v>
      </c>
      <c r="D20" s="100" t="s">
        <v>2761</v>
      </c>
      <c r="E20" s="87" t="s">
        <v>356</v>
      </c>
      <c r="F20" s="100" t="s">
        <v>357</v>
      </c>
      <c r="G20" s="87" t="s">
        <v>382</v>
      </c>
      <c r="H20" s="87" t="s">
        <v>187</v>
      </c>
      <c r="I20" s="120">
        <v>38293</v>
      </c>
      <c r="J20" s="99">
        <v>0.84000000000000008</v>
      </c>
      <c r="K20" s="100" t="s">
        <v>281</v>
      </c>
      <c r="L20" s="101">
        <v>5.0999999999999997E-2</v>
      </c>
      <c r="M20" s="98">
        <v>1.6400000000000001E-2</v>
      </c>
      <c r="N20" s="97">
        <v>625000</v>
      </c>
      <c r="O20" s="99">
        <v>126.97</v>
      </c>
      <c r="P20" s="97">
        <v>793.5624499999999</v>
      </c>
      <c r="Q20" s="87"/>
      <c r="R20" s="98">
        <v>1.9890441649116405E-3</v>
      </c>
      <c r="S20" s="98">
        <f>P20/'סכום נכסי הקרן'!$C$43</f>
        <v>1.6622772177180688E-5</v>
      </c>
    </row>
    <row r="21" spans="2:19" s="158" customFormat="1">
      <c r="B21" s="110" t="s">
        <v>1978</v>
      </c>
      <c r="C21" s="87">
        <v>1092477</v>
      </c>
      <c r="D21" s="100" t="s">
        <v>2761</v>
      </c>
      <c r="E21" s="87" t="s">
        <v>1979</v>
      </c>
      <c r="F21" s="100" t="s">
        <v>638</v>
      </c>
      <c r="G21" s="87" t="s">
        <v>382</v>
      </c>
      <c r="H21" s="87" t="s">
        <v>187</v>
      </c>
      <c r="I21" s="120">
        <v>38426</v>
      </c>
      <c r="J21" s="99">
        <v>2.4899999999999998</v>
      </c>
      <c r="K21" s="100" t="s">
        <v>281</v>
      </c>
      <c r="L21" s="101">
        <v>5.9000000000000004E-2</v>
      </c>
      <c r="M21" s="98">
        <v>1.32E-2</v>
      </c>
      <c r="N21" s="97">
        <v>1031250</v>
      </c>
      <c r="O21" s="99">
        <v>136.88</v>
      </c>
      <c r="P21" s="97">
        <v>1411.5749900000001</v>
      </c>
      <c r="Q21" s="98">
        <v>3.1428571428571431E-2</v>
      </c>
      <c r="R21" s="98">
        <v>3.5380769304226879E-3</v>
      </c>
      <c r="S21" s="98">
        <f>P21/'סכום נכסי הקרן'!$C$43</f>
        <v>2.956829606765808E-5</v>
      </c>
    </row>
    <row r="22" spans="2:19" s="158" customFormat="1">
      <c r="B22" s="110" t="s">
        <v>1980</v>
      </c>
      <c r="C22" s="87">
        <v>1098698</v>
      </c>
      <c r="D22" s="100" t="s">
        <v>2761</v>
      </c>
      <c r="E22" s="87" t="s">
        <v>1981</v>
      </c>
      <c r="F22" s="100" t="s">
        <v>527</v>
      </c>
      <c r="G22" s="87" t="s">
        <v>382</v>
      </c>
      <c r="H22" s="87" t="s">
        <v>187</v>
      </c>
      <c r="I22" s="120">
        <v>38918</v>
      </c>
      <c r="J22" s="99">
        <v>2.75</v>
      </c>
      <c r="K22" s="100" t="s">
        <v>281</v>
      </c>
      <c r="L22" s="101">
        <v>0.05</v>
      </c>
      <c r="M22" s="98">
        <v>8.0000000000000019E-3</v>
      </c>
      <c r="N22" s="97">
        <v>26996.560000000001</v>
      </c>
      <c r="O22" s="99">
        <v>130.34</v>
      </c>
      <c r="P22" s="97">
        <v>35.584809999999997</v>
      </c>
      <c r="Q22" s="98">
        <v>4.9084315417457114E-4</v>
      </c>
      <c r="R22" s="98">
        <v>8.9192424225704488E-5</v>
      </c>
      <c r="S22" s="98">
        <f>P22/'סכום נכסי הקרן'!$C$43</f>
        <v>7.4539589114664026E-7</v>
      </c>
    </row>
    <row r="23" spans="2:19" s="158" customFormat="1">
      <c r="B23" s="110" t="s">
        <v>1982</v>
      </c>
      <c r="C23" s="87">
        <v>90194162</v>
      </c>
      <c r="D23" s="100" t="s">
        <v>2761</v>
      </c>
      <c r="E23" s="87" t="s">
        <v>372</v>
      </c>
      <c r="F23" s="100" t="s">
        <v>357</v>
      </c>
      <c r="G23" s="87" t="s">
        <v>382</v>
      </c>
      <c r="H23" s="87" t="s">
        <v>187</v>
      </c>
      <c r="I23" s="120">
        <v>41326</v>
      </c>
      <c r="J23" s="99">
        <v>0.13999999999999999</v>
      </c>
      <c r="K23" s="100" t="s">
        <v>281</v>
      </c>
      <c r="L23" s="101">
        <v>6.25E-2</v>
      </c>
      <c r="M23" s="98">
        <v>1.3299999999999999E-2</v>
      </c>
      <c r="N23" s="97">
        <v>10000</v>
      </c>
      <c r="O23" s="99">
        <v>140.08000000000001</v>
      </c>
      <c r="P23" s="97">
        <v>14.007999999999999</v>
      </c>
      <c r="Q23" s="87"/>
      <c r="R23" s="98">
        <v>3.5110696911228929E-5</v>
      </c>
      <c r="S23" s="98">
        <f>P23/'סכום נכסי הקרן'!$C$43</f>
        <v>2.9342592086854295E-7</v>
      </c>
    </row>
    <row r="24" spans="2:19" s="158" customFormat="1">
      <c r="B24" s="110" t="s">
        <v>1983</v>
      </c>
      <c r="C24" s="87">
        <v>626279</v>
      </c>
      <c r="D24" s="100" t="s">
        <v>2761</v>
      </c>
      <c r="E24" s="87" t="s">
        <v>372</v>
      </c>
      <c r="F24" s="100" t="s">
        <v>357</v>
      </c>
      <c r="G24" s="87" t="s">
        <v>382</v>
      </c>
      <c r="H24" s="87" t="s">
        <v>187</v>
      </c>
      <c r="I24" s="120">
        <v>37594</v>
      </c>
      <c r="J24" s="99">
        <v>1.4300000000000002</v>
      </c>
      <c r="K24" s="100" t="s">
        <v>281</v>
      </c>
      <c r="L24" s="101">
        <v>6.5000000000000002E-2</v>
      </c>
      <c r="M24" s="98">
        <v>1.3300000000000001E-2</v>
      </c>
      <c r="N24" s="97">
        <v>493852.46</v>
      </c>
      <c r="O24" s="99">
        <v>129.66</v>
      </c>
      <c r="P24" s="97">
        <v>640.32909999999993</v>
      </c>
      <c r="Q24" s="87"/>
      <c r="R24" s="98">
        <v>1.6049686574486008E-3</v>
      </c>
      <c r="S24" s="98">
        <f>P24/'סכום נכסי הקרן'!$C$43</f>
        <v>1.3412989422217684E-5</v>
      </c>
    </row>
    <row r="25" spans="2:19" s="158" customFormat="1">
      <c r="B25" s="110" t="s">
        <v>1984</v>
      </c>
      <c r="C25" s="87">
        <v>90194164</v>
      </c>
      <c r="D25" s="100" t="s">
        <v>2761</v>
      </c>
      <c r="E25" s="87" t="s">
        <v>372</v>
      </c>
      <c r="F25" s="100" t="s">
        <v>357</v>
      </c>
      <c r="G25" s="87" t="s">
        <v>382</v>
      </c>
      <c r="H25" s="87" t="s">
        <v>187</v>
      </c>
      <c r="I25" s="120">
        <v>41355</v>
      </c>
      <c r="J25" s="99">
        <v>0.23000000000000004</v>
      </c>
      <c r="K25" s="100" t="s">
        <v>281</v>
      </c>
      <c r="L25" s="101">
        <v>0.06</v>
      </c>
      <c r="M25" s="98">
        <v>1.5300000000000001E-2</v>
      </c>
      <c r="N25" s="97">
        <v>150000</v>
      </c>
      <c r="O25" s="99">
        <v>139.69999999999999</v>
      </c>
      <c r="P25" s="97">
        <v>209.55001000000001</v>
      </c>
      <c r="Q25" s="87"/>
      <c r="R25" s="98">
        <v>5.2523178818210967E-4</v>
      </c>
      <c r="S25" s="98">
        <f>P25/'סכום נכסי הקרן'!$C$43</f>
        <v>4.3894492184653339E-6</v>
      </c>
    </row>
    <row r="26" spans="2:19" s="158" customFormat="1">
      <c r="B26" s="110" t="s">
        <v>1985</v>
      </c>
      <c r="C26" s="87">
        <v>1106988</v>
      </c>
      <c r="D26" s="100" t="s">
        <v>2761</v>
      </c>
      <c r="E26" s="87" t="s">
        <v>1986</v>
      </c>
      <c r="F26" s="100" t="s">
        <v>638</v>
      </c>
      <c r="G26" s="87" t="s">
        <v>420</v>
      </c>
      <c r="H26" s="87" t="s">
        <v>187</v>
      </c>
      <c r="I26" s="120">
        <v>40196</v>
      </c>
      <c r="J26" s="99">
        <v>0.96000000000000008</v>
      </c>
      <c r="K26" s="100" t="s">
        <v>281</v>
      </c>
      <c r="L26" s="101">
        <v>8.4000000000000005E-2</v>
      </c>
      <c r="M26" s="98">
        <v>1.3399999999999999E-2</v>
      </c>
      <c r="N26" s="97">
        <v>14297850.039999999</v>
      </c>
      <c r="O26" s="99">
        <v>131.82</v>
      </c>
      <c r="P26" s="97">
        <v>18847.426990000004</v>
      </c>
      <c r="Q26" s="98">
        <v>4.6891781939789386E-2</v>
      </c>
      <c r="R26" s="98">
        <v>4.7240597987036406E-2</v>
      </c>
      <c r="S26" s="98">
        <f>P26/'סכום נכסי הקרן'!$C$43</f>
        <v>3.9479751717185765E-4</v>
      </c>
    </row>
    <row r="27" spans="2:19" s="158" customFormat="1">
      <c r="B27" s="110" t="s">
        <v>1987</v>
      </c>
      <c r="C27" s="87">
        <v>7342132</v>
      </c>
      <c r="D27" s="100" t="s">
        <v>2761</v>
      </c>
      <c r="E27" s="87" t="s">
        <v>381</v>
      </c>
      <c r="F27" s="100" t="s">
        <v>357</v>
      </c>
      <c r="G27" s="87" t="s">
        <v>420</v>
      </c>
      <c r="H27" s="87" t="s">
        <v>187</v>
      </c>
      <c r="I27" s="120">
        <v>37251</v>
      </c>
      <c r="J27" s="99">
        <v>0.99</v>
      </c>
      <c r="K27" s="100" t="s">
        <v>281</v>
      </c>
      <c r="L27" s="101">
        <v>5.1500000000000004E-2</v>
      </c>
      <c r="M27" s="98">
        <v>1.3699999999999999E-2</v>
      </c>
      <c r="N27" s="97">
        <v>300000</v>
      </c>
      <c r="O27" s="99">
        <v>134.21</v>
      </c>
      <c r="P27" s="97">
        <v>402.63</v>
      </c>
      <c r="Q27" s="87"/>
      <c r="R27" s="98">
        <v>1.0091818887327318E-3</v>
      </c>
      <c r="S27" s="98">
        <f>P27/'סכום נכסי הקרן'!$C$43</f>
        <v>8.4339005225086711E-6</v>
      </c>
    </row>
    <row r="28" spans="2:19" s="158" customFormat="1">
      <c r="B28" s="110" t="s">
        <v>1988</v>
      </c>
      <c r="C28" s="87">
        <v>1093491</v>
      </c>
      <c r="D28" s="100" t="s">
        <v>2761</v>
      </c>
      <c r="E28" s="87" t="s">
        <v>1989</v>
      </c>
      <c r="F28" s="100" t="s">
        <v>638</v>
      </c>
      <c r="G28" s="87" t="s">
        <v>420</v>
      </c>
      <c r="H28" s="87" t="s">
        <v>185</v>
      </c>
      <c r="I28" s="120">
        <v>38495</v>
      </c>
      <c r="J28" s="99">
        <v>2.29</v>
      </c>
      <c r="K28" s="100" t="s">
        <v>281</v>
      </c>
      <c r="L28" s="101">
        <v>4.9500000000000002E-2</v>
      </c>
      <c r="M28" s="98">
        <v>7.6E-3</v>
      </c>
      <c r="N28" s="97">
        <v>1626536.26</v>
      </c>
      <c r="O28" s="99">
        <v>132.79</v>
      </c>
      <c r="P28" s="97">
        <v>2159.8775000000001</v>
      </c>
      <c r="Q28" s="98">
        <v>4.2924010229752473E-2</v>
      </c>
      <c r="R28" s="98">
        <v>5.4136782030184804E-3</v>
      </c>
      <c r="S28" s="98">
        <f>P28/'סכום נכסי הקרן'!$C$43</f>
        <v>4.5243007167386239E-5</v>
      </c>
    </row>
    <row r="29" spans="2:19" s="158" customFormat="1">
      <c r="B29" s="110" t="s">
        <v>1990</v>
      </c>
      <c r="C29" s="87">
        <v>1089655</v>
      </c>
      <c r="D29" s="100" t="s">
        <v>2761</v>
      </c>
      <c r="E29" s="87" t="s">
        <v>445</v>
      </c>
      <c r="F29" s="100" t="s">
        <v>446</v>
      </c>
      <c r="G29" s="87" t="s">
        <v>420</v>
      </c>
      <c r="H29" s="87" t="s">
        <v>187</v>
      </c>
      <c r="I29" s="120">
        <v>38035</v>
      </c>
      <c r="J29" s="99">
        <v>1.67</v>
      </c>
      <c r="K29" s="100" t="s">
        <v>281</v>
      </c>
      <c r="L29" s="101">
        <v>5.5500000000000001E-2</v>
      </c>
      <c r="M29" s="98">
        <v>1.2E-2</v>
      </c>
      <c r="N29" s="97">
        <v>2920000</v>
      </c>
      <c r="O29" s="99">
        <v>138.62</v>
      </c>
      <c r="P29" s="97">
        <v>4047.7040400000001</v>
      </c>
      <c r="Q29" s="98">
        <v>3.6499999999999998E-2</v>
      </c>
      <c r="R29" s="98">
        <v>1.0145467571016338E-2</v>
      </c>
      <c r="S29" s="98">
        <f>P29/'סכום נכסי הקרן'!$C$43</f>
        <v>8.4787356177921317E-5</v>
      </c>
    </row>
    <row r="30" spans="2:19" s="158" customFormat="1">
      <c r="B30" s="110" t="s">
        <v>1991</v>
      </c>
      <c r="C30" s="87">
        <v>6000046</v>
      </c>
      <c r="D30" s="100" t="s">
        <v>2761</v>
      </c>
      <c r="E30" s="87" t="s">
        <v>1992</v>
      </c>
      <c r="F30" s="100" t="s">
        <v>638</v>
      </c>
      <c r="G30" s="87" t="s">
        <v>420</v>
      </c>
      <c r="H30" s="87" t="s">
        <v>187</v>
      </c>
      <c r="I30" s="120">
        <v>38817</v>
      </c>
      <c r="J30" s="99">
        <v>1.22</v>
      </c>
      <c r="K30" s="100" t="s">
        <v>281</v>
      </c>
      <c r="L30" s="101">
        <v>6.5000000000000002E-2</v>
      </c>
      <c r="M30" s="98">
        <v>1.7500000000000002E-2</v>
      </c>
      <c r="N30" s="97">
        <v>24000000</v>
      </c>
      <c r="O30" s="99">
        <v>131.97</v>
      </c>
      <c r="P30" s="97">
        <v>31672.799780000001</v>
      </c>
      <c r="Q30" s="98">
        <v>1.996331409975877E-2</v>
      </c>
      <c r="R30" s="98">
        <v>7.9387069774815716E-2</v>
      </c>
      <c r="S30" s="98">
        <f>P30/'סכום נכסי הקרן'!$C$43</f>
        <v>6.634509167569593E-4</v>
      </c>
    </row>
    <row r="31" spans="2:19" s="158" customFormat="1">
      <c r="B31" s="110" t="s">
        <v>1993</v>
      </c>
      <c r="C31" s="87">
        <v>6000038</v>
      </c>
      <c r="D31" s="100" t="s">
        <v>2761</v>
      </c>
      <c r="E31" s="87" t="s">
        <v>1992</v>
      </c>
      <c r="F31" s="100" t="s">
        <v>638</v>
      </c>
      <c r="G31" s="87" t="s">
        <v>420</v>
      </c>
      <c r="H31" s="87" t="s">
        <v>187</v>
      </c>
      <c r="I31" s="120">
        <v>38761</v>
      </c>
      <c r="J31" s="99">
        <v>0.62999999999999989</v>
      </c>
      <c r="K31" s="100" t="s">
        <v>281</v>
      </c>
      <c r="L31" s="101">
        <v>6.5000000000000002E-2</v>
      </c>
      <c r="M31" s="98">
        <v>1.7999999999999999E-2</v>
      </c>
      <c r="N31" s="97">
        <v>4150000</v>
      </c>
      <c r="O31" s="99">
        <v>126.95</v>
      </c>
      <c r="P31" s="97">
        <v>5268.42515</v>
      </c>
      <c r="Q31" s="98">
        <v>3.3464908213417413E-3</v>
      </c>
      <c r="R31" s="98">
        <v>1.3205174089173747E-2</v>
      </c>
      <c r="S31" s="98">
        <f>P31/'סכום נכסי הקרן'!$C$43</f>
        <v>1.1035783132251154E-4</v>
      </c>
    </row>
    <row r="32" spans="2:19" s="158" customFormat="1">
      <c r="B32" s="110" t="s">
        <v>1994</v>
      </c>
      <c r="C32" s="87">
        <v>6000111</v>
      </c>
      <c r="D32" s="100" t="s">
        <v>2761</v>
      </c>
      <c r="E32" s="87" t="s">
        <v>1992</v>
      </c>
      <c r="F32" s="100" t="s">
        <v>638</v>
      </c>
      <c r="G32" s="87" t="s">
        <v>420</v>
      </c>
      <c r="H32" s="87" t="s">
        <v>187</v>
      </c>
      <c r="I32" s="120">
        <v>39856</v>
      </c>
      <c r="J32" s="99">
        <v>3.6300000000000008</v>
      </c>
      <c r="K32" s="100" t="s">
        <v>281</v>
      </c>
      <c r="L32" s="101">
        <v>6.8499999999999991E-2</v>
      </c>
      <c r="M32" s="98">
        <v>1.2800000000000001E-2</v>
      </c>
      <c r="N32" s="97">
        <v>16632000</v>
      </c>
      <c r="O32" s="99">
        <v>139.36000000000001</v>
      </c>
      <c r="P32" s="97">
        <v>23178.35511</v>
      </c>
      <c r="Q32" s="98">
        <v>3.2931327727298829E-2</v>
      </c>
      <c r="R32" s="98">
        <v>5.8095959535125953E-2</v>
      </c>
      <c r="S32" s="98">
        <f>P32/'סכום נכסי הקרן'!$C$43</f>
        <v>4.8551757512634556E-4</v>
      </c>
    </row>
    <row r="33" spans="2:19" s="158" customFormat="1">
      <c r="B33" s="110" t="s">
        <v>1995</v>
      </c>
      <c r="C33" s="87">
        <v>1090794</v>
      </c>
      <c r="D33" s="100" t="s">
        <v>2761</v>
      </c>
      <c r="E33" s="87" t="s">
        <v>1996</v>
      </c>
      <c r="F33" s="100" t="s">
        <v>446</v>
      </c>
      <c r="G33" s="87" t="s">
        <v>420</v>
      </c>
      <c r="H33" s="87" t="s">
        <v>185</v>
      </c>
      <c r="I33" s="120">
        <v>38167</v>
      </c>
      <c r="J33" s="99">
        <v>0.5</v>
      </c>
      <c r="K33" s="100" t="s">
        <v>281</v>
      </c>
      <c r="L33" s="101">
        <v>5.5E-2</v>
      </c>
      <c r="M33" s="98">
        <v>7.899999999999999E-3</v>
      </c>
      <c r="N33" s="97">
        <v>950000</v>
      </c>
      <c r="O33" s="99">
        <v>128.44999999999999</v>
      </c>
      <c r="P33" s="97">
        <v>1220.2750700000001</v>
      </c>
      <c r="Q33" s="98">
        <v>3.1649162569821386E-2</v>
      </c>
      <c r="R33" s="98">
        <v>3.0585885302040743E-3</v>
      </c>
      <c r="S33" s="98">
        <f>P33/'סכום נכסי הקרן'!$C$43</f>
        <v>2.5561131933728995E-5</v>
      </c>
    </row>
    <row r="34" spans="2:19" s="158" customFormat="1">
      <c r="B34" s="110" t="s">
        <v>1997</v>
      </c>
      <c r="C34" s="87">
        <v>1103084</v>
      </c>
      <c r="D34" s="100" t="s">
        <v>2761</v>
      </c>
      <c r="E34" s="87" t="s">
        <v>1998</v>
      </c>
      <c r="F34" s="100" t="s">
        <v>638</v>
      </c>
      <c r="G34" s="87" t="s">
        <v>420</v>
      </c>
      <c r="H34" s="87" t="s">
        <v>187</v>
      </c>
      <c r="I34" s="120">
        <v>39350</v>
      </c>
      <c r="J34" s="99">
        <v>5.8699999999999983</v>
      </c>
      <c r="K34" s="100" t="s">
        <v>281</v>
      </c>
      <c r="L34" s="101">
        <v>5.5999999999999994E-2</v>
      </c>
      <c r="M34" s="98">
        <v>1.4499999999999997E-2</v>
      </c>
      <c r="N34" s="97">
        <v>13838540.92</v>
      </c>
      <c r="O34" s="99">
        <v>150.87</v>
      </c>
      <c r="P34" s="97">
        <v>20878.206140000002</v>
      </c>
      <c r="Q34" s="98">
        <v>1.3933751203401677E-2</v>
      </c>
      <c r="R34" s="98">
        <v>5.233069444829376E-2</v>
      </c>
      <c r="S34" s="98">
        <f>P34/'סכום נכסי הקרן'!$C$43</f>
        <v>4.3733629802347008E-4</v>
      </c>
    </row>
    <row r="35" spans="2:19" s="158" customFormat="1">
      <c r="B35" s="110" t="s">
        <v>1999</v>
      </c>
      <c r="C35" s="87">
        <v>6392997</v>
      </c>
      <c r="D35" s="100" t="s">
        <v>2761</v>
      </c>
      <c r="E35" s="87" t="s">
        <v>504</v>
      </c>
      <c r="F35" s="100" t="s">
        <v>357</v>
      </c>
      <c r="G35" s="87" t="s">
        <v>470</v>
      </c>
      <c r="H35" s="87" t="s">
        <v>187</v>
      </c>
      <c r="I35" s="120">
        <v>37787</v>
      </c>
      <c r="J35" s="99">
        <v>2.3000000000000003</v>
      </c>
      <c r="K35" s="100" t="s">
        <v>281</v>
      </c>
      <c r="L35" s="101">
        <v>6.2E-2</v>
      </c>
      <c r="M35" s="98">
        <v>1.5300000000000003E-2</v>
      </c>
      <c r="N35" s="97">
        <v>10000000</v>
      </c>
      <c r="O35" s="99">
        <v>138.47</v>
      </c>
      <c r="P35" s="97">
        <v>13847.00043</v>
      </c>
      <c r="Q35" s="87"/>
      <c r="R35" s="98">
        <v>3.4707155570201792E-2</v>
      </c>
      <c r="S35" s="98">
        <f>P35/'סכום נכסי הקרן'!$C$43</f>
        <v>2.9005345891204028E-4</v>
      </c>
    </row>
    <row r="36" spans="2:19" s="158" customFormat="1">
      <c r="B36" s="110" t="s">
        <v>2000</v>
      </c>
      <c r="C36" s="87">
        <v>6392948</v>
      </c>
      <c r="D36" s="100" t="s">
        <v>2761</v>
      </c>
      <c r="E36" s="87" t="s">
        <v>504</v>
      </c>
      <c r="F36" s="100" t="s">
        <v>357</v>
      </c>
      <c r="G36" s="87" t="s">
        <v>470</v>
      </c>
      <c r="H36" s="87" t="s">
        <v>187</v>
      </c>
      <c r="I36" s="120">
        <v>37431</v>
      </c>
      <c r="J36" s="99">
        <v>0.96000000000000008</v>
      </c>
      <c r="K36" s="100" t="s">
        <v>281</v>
      </c>
      <c r="L36" s="101">
        <v>6.7000000000000004E-2</v>
      </c>
      <c r="M36" s="98">
        <v>1.4800000000000001E-2</v>
      </c>
      <c r="N36" s="97">
        <v>800000</v>
      </c>
      <c r="O36" s="99">
        <v>133.91999999999999</v>
      </c>
      <c r="P36" s="97">
        <v>1071.35995</v>
      </c>
      <c r="Q36" s="87"/>
      <c r="R36" s="98">
        <v>2.6853365567732286E-3</v>
      </c>
      <c r="S36" s="98">
        <f>P36/'סכום נכסי הקרן'!$C$43</f>
        <v>2.2441803248888218E-5</v>
      </c>
    </row>
    <row r="37" spans="2:19" s="158" customFormat="1">
      <c r="B37" s="110" t="s">
        <v>2001</v>
      </c>
      <c r="C37" s="87">
        <v>1099159</v>
      </c>
      <c r="D37" s="100" t="s">
        <v>2761</v>
      </c>
      <c r="E37" s="87" t="s">
        <v>2002</v>
      </c>
      <c r="F37" s="100" t="s">
        <v>469</v>
      </c>
      <c r="G37" s="87" t="s">
        <v>470</v>
      </c>
      <c r="H37" s="87" t="s">
        <v>187</v>
      </c>
      <c r="I37" s="120">
        <v>38865</v>
      </c>
      <c r="J37" s="99">
        <v>1.6900000000000002</v>
      </c>
      <c r="K37" s="100" t="s">
        <v>281</v>
      </c>
      <c r="L37" s="101">
        <v>6.0999999999999999E-2</v>
      </c>
      <c r="M37" s="98">
        <v>1.34E-2</v>
      </c>
      <c r="N37" s="97">
        <v>90697.67</v>
      </c>
      <c r="O37" s="99">
        <v>134.11000000000001</v>
      </c>
      <c r="P37" s="97">
        <v>121.63464999999999</v>
      </c>
      <c r="Q37" s="98">
        <v>7.1025279775920836E-3</v>
      </c>
      <c r="R37" s="98">
        <v>3.048741669084389E-4</v>
      </c>
      <c r="S37" s="98">
        <f>P37/'סכום נכסי הקרן'!$C$43</f>
        <v>2.5478840081219958E-6</v>
      </c>
    </row>
    <row r="38" spans="2:19" s="158" customFormat="1">
      <c r="B38" s="110" t="s">
        <v>2003</v>
      </c>
      <c r="C38" s="87">
        <v>1094820</v>
      </c>
      <c r="D38" s="100" t="s">
        <v>2761</v>
      </c>
      <c r="E38" s="87" t="s">
        <v>2004</v>
      </c>
      <c r="F38" s="100" t="s">
        <v>406</v>
      </c>
      <c r="G38" s="87" t="s">
        <v>470</v>
      </c>
      <c r="H38" s="87" t="s">
        <v>187</v>
      </c>
      <c r="I38" s="120">
        <v>38652</v>
      </c>
      <c r="J38" s="99">
        <v>3.58</v>
      </c>
      <c r="K38" s="100" t="s">
        <v>281</v>
      </c>
      <c r="L38" s="101">
        <v>5.2999999999999999E-2</v>
      </c>
      <c r="M38" s="98">
        <v>1.2200000000000003E-2</v>
      </c>
      <c r="N38" s="97">
        <v>5917247.1500000004</v>
      </c>
      <c r="O38" s="99">
        <v>140.12</v>
      </c>
      <c r="P38" s="97">
        <v>8291.2468099999987</v>
      </c>
      <c r="Q38" s="98">
        <v>2.7730624641073998E-2</v>
      </c>
      <c r="R38" s="98">
        <v>2.0781799954461999E-2</v>
      </c>
      <c r="S38" s="98">
        <f>P38/'סכום נכסי הקרן'!$C$43</f>
        <v>1.7367695105458445E-4</v>
      </c>
    </row>
    <row r="39" spans="2:19" s="158" customFormat="1">
      <c r="B39" s="110" t="s">
        <v>2005</v>
      </c>
      <c r="C39" s="87">
        <v>6401673</v>
      </c>
      <c r="D39" s="100" t="s">
        <v>2761</v>
      </c>
      <c r="E39" s="87" t="s">
        <v>356</v>
      </c>
      <c r="F39" s="100" t="s">
        <v>357</v>
      </c>
      <c r="G39" s="87" t="s">
        <v>564</v>
      </c>
      <c r="H39" s="87" t="s">
        <v>187</v>
      </c>
      <c r="I39" s="120">
        <v>37437</v>
      </c>
      <c r="J39" s="99">
        <v>1.4400000000000002</v>
      </c>
      <c r="K39" s="100" t="s">
        <v>281</v>
      </c>
      <c r="L39" s="101">
        <v>6.9000000000000006E-2</v>
      </c>
      <c r="M39" s="98">
        <v>1.49E-2</v>
      </c>
      <c r="N39" s="97">
        <v>4000000</v>
      </c>
      <c r="O39" s="99">
        <v>138.81</v>
      </c>
      <c r="P39" s="97">
        <v>5552.3998000000001</v>
      </c>
      <c r="Q39" s="87"/>
      <c r="R39" s="98">
        <v>1.3916949350925767E-2</v>
      </c>
      <c r="S39" s="98">
        <f>P39/'סכום נכסי הקרן'!$C$43</f>
        <v>1.1630625530734679E-4</v>
      </c>
    </row>
    <row r="40" spans="2:19" s="158" customFormat="1">
      <c r="B40" s="110" t="s">
        <v>2006</v>
      </c>
      <c r="C40" s="87">
        <v>6620215</v>
      </c>
      <c r="D40" s="100" t="s">
        <v>2761</v>
      </c>
      <c r="E40" s="87" t="s">
        <v>372</v>
      </c>
      <c r="F40" s="100" t="s">
        <v>357</v>
      </c>
      <c r="G40" s="87" t="s">
        <v>564</v>
      </c>
      <c r="H40" s="87" t="s">
        <v>187</v>
      </c>
      <c r="I40" s="120">
        <v>38018</v>
      </c>
      <c r="J40" s="99">
        <v>2.8499999999999996</v>
      </c>
      <c r="K40" s="100" t="s">
        <v>281</v>
      </c>
      <c r="L40" s="101">
        <v>5.7500000000000002E-2</v>
      </c>
      <c r="M40" s="98">
        <v>1.7500000000000002E-2</v>
      </c>
      <c r="N40" s="97">
        <v>15000000</v>
      </c>
      <c r="O40" s="99">
        <v>140.02000000000001</v>
      </c>
      <c r="P40" s="97">
        <v>21003.000530000001</v>
      </c>
      <c r="Q40" s="98">
        <v>3.2651284283848496E-2</v>
      </c>
      <c r="R40" s="98">
        <v>5.2643488423415957E-2</v>
      </c>
      <c r="S40" s="98">
        <f>P40/'סכום נכסי הקרן'!$C$43</f>
        <v>4.3995036918316292E-4</v>
      </c>
    </row>
    <row r="41" spans="2:19" s="158" customFormat="1">
      <c r="B41" s="110" t="s">
        <v>2007</v>
      </c>
      <c r="C41" s="87">
        <v>6620280</v>
      </c>
      <c r="D41" s="100" t="s">
        <v>2761</v>
      </c>
      <c r="E41" s="87" t="s">
        <v>372</v>
      </c>
      <c r="F41" s="100" t="s">
        <v>357</v>
      </c>
      <c r="G41" s="87" t="s">
        <v>564</v>
      </c>
      <c r="H41" s="87" t="s">
        <v>187</v>
      </c>
      <c r="I41" s="120">
        <v>39656</v>
      </c>
      <c r="J41" s="99">
        <v>5.830000000000001</v>
      </c>
      <c r="K41" s="100" t="s">
        <v>281</v>
      </c>
      <c r="L41" s="101">
        <v>5.7500000000000002E-2</v>
      </c>
      <c r="M41" s="98">
        <v>1.2299999999999998E-2</v>
      </c>
      <c r="N41" s="97">
        <v>98610651</v>
      </c>
      <c r="O41" s="99">
        <v>152.87</v>
      </c>
      <c r="P41" s="97">
        <v>150746.10821000001</v>
      </c>
      <c r="Q41" s="98">
        <v>7.5737827188940093E-2</v>
      </c>
      <c r="R41" s="98">
        <v>0.37784129896549329</v>
      </c>
      <c r="S41" s="98">
        <f>P41/'סכום נכסי הקרן'!$C$43</f>
        <v>3.1576824399534749E-3</v>
      </c>
    </row>
    <row r="42" spans="2:19" s="158" customFormat="1">
      <c r="B42" s="110" t="s">
        <v>2008</v>
      </c>
      <c r="C42" s="87">
        <v>1091578</v>
      </c>
      <c r="D42" s="100" t="s">
        <v>2761</v>
      </c>
      <c r="E42" s="87" t="s">
        <v>893</v>
      </c>
      <c r="F42" s="100" t="s">
        <v>638</v>
      </c>
      <c r="G42" s="87" t="s">
        <v>622</v>
      </c>
      <c r="H42" s="87" t="s">
        <v>187</v>
      </c>
      <c r="I42" s="120">
        <v>38280</v>
      </c>
      <c r="J42" s="99">
        <v>3.03</v>
      </c>
      <c r="K42" s="100" t="s">
        <v>281</v>
      </c>
      <c r="L42" s="101">
        <v>7.9693E-2</v>
      </c>
      <c r="M42" s="98">
        <v>1.5799999999999998E-2</v>
      </c>
      <c r="N42" s="97">
        <v>1428642.06</v>
      </c>
      <c r="O42" s="99">
        <v>144.08000000000001</v>
      </c>
      <c r="P42" s="97">
        <v>2058.3875400000002</v>
      </c>
      <c r="Q42" s="98">
        <v>2.7958335439540294E-2</v>
      </c>
      <c r="R42" s="98">
        <v>5.1592961909473246E-3</v>
      </c>
      <c r="S42" s="98">
        <f>P42/'סכום נכסי הקרן'!$C$43</f>
        <v>4.3117094476644411E-5</v>
      </c>
    </row>
    <row r="43" spans="2:19" s="158" customFormat="1">
      <c r="B43" s="110" t="s">
        <v>2009</v>
      </c>
      <c r="C43" s="87">
        <v>1109198</v>
      </c>
      <c r="D43" s="100" t="s">
        <v>2761</v>
      </c>
      <c r="E43" s="87" t="s">
        <v>2010</v>
      </c>
      <c r="F43" s="100" t="s">
        <v>406</v>
      </c>
      <c r="G43" s="87" t="s">
        <v>622</v>
      </c>
      <c r="H43" s="87" t="s">
        <v>185</v>
      </c>
      <c r="I43" s="120">
        <v>39422</v>
      </c>
      <c r="J43" s="99">
        <v>0.89</v>
      </c>
      <c r="K43" s="100" t="s">
        <v>281</v>
      </c>
      <c r="L43" s="101">
        <v>6.5000000000000002E-2</v>
      </c>
      <c r="M43" s="98">
        <v>1.7299999999999999E-2</v>
      </c>
      <c r="N43" s="97">
        <v>2137500</v>
      </c>
      <c r="O43" s="99">
        <v>122.25</v>
      </c>
      <c r="P43" s="97">
        <v>2613.0938599999999</v>
      </c>
      <c r="Q43" s="98">
        <v>1.8459075258621359E-2</v>
      </c>
      <c r="R43" s="98">
        <v>6.5496535207776475E-3</v>
      </c>
      <c r="S43" s="98">
        <f>P43/'סכום נכסי הקרן'!$C$43</f>
        <v>5.4736541418220694E-5</v>
      </c>
    </row>
    <row r="44" spans="2:19" s="158" customFormat="1">
      <c r="B44" s="110" t="s">
        <v>2011</v>
      </c>
      <c r="C44" s="87">
        <v>1092774</v>
      </c>
      <c r="D44" s="100" t="s">
        <v>2761</v>
      </c>
      <c r="E44" s="87"/>
      <c r="F44" s="100" t="s">
        <v>406</v>
      </c>
      <c r="G44" s="87" t="s">
        <v>666</v>
      </c>
      <c r="H44" s="87" t="s">
        <v>187</v>
      </c>
      <c r="I44" s="120">
        <v>38445</v>
      </c>
      <c r="J44" s="99">
        <v>2.31</v>
      </c>
      <c r="K44" s="100" t="s">
        <v>281</v>
      </c>
      <c r="L44" s="101">
        <v>6.7000000000000004E-2</v>
      </c>
      <c r="M44" s="98">
        <v>7.6299999999999993E-2</v>
      </c>
      <c r="N44" s="97">
        <v>3672399.71</v>
      </c>
      <c r="O44" s="99">
        <v>122.91</v>
      </c>
      <c r="P44" s="97">
        <v>4513.7465300000003</v>
      </c>
      <c r="Q44" s="98">
        <v>1.4619311063677655E-2</v>
      </c>
      <c r="R44" s="98">
        <v>1.1313591258490957E-2</v>
      </c>
      <c r="S44" s="98">
        <f>P44/'סכום נכסי הקרן'!$C$43</f>
        <v>9.4549559689637388E-5</v>
      </c>
    </row>
    <row r="45" spans="2:19" s="158" customFormat="1">
      <c r="B45" s="110" t="s">
        <v>2012</v>
      </c>
      <c r="C45" s="87">
        <v>1093939</v>
      </c>
      <c r="D45" s="100" t="s">
        <v>2761</v>
      </c>
      <c r="E45" s="87"/>
      <c r="F45" s="100" t="s">
        <v>406</v>
      </c>
      <c r="G45" s="87" t="s">
        <v>666</v>
      </c>
      <c r="H45" s="87" t="s">
        <v>187</v>
      </c>
      <c r="I45" s="120">
        <v>38890</v>
      </c>
      <c r="J45" s="99">
        <v>2.58</v>
      </c>
      <c r="K45" s="100" t="s">
        <v>281</v>
      </c>
      <c r="L45" s="101">
        <v>6.7000000000000004E-2</v>
      </c>
      <c r="M45" s="98">
        <v>1.5700000000000002E-2</v>
      </c>
      <c r="N45" s="97">
        <v>2388570.9700000002</v>
      </c>
      <c r="O45" s="99">
        <v>141.13999999999999</v>
      </c>
      <c r="P45" s="97">
        <v>3371.2290600000001</v>
      </c>
      <c r="Q45" s="98">
        <v>2.2507819904005237E-2</v>
      </c>
      <c r="R45" s="98">
        <v>8.4499001816095969E-3</v>
      </c>
      <c r="S45" s="98">
        <f>P45/'סכום נכסי הקרן'!$C$43</f>
        <v>7.0617218117453778E-5</v>
      </c>
    </row>
    <row r="46" spans="2:19" s="158" customFormat="1">
      <c r="B46" s="110" t="s">
        <v>2013</v>
      </c>
      <c r="C46" s="87">
        <v>1092162</v>
      </c>
      <c r="D46" s="100" t="s">
        <v>2761</v>
      </c>
      <c r="E46" s="87"/>
      <c r="F46" s="100" t="s">
        <v>406</v>
      </c>
      <c r="G46" s="87" t="s">
        <v>666</v>
      </c>
      <c r="H46" s="87" t="s">
        <v>187</v>
      </c>
      <c r="I46" s="120">
        <v>38376</v>
      </c>
      <c r="J46" s="99">
        <v>2.27</v>
      </c>
      <c r="K46" s="100" t="s">
        <v>281</v>
      </c>
      <c r="L46" s="101">
        <v>7.0000000000000007E-2</v>
      </c>
      <c r="M46" s="98">
        <v>7.1300000000000002E-2</v>
      </c>
      <c r="N46" s="97">
        <v>2190693.52</v>
      </c>
      <c r="O46" s="99">
        <v>124.2</v>
      </c>
      <c r="P46" s="97">
        <v>2720.8414199999997</v>
      </c>
      <c r="Q46" s="98">
        <v>1.8117966380904463E-2</v>
      </c>
      <c r="R46" s="98">
        <v>6.8197200486249101E-3</v>
      </c>
      <c r="S46" s="98">
        <f>P46/'סכום נכסי הקרן'!$C$43</f>
        <v>5.6993532210220875E-5</v>
      </c>
    </row>
    <row r="47" spans="2:19" s="158" customFormat="1">
      <c r="B47" s="110" t="s">
        <v>2014</v>
      </c>
      <c r="C47" s="87">
        <v>1101567</v>
      </c>
      <c r="D47" s="100" t="s">
        <v>2761</v>
      </c>
      <c r="E47" s="87" t="s">
        <v>2015</v>
      </c>
      <c r="F47" s="100" t="s">
        <v>769</v>
      </c>
      <c r="G47" s="87" t="s">
        <v>725</v>
      </c>
      <c r="H47" s="87" t="s">
        <v>187</v>
      </c>
      <c r="I47" s="120">
        <v>39104</v>
      </c>
      <c r="J47" s="99">
        <v>3.3600000000000003</v>
      </c>
      <c r="K47" s="100" t="s">
        <v>281</v>
      </c>
      <c r="L47" s="101">
        <v>5.5999999999999994E-2</v>
      </c>
      <c r="M47" s="98">
        <v>0.12560000000000002</v>
      </c>
      <c r="N47" s="97">
        <v>6897658.4000000004</v>
      </c>
      <c r="O47" s="99">
        <v>95.81</v>
      </c>
      <c r="P47" s="97">
        <v>6608.6466399999999</v>
      </c>
      <c r="Q47" s="98">
        <v>4.7286417432721257E-3</v>
      </c>
      <c r="R47" s="98">
        <v>1.6564405280586197E-2</v>
      </c>
      <c r="S47" s="98">
        <f>P47/'סכום נכסי הקרן'!$C$43</f>
        <v>1.3843148386898931E-4</v>
      </c>
    </row>
    <row r="48" spans="2:19" s="158" customFormat="1">
      <c r="B48" s="110" t="s">
        <v>2016</v>
      </c>
      <c r="C48" s="87">
        <v>1099969</v>
      </c>
      <c r="D48" s="100" t="s">
        <v>2761</v>
      </c>
      <c r="E48" s="87" t="s">
        <v>2017</v>
      </c>
      <c r="F48" s="100" t="s">
        <v>638</v>
      </c>
      <c r="G48" s="87" t="s">
        <v>762</v>
      </c>
      <c r="H48" s="87"/>
      <c r="I48" s="120">
        <v>39071</v>
      </c>
      <c r="J48" s="172">
        <v>0</v>
      </c>
      <c r="K48" s="100" t="s">
        <v>281</v>
      </c>
      <c r="L48" s="101">
        <v>0</v>
      </c>
      <c r="M48" s="173">
        <v>0</v>
      </c>
      <c r="N48" s="97">
        <v>225400</v>
      </c>
      <c r="O48" s="172">
        <v>1E-4</v>
      </c>
      <c r="P48" s="174">
        <v>1.9000000000000001E-4</v>
      </c>
      <c r="Q48" s="87"/>
      <c r="R48" s="98">
        <v>0</v>
      </c>
      <c r="S48" s="98">
        <f>P48/'סכום נכסי הקרן'!$C$43</f>
        <v>3.9799346776858343E-12</v>
      </c>
    </row>
    <row r="49" spans="2:19" s="158" customFormat="1">
      <c r="B49" s="110" t="s">
        <v>2018</v>
      </c>
      <c r="C49" s="87">
        <v>1088202</v>
      </c>
      <c r="D49" s="100" t="s">
        <v>2761</v>
      </c>
      <c r="E49" s="87" t="s">
        <v>2019</v>
      </c>
      <c r="F49" s="100" t="s">
        <v>2020</v>
      </c>
      <c r="G49" s="87" t="s">
        <v>762</v>
      </c>
      <c r="H49" s="87"/>
      <c r="I49" s="120">
        <v>37843</v>
      </c>
      <c r="J49" s="172">
        <v>0</v>
      </c>
      <c r="K49" s="100" t="s">
        <v>281</v>
      </c>
      <c r="L49" s="101">
        <v>0</v>
      </c>
      <c r="M49" s="173">
        <v>0</v>
      </c>
      <c r="N49" s="97">
        <v>124816.53</v>
      </c>
      <c r="O49" s="172">
        <v>1E-4</v>
      </c>
      <c r="P49" s="174">
        <v>1.9000000000000001E-4</v>
      </c>
      <c r="Q49" s="98">
        <v>4.1494029374414071E-2</v>
      </c>
      <c r="R49" s="98">
        <v>0</v>
      </c>
      <c r="S49" s="98">
        <f>P49/'סכום נכסי הקרן'!$C$43</f>
        <v>3.9799346776858343E-12</v>
      </c>
    </row>
    <row r="50" spans="2:19" s="158" customFormat="1">
      <c r="B50" s="111"/>
      <c r="C50" s="87"/>
      <c r="D50" s="87"/>
      <c r="E50" s="87"/>
      <c r="F50" s="87"/>
      <c r="G50" s="87"/>
      <c r="H50" s="87"/>
      <c r="I50" s="120"/>
      <c r="J50" s="99"/>
      <c r="K50" s="87"/>
      <c r="L50" s="87"/>
      <c r="M50" s="98"/>
      <c r="N50" s="97"/>
      <c r="O50" s="99"/>
      <c r="P50" s="87"/>
      <c r="Q50" s="87"/>
      <c r="R50" s="98"/>
      <c r="S50" s="87"/>
    </row>
    <row r="51" spans="2:19" s="158" customFormat="1">
      <c r="B51" s="109" t="s">
        <v>75</v>
      </c>
      <c r="C51" s="85"/>
      <c r="D51" s="85"/>
      <c r="E51" s="85"/>
      <c r="F51" s="85"/>
      <c r="G51" s="85"/>
      <c r="H51" s="85"/>
      <c r="I51" s="120"/>
      <c r="J51" s="96">
        <v>2.8000000000000003</v>
      </c>
      <c r="K51" s="85"/>
      <c r="L51" s="85"/>
      <c r="M51" s="95">
        <v>3.9100000000000003E-2</v>
      </c>
      <c r="N51" s="94"/>
      <c r="O51" s="96"/>
      <c r="P51" s="94">
        <v>9316.1833799999986</v>
      </c>
      <c r="Q51" s="85"/>
      <c r="R51" s="95">
        <v>2.3350777486051418E-2</v>
      </c>
      <c r="S51" s="95">
        <f>P51/'סכום נכסי הקרן'!$C$43</f>
        <v>1.9514632261969695E-4</v>
      </c>
    </row>
    <row r="52" spans="2:19" s="158" customFormat="1">
      <c r="B52" s="110" t="s">
        <v>2021</v>
      </c>
      <c r="C52" s="87">
        <v>1133545</v>
      </c>
      <c r="D52" s="100" t="s">
        <v>2761</v>
      </c>
      <c r="E52" s="87" t="s">
        <v>2022</v>
      </c>
      <c r="F52" s="100" t="s">
        <v>406</v>
      </c>
      <c r="G52" s="87" t="s">
        <v>666</v>
      </c>
      <c r="H52" s="87" t="s">
        <v>185</v>
      </c>
      <c r="I52" s="120">
        <v>41903</v>
      </c>
      <c r="J52" s="99">
        <v>2.8000000000000003</v>
      </c>
      <c r="K52" s="100" t="s">
        <v>281</v>
      </c>
      <c r="L52" s="101">
        <v>5.1500000000000004E-2</v>
      </c>
      <c r="M52" s="98">
        <v>3.9100000000000003E-2</v>
      </c>
      <c r="N52" s="97">
        <v>8812129.3000000007</v>
      </c>
      <c r="O52" s="99">
        <v>105.72</v>
      </c>
      <c r="P52" s="97">
        <v>9316.1833799999986</v>
      </c>
      <c r="Q52" s="98">
        <v>5.5823529411764709E-2</v>
      </c>
      <c r="R52" s="98">
        <v>2.3350777486051418E-2</v>
      </c>
      <c r="S52" s="98">
        <f>P52/'סכום נכסי הקרן'!$C$43</f>
        <v>1.9514632261969695E-4</v>
      </c>
    </row>
    <row r="53" spans="2:19" s="158" customFormat="1">
      <c r="B53" s="111"/>
      <c r="C53" s="87"/>
      <c r="D53" s="87"/>
      <c r="E53" s="87"/>
      <c r="F53" s="87"/>
      <c r="G53" s="87"/>
      <c r="H53" s="87"/>
      <c r="I53" s="120"/>
      <c r="J53" s="99"/>
      <c r="K53" s="87"/>
      <c r="L53" s="87"/>
      <c r="M53" s="98"/>
      <c r="N53" s="97"/>
      <c r="O53" s="99"/>
      <c r="P53" s="87"/>
      <c r="Q53" s="87"/>
      <c r="R53" s="98"/>
      <c r="S53" s="87"/>
    </row>
    <row r="54" spans="2:19" s="158" customFormat="1">
      <c r="B54" s="109" t="s">
        <v>60</v>
      </c>
      <c r="C54" s="85"/>
      <c r="D54" s="85"/>
      <c r="E54" s="85"/>
      <c r="F54" s="85"/>
      <c r="G54" s="85"/>
      <c r="H54" s="85"/>
      <c r="I54" s="120"/>
      <c r="J54" s="96">
        <v>5.2141289664448509</v>
      </c>
      <c r="K54" s="85"/>
      <c r="L54" s="85"/>
      <c r="M54" s="95">
        <v>8.07651626271296E-2</v>
      </c>
      <c r="N54" s="94"/>
      <c r="O54" s="96"/>
      <c r="P54" s="94">
        <v>11360.087670000003</v>
      </c>
      <c r="Q54" s="85"/>
      <c r="R54" s="95">
        <v>2.8473771778009638E-2</v>
      </c>
      <c r="S54" s="95">
        <f>P54/'סכום נכסי הקרן'!$C$43</f>
        <v>2.3796003610202253E-4</v>
      </c>
    </row>
    <row r="55" spans="2:19" s="158" customFormat="1">
      <c r="B55" s="110" t="s">
        <v>2023</v>
      </c>
      <c r="C55" s="87">
        <v>1090281</v>
      </c>
      <c r="D55" s="100" t="s">
        <v>2761</v>
      </c>
      <c r="E55" s="87" t="s">
        <v>2024</v>
      </c>
      <c r="F55" s="100" t="s">
        <v>638</v>
      </c>
      <c r="G55" s="87" t="s">
        <v>420</v>
      </c>
      <c r="H55" s="87" t="s">
        <v>185</v>
      </c>
      <c r="I55" s="120">
        <v>38421</v>
      </c>
      <c r="J55" s="99">
        <v>5.45</v>
      </c>
      <c r="K55" s="100" t="s">
        <v>931</v>
      </c>
      <c r="L55" s="101">
        <v>7.9699999999999993E-2</v>
      </c>
      <c r="M55" s="98">
        <v>3.4599999999999999E-2</v>
      </c>
      <c r="N55" s="97">
        <v>711301.25</v>
      </c>
      <c r="O55" s="99">
        <v>126.79</v>
      </c>
      <c r="P55" s="97">
        <v>3629.65679</v>
      </c>
      <c r="Q55" s="98">
        <v>7.0994576475027762E-3</v>
      </c>
      <c r="R55" s="98">
        <v>9.0976427359704543E-3</v>
      </c>
      <c r="S55" s="98">
        <f>P55/'סכום נכסי הקרן'!$C$43</f>
        <v>7.6030510140099206E-5</v>
      </c>
    </row>
    <row r="56" spans="2:19" s="158" customFormat="1">
      <c r="B56" s="110" t="s">
        <v>2025</v>
      </c>
      <c r="C56" s="87">
        <v>6510044</v>
      </c>
      <c r="D56" s="100" t="s">
        <v>2761</v>
      </c>
      <c r="E56" s="87" t="s">
        <v>2026</v>
      </c>
      <c r="F56" s="100" t="s">
        <v>638</v>
      </c>
      <c r="G56" s="87" t="s">
        <v>762</v>
      </c>
      <c r="H56" s="87"/>
      <c r="I56" s="120">
        <v>41840</v>
      </c>
      <c r="J56" s="99">
        <v>6.29</v>
      </c>
      <c r="K56" s="100" t="s">
        <v>931</v>
      </c>
      <c r="L56" s="101">
        <v>0.03</v>
      </c>
      <c r="M56" s="98">
        <v>0.14589999999999997</v>
      </c>
      <c r="N56" s="97">
        <v>2462462.66</v>
      </c>
      <c r="O56" s="99">
        <v>50.05</v>
      </c>
      <c r="P56" s="97">
        <v>4809.0686000000005</v>
      </c>
      <c r="Q56" s="98">
        <v>6.9233375321587232E-3</v>
      </c>
      <c r="R56" s="98">
        <v>1.2053808540827247E-2</v>
      </c>
      <c r="S56" s="98">
        <f>P56/'סכום נכסי הקרן'!$C$43</f>
        <v>1.007356783605793E-4</v>
      </c>
    </row>
    <row r="57" spans="2:19" s="158" customFormat="1">
      <c r="B57" s="110" t="s">
        <v>2027</v>
      </c>
      <c r="C57" s="87">
        <v>6510069</v>
      </c>
      <c r="D57" s="100" t="s">
        <v>2761</v>
      </c>
      <c r="E57" s="87" t="s">
        <v>2026</v>
      </c>
      <c r="F57" s="100" t="s">
        <v>638</v>
      </c>
      <c r="G57" s="87" t="s">
        <v>762</v>
      </c>
      <c r="H57" s="87"/>
      <c r="I57" s="120">
        <v>41840</v>
      </c>
      <c r="J57" s="99">
        <v>3.1500000000000004</v>
      </c>
      <c r="K57" s="100" t="s">
        <v>931</v>
      </c>
      <c r="L57" s="101">
        <v>3.4122E-2</v>
      </c>
      <c r="M57" s="98">
        <v>3.0900000000000004E-2</v>
      </c>
      <c r="N57" s="97">
        <v>739148.33</v>
      </c>
      <c r="O57" s="99">
        <v>101.29</v>
      </c>
      <c r="P57" s="97">
        <v>2921.3622799999998</v>
      </c>
      <c r="Q57" s="98">
        <v>1.8431570430203277E-2</v>
      </c>
      <c r="R57" s="98">
        <v>7.3223205012119298E-3</v>
      </c>
      <c r="S57" s="98">
        <f>P57/'סכום נכסי הקרן'!$C$43</f>
        <v>6.1193847601343965E-5</v>
      </c>
    </row>
    <row r="58" spans="2:19" s="158" customFormat="1">
      <c r="B58" s="111"/>
      <c r="C58" s="87"/>
      <c r="D58" s="87"/>
      <c r="E58" s="87"/>
      <c r="F58" s="87"/>
      <c r="G58" s="87"/>
      <c r="H58" s="87"/>
      <c r="I58" s="120"/>
      <c r="J58" s="99"/>
      <c r="K58" s="87"/>
      <c r="L58" s="87"/>
      <c r="M58" s="98"/>
      <c r="N58" s="97"/>
      <c r="O58" s="99"/>
      <c r="P58" s="87"/>
      <c r="Q58" s="87"/>
      <c r="R58" s="98"/>
      <c r="S58" s="87"/>
    </row>
    <row r="59" spans="2:19" s="158" customFormat="1">
      <c r="B59" s="108" t="s">
        <v>264</v>
      </c>
      <c r="C59" s="85"/>
      <c r="D59" s="85"/>
      <c r="E59" s="85"/>
      <c r="F59" s="85"/>
      <c r="G59" s="85"/>
      <c r="H59" s="85"/>
      <c r="I59" s="120"/>
      <c r="J59" s="96">
        <v>4.34</v>
      </c>
      <c r="K59" s="85"/>
      <c r="L59" s="85"/>
      <c r="M59" s="95">
        <v>5.4900000000000004E-2</v>
      </c>
      <c r="N59" s="94"/>
      <c r="O59" s="96"/>
      <c r="P59" s="94">
        <v>33044.12212</v>
      </c>
      <c r="Q59" s="85"/>
      <c r="R59" s="95">
        <v>8.2824254458377766E-2</v>
      </c>
      <c r="S59" s="95">
        <f>P59/'סכום נכסי הקרן'!$C$43</f>
        <v>6.9217603957407131E-4</v>
      </c>
    </row>
    <row r="60" spans="2:19" s="158" customFormat="1">
      <c r="B60" s="109" t="s">
        <v>89</v>
      </c>
      <c r="C60" s="85"/>
      <c r="D60" s="85"/>
      <c r="E60" s="85"/>
      <c r="F60" s="85"/>
      <c r="G60" s="85"/>
      <c r="H60" s="85"/>
      <c r="I60" s="120"/>
      <c r="J60" s="96">
        <v>4.34</v>
      </c>
      <c r="K60" s="85"/>
      <c r="L60" s="85"/>
      <c r="M60" s="95">
        <v>5.4900000000000004E-2</v>
      </c>
      <c r="N60" s="94"/>
      <c r="O60" s="96"/>
      <c r="P60" s="94">
        <v>33044.12212</v>
      </c>
      <c r="Q60" s="85"/>
      <c r="R60" s="95">
        <v>8.2824254458377766E-2</v>
      </c>
      <c r="S60" s="95">
        <f>P60/'סכום נכסי הקרן'!$C$43</f>
        <v>6.9217603957407131E-4</v>
      </c>
    </row>
    <row r="61" spans="2:19" s="158" customFormat="1">
      <c r="B61" s="110" t="s">
        <v>2028</v>
      </c>
      <c r="C61" s="87" t="s">
        <v>2029</v>
      </c>
      <c r="D61" s="100" t="s">
        <v>2761</v>
      </c>
      <c r="E61" s="87"/>
      <c r="F61" s="100" t="s">
        <v>935</v>
      </c>
      <c r="G61" s="87" t="s">
        <v>741</v>
      </c>
      <c r="H61" s="87" t="s">
        <v>936</v>
      </c>
      <c r="I61" s="120">
        <v>42135</v>
      </c>
      <c r="J61" s="99">
        <v>4.34</v>
      </c>
      <c r="K61" s="100" t="s">
        <v>931</v>
      </c>
      <c r="L61" s="101">
        <v>0.06</v>
      </c>
      <c r="M61" s="98">
        <v>5.4900000000000004E-2</v>
      </c>
      <c r="N61" s="97">
        <v>7790000</v>
      </c>
      <c r="O61" s="99">
        <v>108.71</v>
      </c>
      <c r="P61" s="97">
        <v>33044.12212</v>
      </c>
      <c r="Q61" s="98">
        <v>9.4424242424242417E-3</v>
      </c>
      <c r="R61" s="98">
        <v>8.2824254458377766E-2</v>
      </c>
      <c r="S61" s="98">
        <f>P61/'סכום נכסי הקרן'!$C$43</f>
        <v>6.9217603957407131E-4</v>
      </c>
    </row>
    <row r="62" spans="2:19" s="158" customFormat="1">
      <c r="B62" s="162"/>
    </row>
    <row r="63" spans="2:19" s="158" customFormat="1">
      <c r="B63" s="162"/>
    </row>
    <row r="64" spans="2:19" s="158" customFormat="1">
      <c r="B64" s="162"/>
    </row>
    <row r="65" spans="2:2" s="158" customFormat="1">
      <c r="B65" s="163"/>
    </row>
    <row r="66" spans="2:2" s="158" customFormat="1">
      <c r="B66" s="163"/>
    </row>
    <row r="67" spans="2:2" s="158" customFormat="1">
      <c r="B67" s="153" t="s">
        <v>2869</v>
      </c>
    </row>
    <row r="68" spans="2:2" s="158" customFormat="1">
      <c r="B68" s="153" t="s">
        <v>138</v>
      </c>
    </row>
    <row r="69" spans="2:2" s="158" customFormat="1">
      <c r="B69" s="162"/>
    </row>
    <row r="70" spans="2:2" s="158" customFormat="1">
      <c r="B70" s="162"/>
    </row>
    <row r="71" spans="2:2" s="158" customFormat="1">
      <c r="B71" s="162"/>
    </row>
    <row r="72" spans="2:2" s="158" customFormat="1">
      <c r="B72" s="162"/>
    </row>
    <row r="73" spans="2:2" s="158" customFormat="1">
      <c r="B73" s="162"/>
    </row>
    <row r="74" spans="2:2" s="158" customFormat="1">
      <c r="B74" s="162"/>
    </row>
    <row r="75" spans="2:2" s="158" customFormat="1">
      <c r="B75" s="162"/>
    </row>
    <row r="76" spans="2:2" s="158" customFormat="1">
      <c r="B76" s="162"/>
    </row>
    <row r="77" spans="2:2" s="158" customFormat="1">
      <c r="B77" s="162"/>
    </row>
    <row r="78" spans="2:2" s="158" customFormat="1">
      <c r="B78" s="162"/>
    </row>
    <row r="79" spans="2:2" s="158" customFormat="1">
      <c r="B79" s="162"/>
    </row>
    <row r="80" spans="2:2" s="158" customFormat="1">
      <c r="B80" s="162"/>
    </row>
    <row r="81" spans="2:2" s="158" customFormat="1">
      <c r="B81" s="162"/>
    </row>
    <row r="82" spans="2:2" s="158" customFormat="1">
      <c r="B82" s="162"/>
    </row>
    <row r="83" spans="2:2" s="158" customFormat="1">
      <c r="B83" s="162"/>
    </row>
    <row r="84" spans="2:2" s="158" customFormat="1">
      <c r="B84" s="162"/>
    </row>
    <row r="85" spans="2:2" s="158" customFormat="1">
      <c r="B85" s="162"/>
    </row>
    <row r="86" spans="2:2" s="158" customFormat="1">
      <c r="B86" s="162"/>
    </row>
    <row r="87" spans="2:2" s="158" customFormat="1">
      <c r="B87" s="162"/>
    </row>
    <row r="88" spans="2:2" s="158" customFormat="1">
      <c r="B88" s="162"/>
    </row>
    <row r="89" spans="2:2" s="158" customFormat="1">
      <c r="B89" s="162"/>
    </row>
    <row r="90" spans="2:2" s="158" customFormat="1">
      <c r="B90" s="162"/>
    </row>
    <row r="91" spans="2:2" s="158" customFormat="1">
      <c r="B91" s="162"/>
    </row>
    <row r="92" spans="2:2" s="158" customFormat="1">
      <c r="B92" s="162"/>
    </row>
    <row r="93" spans="2:2" s="158" customFormat="1">
      <c r="B93" s="162"/>
    </row>
    <row r="94" spans="2:2" s="158" customFormat="1">
      <c r="B94" s="162"/>
    </row>
    <row r="95" spans="2:2" s="158" customFormat="1">
      <c r="B95" s="162"/>
    </row>
    <row r="96" spans="2:2" s="158" customFormat="1">
      <c r="B96" s="162"/>
    </row>
    <row r="97" spans="2:2" s="158" customFormat="1">
      <c r="B97" s="162"/>
    </row>
    <row r="98" spans="2:2" s="158" customFormat="1">
      <c r="B98" s="162"/>
    </row>
    <row r="99" spans="2:2" s="158" customFormat="1">
      <c r="B99" s="162"/>
    </row>
    <row r="100" spans="2:2" s="158" customFormat="1">
      <c r="B100" s="162"/>
    </row>
    <row r="101" spans="2:2" s="158" customFormat="1">
      <c r="B101" s="162"/>
    </row>
    <row r="102" spans="2:2" s="158" customFormat="1">
      <c r="B102" s="162"/>
    </row>
    <row r="103" spans="2:2" s="158" customFormat="1">
      <c r="B103" s="162"/>
    </row>
    <row r="104" spans="2:2" s="158" customFormat="1">
      <c r="B104" s="162"/>
    </row>
    <row r="105" spans="2:2" s="158" customFormat="1">
      <c r="B105" s="162"/>
    </row>
    <row r="106" spans="2:2" s="158" customFormat="1">
      <c r="B106" s="162"/>
    </row>
    <row r="107" spans="2:2" s="158" customFormat="1">
      <c r="B107" s="162"/>
    </row>
    <row r="108" spans="2:2" s="158" customFormat="1">
      <c r="B108" s="162"/>
    </row>
    <row r="109" spans="2:2" s="158" customFormat="1">
      <c r="B109" s="162"/>
    </row>
    <row r="110" spans="2:2" s="158" customFormat="1">
      <c r="B110" s="162"/>
    </row>
    <row r="111" spans="2:2" s="158" customFormat="1">
      <c r="B111" s="162"/>
    </row>
    <row r="112" spans="2:2" s="158" customFormat="1">
      <c r="B112" s="162"/>
    </row>
    <row r="113" spans="2:2" s="158" customFormat="1">
      <c r="B113" s="162"/>
    </row>
    <row r="114" spans="2:2" s="158" customFormat="1">
      <c r="B114" s="162"/>
    </row>
    <row r="115" spans="2:2" s="158" customFormat="1">
      <c r="B115" s="162"/>
    </row>
    <row r="116" spans="2:2" s="158" customFormat="1">
      <c r="B116" s="162"/>
    </row>
    <row r="117" spans="2:2" s="158" customFormat="1">
      <c r="B117" s="162"/>
    </row>
    <row r="118" spans="2:2" s="158" customFormat="1">
      <c r="B118" s="162"/>
    </row>
    <row r="119" spans="2:2" s="158" customFormat="1">
      <c r="B119" s="162"/>
    </row>
    <row r="120" spans="2:2" s="158" customFormat="1">
      <c r="B120" s="162"/>
    </row>
    <row r="121" spans="2:2" s="158" customFormat="1">
      <c r="B121" s="162"/>
    </row>
    <row r="122" spans="2:2" s="158" customFormat="1">
      <c r="B122" s="162"/>
    </row>
    <row r="123" spans="2:2" s="158" customFormat="1">
      <c r="B123" s="162"/>
    </row>
    <row r="124" spans="2:2" s="158" customFormat="1">
      <c r="B124" s="162"/>
    </row>
    <row r="125" spans="2:2" s="158" customFormat="1">
      <c r="B125" s="162"/>
    </row>
    <row r="126" spans="2:2" s="158" customFormat="1">
      <c r="B126" s="162"/>
    </row>
    <row r="127" spans="2:2" s="158" customFormat="1">
      <c r="B127" s="162"/>
    </row>
    <row r="128" spans="2:2" s="158" customFormat="1">
      <c r="B128" s="162"/>
    </row>
    <row r="129" spans="2:2" s="158" customFormat="1">
      <c r="B129" s="162"/>
    </row>
    <row r="130" spans="2:2" s="158" customFormat="1">
      <c r="B130" s="162"/>
    </row>
    <row r="131" spans="2:2" s="158" customFormat="1">
      <c r="B131" s="162"/>
    </row>
    <row r="132" spans="2:2" s="158" customFormat="1">
      <c r="B132" s="162"/>
    </row>
    <row r="133" spans="2:2" s="158" customFormat="1">
      <c r="B133" s="162"/>
    </row>
    <row r="134" spans="2:2" s="158" customFormat="1">
      <c r="B134" s="162"/>
    </row>
    <row r="135" spans="2:2" s="158" customFormat="1">
      <c r="B135" s="162"/>
    </row>
    <row r="136" spans="2:2" s="158" customFormat="1">
      <c r="B136" s="162"/>
    </row>
    <row r="137" spans="2:2" s="158" customFormat="1">
      <c r="B137" s="162"/>
    </row>
    <row r="138" spans="2:2" s="158" customFormat="1">
      <c r="B138" s="162"/>
    </row>
    <row r="139" spans="2:2" s="158" customFormat="1">
      <c r="B139" s="162"/>
    </row>
    <row r="140" spans="2:2" s="158" customFormat="1">
      <c r="B140" s="162"/>
    </row>
    <row r="141" spans="2:2" s="158" customFormat="1">
      <c r="B141" s="162"/>
    </row>
    <row r="142" spans="2:2" s="158" customFormat="1">
      <c r="B142" s="162"/>
    </row>
    <row r="143" spans="2:2" s="158" customFormat="1">
      <c r="B143" s="162"/>
    </row>
    <row r="144" spans="2:2" s="158" customFormat="1">
      <c r="B144" s="162"/>
    </row>
    <row r="145" spans="2:2" s="158" customFormat="1">
      <c r="B145" s="162"/>
    </row>
    <row r="146" spans="2:2" s="158" customFormat="1">
      <c r="B146" s="162"/>
    </row>
    <row r="147" spans="2:2" s="158" customFormat="1">
      <c r="B147" s="162"/>
    </row>
    <row r="148" spans="2:2" s="158" customFormat="1">
      <c r="B148" s="162"/>
    </row>
    <row r="149" spans="2:2" s="158" customFormat="1">
      <c r="B149" s="162"/>
    </row>
    <row r="150" spans="2:2" s="158" customFormat="1">
      <c r="B150" s="162"/>
    </row>
    <row r="151" spans="2:2" s="158" customFormat="1">
      <c r="B151" s="162"/>
    </row>
    <row r="152" spans="2:2" s="158" customFormat="1">
      <c r="B152" s="162"/>
    </row>
    <row r="153" spans="2:2" s="158" customFormat="1">
      <c r="B153" s="162"/>
    </row>
    <row r="154" spans="2:2" s="158" customFormat="1">
      <c r="B154" s="162"/>
    </row>
    <row r="155" spans="2:2" s="158" customFormat="1">
      <c r="B155" s="162"/>
    </row>
    <row r="156" spans="2:2" s="158" customFormat="1">
      <c r="B156" s="162"/>
    </row>
    <row r="157" spans="2:2" s="158" customFormat="1">
      <c r="B157" s="162"/>
    </row>
    <row r="158" spans="2:2" s="158" customFormat="1">
      <c r="B158" s="162"/>
    </row>
    <row r="159" spans="2:2" s="158" customFormat="1">
      <c r="B159" s="162"/>
    </row>
    <row r="160" spans="2:2" s="158" customFormat="1">
      <c r="B160" s="162"/>
    </row>
    <row r="161" spans="2:2" s="158" customFormat="1">
      <c r="B161" s="162"/>
    </row>
    <row r="162" spans="2:2" s="158" customFormat="1">
      <c r="B162" s="162"/>
    </row>
    <row r="163" spans="2:2" s="158" customFormat="1">
      <c r="B163" s="162"/>
    </row>
    <row r="164" spans="2:2" s="158" customFormat="1">
      <c r="B164" s="162"/>
    </row>
    <row r="165" spans="2:2" s="158" customFormat="1">
      <c r="B165" s="162"/>
    </row>
    <row r="166" spans="2:2" s="158" customFormat="1">
      <c r="B166" s="162"/>
    </row>
    <row r="167" spans="2:2" s="158" customFormat="1">
      <c r="B167" s="162"/>
    </row>
    <row r="168" spans="2:2" s="158" customFormat="1">
      <c r="B168" s="162"/>
    </row>
    <row r="169" spans="2:2" s="158" customFormat="1">
      <c r="B169" s="162"/>
    </row>
    <row r="170" spans="2:2" s="158" customFormat="1">
      <c r="B170" s="162"/>
    </row>
    <row r="171" spans="2:2" s="158" customFormat="1">
      <c r="B171" s="162"/>
    </row>
    <row r="172" spans="2:2" s="158" customFormat="1">
      <c r="B172" s="162"/>
    </row>
    <row r="173" spans="2:2" s="158" customFormat="1">
      <c r="B173" s="162"/>
    </row>
    <row r="174" spans="2:2" s="158" customFormat="1">
      <c r="B174" s="162"/>
    </row>
    <row r="175" spans="2:2" s="158" customFormat="1">
      <c r="B175" s="162"/>
    </row>
    <row r="176" spans="2:2" s="158" customFormat="1">
      <c r="B176" s="162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sheetProtection password="CC3D" sheet="1" objects="1" scenarios="1"/>
  <mergeCells count="2">
    <mergeCell ref="B6:S6"/>
    <mergeCell ref="B7:S7"/>
  </mergeCells>
  <phoneticPr fontId="6" type="noConversion"/>
  <conditionalFormatting sqref="B12:B61">
    <cfRule type="cellIs" dxfId="16" priority="2" operator="equal">
      <formula>"NR3"</formula>
    </cfRule>
  </conditionalFormatting>
  <dataValidations count="2">
    <dataValidation allowBlank="1" showInputMessage="1" showErrorMessage="1" sqref="C5:C65536 D15:D65536 D1:U2 O50:P65536 J3:J47 K3:L65536 J50:J65536 M3:M47 N3:N65536 M50:M65536 O3:P47 Q3:U65536 E3:I65536 D3:D13 A1:A1048576 B1:B66 B69:B1048576 V1:HV65536"/>
    <dataValidation type="list" allowBlank="1" showInputMessage="1" showErrorMessage="1" sqref="D14">
      <formula1>$BI$8:$BI$10</formula1>
    </dataValidation>
  </dataValidations>
  <pageMargins left="0" right="0" top="0.51181102362204722" bottom="0.51181102362204722" header="0" footer="0.23622047244094491"/>
  <pageSetup paperSize="9" scale="64" fitToHeight="25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99"/>
    <pageSetUpPr fitToPage="1"/>
  </sheetPr>
  <dimension ref="B1:CL404"/>
  <sheetViews>
    <sheetView rightToLeft="1" zoomScale="90" zoomScaleNormal="90" workbookViewId="0"/>
  </sheetViews>
  <sheetFormatPr defaultRowHeight="18"/>
  <cols>
    <col min="1" max="1" width="6.28515625" style="1" customWidth="1"/>
    <col min="2" max="2" width="31.5703125" style="2" customWidth="1"/>
    <col min="3" max="3" width="28" style="2" customWidth="1"/>
    <col min="4" max="4" width="7" style="2" customWidth="1"/>
    <col min="5" max="5" width="11.28515625" style="2" bestFit="1" customWidth="1"/>
    <col min="6" max="6" width="28.85546875" style="1" bestFit="1" customWidth="1"/>
    <col min="7" max="7" width="9.85546875" style="1" bestFit="1" customWidth="1"/>
    <col min="8" max="8" width="15.28515625" style="1" customWidth="1"/>
    <col min="9" max="9" width="14" style="1" customWidth="1"/>
    <col min="10" max="10" width="14.140625" style="1" customWidth="1"/>
    <col min="11" max="11" width="9.85546875" style="1" customWidth="1"/>
    <col min="12" max="12" width="11.7109375" style="1" customWidth="1"/>
    <col min="13" max="13" width="10.42578125" style="1" bestFit="1" customWidth="1"/>
    <col min="14" max="14" width="6.7109375" style="1" customWidth="1"/>
    <col min="15" max="15" width="10" style="1" customWidth="1"/>
    <col min="16" max="16" width="9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2:90">
      <c r="B1" s="57" t="s">
        <v>204</v>
      </c>
      <c r="C1" s="81" t="s" vm="1">
        <v>275</v>
      </c>
    </row>
    <row r="2" spans="2:90">
      <c r="B2" s="57" t="s">
        <v>203</v>
      </c>
      <c r="C2" s="81" t="s">
        <v>276</v>
      </c>
    </row>
    <row r="3" spans="2:90">
      <c r="B3" s="57" t="s">
        <v>205</v>
      </c>
      <c r="C3" s="81" t="s">
        <v>277</v>
      </c>
    </row>
    <row r="4" spans="2:90">
      <c r="B4" s="57" t="s">
        <v>206</v>
      </c>
      <c r="C4" s="81">
        <v>162</v>
      </c>
    </row>
    <row r="6" spans="2:90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</row>
    <row r="7" spans="2:90" ht="26.25" customHeight="1">
      <c r="B7" s="201" t="s">
        <v>115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3"/>
    </row>
    <row r="8" spans="2:90" s="3" customFormat="1" ht="63">
      <c r="B8" s="22" t="s">
        <v>142</v>
      </c>
      <c r="C8" s="30" t="s">
        <v>58</v>
      </c>
      <c r="D8" s="73" t="s">
        <v>144</v>
      </c>
      <c r="E8" s="73" t="s">
        <v>143</v>
      </c>
      <c r="F8" s="73" t="s">
        <v>82</v>
      </c>
      <c r="G8" s="30" t="s">
        <v>127</v>
      </c>
      <c r="H8" s="30" t="s">
        <v>0</v>
      </c>
      <c r="I8" s="30" t="s">
        <v>131</v>
      </c>
      <c r="J8" s="30" t="s">
        <v>135</v>
      </c>
      <c r="K8" s="30" t="s">
        <v>73</v>
      </c>
      <c r="L8" s="73" t="s">
        <v>207</v>
      </c>
      <c r="M8" s="31" t="s">
        <v>209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CL8" s="1"/>
    </row>
    <row r="9" spans="2:90" s="3" customFormat="1" ht="14.25" customHeight="1">
      <c r="B9" s="15"/>
      <c r="C9" s="32"/>
      <c r="D9" s="16"/>
      <c r="E9" s="16"/>
      <c r="F9" s="32"/>
      <c r="G9" s="32"/>
      <c r="H9" s="32" t="s">
        <v>22</v>
      </c>
      <c r="I9" s="32" t="s">
        <v>79</v>
      </c>
      <c r="J9" s="32" t="s">
        <v>23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CL9" s="1"/>
    </row>
    <row r="10" spans="2:9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CL10" s="1"/>
    </row>
    <row r="11" spans="2:90" s="4" customFormat="1" ht="18" customHeight="1">
      <c r="B11" s="82" t="s">
        <v>36</v>
      </c>
      <c r="C11" s="83"/>
      <c r="D11" s="83"/>
      <c r="E11" s="83"/>
      <c r="F11" s="83"/>
      <c r="G11" s="83"/>
      <c r="H11" s="91"/>
      <c r="I11" s="93"/>
      <c r="J11" s="91">
        <f>J12+J17</f>
        <v>420997.93407000002</v>
      </c>
      <c r="K11" s="83"/>
      <c r="L11" s="92">
        <v>1</v>
      </c>
      <c r="M11" s="92">
        <f>J11/'סכום נכסי הקרן'!$C$43</f>
        <v>8.8186540896804614E-3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CL11" s="1"/>
    </row>
    <row r="12" spans="2:90" ht="17.25" customHeight="1">
      <c r="B12" s="84" t="s">
        <v>265</v>
      </c>
      <c r="C12" s="85"/>
      <c r="D12" s="85"/>
      <c r="E12" s="85"/>
      <c r="F12" s="85"/>
      <c r="G12" s="85"/>
      <c r="H12" s="94"/>
      <c r="I12" s="96"/>
      <c r="J12" s="94">
        <f>SUM(J13:J16)</f>
        <v>88415.974880000009</v>
      </c>
      <c r="K12" s="85"/>
      <c r="L12" s="95">
        <v>0.20752377872989786</v>
      </c>
      <c r="M12" s="95">
        <f>J12/'סכום נכסי הקרן'!$C$43</f>
        <v>1.852051602559535E-3</v>
      </c>
    </row>
    <row r="13" spans="2:90" s="158" customFormat="1">
      <c r="B13" s="86" t="s">
        <v>2030</v>
      </c>
      <c r="C13" s="87" t="s">
        <v>2031</v>
      </c>
      <c r="D13" s="87" t="s">
        <v>32</v>
      </c>
      <c r="E13" s="87" t="s">
        <v>2032</v>
      </c>
      <c r="F13" s="100" t="s">
        <v>406</v>
      </c>
      <c r="G13" s="100" t="s">
        <v>931</v>
      </c>
      <c r="H13" s="97">
        <v>2435600</v>
      </c>
      <c r="I13" s="99">
        <v>760.25</v>
      </c>
      <c r="J13" s="97">
        <v>72251.63175</v>
      </c>
      <c r="K13" s="98">
        <v>4.7333336118866608E-2</v>
      </c>
      <c r="L13" s="98">
        <v>0.17169709924896451</v>
      </c>
      <c r="M13" s="98">
        <f>J13/'סכום נכסי הקרן'!$C$43</f>
        <v>1.5134567090590097E-3</v>
      </c>
    </row>
    <row r="14" spans="2:90" s="158" customFormat="1">
      <c r="B14" s="86" t="s">
        <v>2033</v>
      </c>
      <c r="C14" s="87">
        <v>3549</v>
      </c>
      <c r="D14" s="87" t="s">
        <v>32</v>
      </c>
      <c r="E14" s="87" t="s">
        <v>2034</v>
      </c>
      <c r="F14" s="100" t="s">
        <v>935</v>
      </c>
      <c r="G14" s="100" t="s">
        <v>281</v>
      </c>
      <c r="H14" s="97">
        <v>683.75</v>
      </c>
      <c r="I14" s="99">
        <v>577943.0429</v>
      </c>
      <c r="J14" s="97">
        <f>3951.68556+1088.167</f>
        <v>5039.8525599999994</v>
      </c>
      <c r="K14" s="98">
        <v>6.8375000000000005E-2</v>
      </c>
      <c r="L14" s="98">
        <v>9.3906937651414332E-3</v>
      </c>
      <c r="M14" s="98">
        <f>J14/'סכום נכסי הקרן'!$C$43</f>
        <v>1.0556991565246171E-4</v>
      </c>
    </row>
    <row r="15" spans="2:90" s="158" customFormat="1">
      <c r="B15" s="86" t="s">
        <v>2035</v>
      </c>
      <c r="C15" s="87" t="s">
        <v>2036</v>
      </c>
      <c r="D15" s="87" t="s">
        <v>32</v>
      </c>
      <c r="E15" s="87" t="s">
        <v>2026</v>
      </c>
      <c r="F15" s="100" t="s">
        <v>638</v>
      </c>
      <c r="G15" s="100" t="s">
        <v>931</v>
      </c>
      <c r="H15" s="97">
        <v>37772.880000000005</v>
      </c>
      <c r="I15" s="99">
        <v>5645.23</v>
      </c>
      <c r="J15" s="97">
        <v>8320.4906100000007</v>
      </c>
      <c r="K15" s="98">
        <v>3.8E-3</v>
      </c>
      <c r="L15" s="98">
        <v>1.9772620596423381E-2</v>
      </c>
      <c r="M15" s="98">
        <f>J15/'סכום נכסי הקרן'!$C$43</f>
        <v>1.7428952165314928E-4</v>
      </c>
    </row>
    <row r="16" spans="2:90" s="158" customFormat="1">
      <c r="B16" s="175" t="s">
        <v>2762</v>
      </c>
      <c r="C16" s="87">
        <v>2007</v>
      </c>
      <c r="D16" s="87" t="s">
        <v>32</v>
      </c>
      <c r="E16" s="87" t="s">
        <v>2037</v>
      </c>
      <c r="F16" s="100" t="s">
        <v>406</v>
      </c>
      <c r="G16" s="100" t="s">
        <v>281</v>
      </c>
      <c r="H16" s="97">
        <v>546391.75</v>
      </c>
      <c r="I16" s="99">
        <v>513.18489999999997</v>
      </c>
      <c r="J16" s="97">
        <v>2803.9999600000001</v>
      </c>
      <c r="K16" s="98">
        <v>0.04</v>
      </c>
      <c r="L16" s="98">
        <v>6.6633603666150076E-3</v>
      </c>
      <c r="M16" s="98">
        <f>J16/'סכום נכסי הקרן'!$C$43</f>
        <v>5.8735456194914173E-5</v>
      </c>
    </row>
    <row r="17" spans="2:13" s="158" customFormat="1">
      <c r="B17" s="84" t="s">
        <v>264</v>
      </c>
      <c r="C17" s="85"/>
      <c r="D17" s="85"/>
      <c r="E17" s="85"/>
      <c r="F17" s="85"/>
      <c r="G17" s="85"/>
      <c r="H17" s="94"/>
      <c r="I17" s="96"/>
      <c r="J17" s="94">
        <f>SUM(J18:J44)</f>
        <v>332581.95919000002</v>
      </c>
      <c r="K17" s="85"/>
      <c r="L17" s="95">
        <v>0.79247622127010242</v>
      </c>
      <c r="M17" s="95">
        <f>J17/'סכום נכסי הקרן'!$C$43</f>
        <v>6.9666024871209266E-3</v>
      </c>
    </row>
    <row r="18" spans="2:13" s="158" customFormat="1">
      <c r="B18" s="86" t="s">
        <v>2038</v>
      </c>
      <c r="C18" s="87">
        <v>7021</v>
      </c>
      <c r="D18" s="87" t="s">
        <v>32</v>
      </c>
      <c r="E18" s="87"/>
      <c r="F18" s="100" t="s">
        <v>830</v>
      </c>
      <c r="G18" s="100" t="s">
        <v>931</v>
      </c>
      <c r="H18" s="97">
        <v>390000</v>
      </c>
      <c r="I18" s="99">
        <v>71.209999999999994</v>
      </c>
      <c r="J18" s="97">
        <v>1083.6078</v>
      </c>
      <c r="K18" s="98">
        <v>1.9700000004697692E-2</v>
      </c>
      <c r="L18" s="98">
        <v>2.5750604031659408E-3</v>
      </c>
      <c r="M18" s="98">
        <f>J18/'סכום נכסי הקרן'!$C$43</f>
        <v>2.2698359264372926E-5</v>
      </c>
    </row>
    <row r="19" spans="2:13" s="158" customFormat="1">
      <c r="B19" s="86" t="s">
        <v>2038</v>
      </c>
      <c r="C19" s="87">
        <v>7022</v>
      </c>
      <c r="D19" s="87" t="s">
        <v>32</v>
      </c>
      <c r="E19" s="87"/>
      <c r="F19" s="100" t="s">
        <v>830</v>
      </c>
      <c r="G19" s="100" t="s">
        <v>931</v>
      </c>
      <c r="H19" s="97">
        <v>660000</v>
      </c>
      <c r="I19" s="99">
        <v>14.38</v>
      </c>
      <c r="J19" s="97">
        <v>370.21770000000004</v>
      </c>
      <c r="K19" s="98">
        <v>0.02</v>
      </c>
      <c r="L19" s="98">
        <v>8.7977674193667429E-4</v>
      </c>
      <c r="M19" s="98">
        <f>J19/'סכום נכסי הקרן'!$C$43</f>
        <v>7.7549592764373209E-6</v>
      </c>
    </row>
    <row r="20" spans="2:13" s="158" customFormat="1">
      <c r="B20" s="86" t="s">
        <v>2038</v>
      </c>
      <c r="C20" s="87">
        <v>7024</v>
      </c>
      <c r="D20" s="87" t="s">
        <v>32</v>
      </c>
      <c r="E20" s="87"/>
      <c r="F20" s="100" t="s">
        <v>830</v>
      </c>
      <c r="G20" s="100" t="s">
        <v>931</v>
      </c>
      <c r="H20" s="97">
        <v>170000</v>
      </c>
      <c r="I20" s="99">
        <v>168.21</v>
      </c>
      <c r="J20" s="97">
        <v>1115.81152</v>
      </c>
      <c r="K20" s="98">
        <v>0.02</v>
      </c>
      <c r="L20" s="98">
        <v>2.6515885752653322E-3</v>
      </c>
      <c r="M20" s="98">
        <f>J20/'סכום נכסי הקרן'!$C$43</f>
        <v>2.3372931380049161E-5</v>
      </c>
    </row>
    <row r="21" spans="2:13" s="158" customFormat="1">
      <c r="B21" s="86" t="s">
        <v>2039</v>
      </c>
      <c r="C21" s="87">
        <v>5511</v>
      </c>
      <c r="D21" s="87" t="s">
        <v>32</v>
      </c>
      <c r="E21" s="87"/>
      <c r="F21" s="100" t="s">
        <v>1562</v>
      </c>
      <c r="G21" s="100" t="s">
        <v>1003</v>
      </c>
      <c r="H21" s="97">
        <v>4009.44</v>
      </c>
      <c r="I21" s="176">
        <v>0</v>
      </c>
      <c r="J21" s="177">
        <v>3.5E-4</v>
      </c>
      <c r="K21" s="98">
        <v>4.1632660181448219E-2</v>
      </c>
      <c r="L21" s="98">
        <v>0</v>
      </c>
      <c r="M21" s="169">
        <f>J21/'סכום נכסי הקרן'!$C$43</f>
        <v>7.3314586167896944E-12</v>
      </c>
    </row>
    <row r="22" spans="2:13" s="158" customFormat="1">
      <c r="B22" s="86" t="s">
        <v>2040</v>
      </c>
      <c r="C22" s="87" t="s">
        <v>2041</v>
      </c>
      <c r="D22" s="87" t="s">
        <v>32</v>
      </c>
      <c r="E22" s="87"/>
      <c r="F22" s="100" t="s">
        <v>935</v>
      </c>
      <c r="G22" s="100" t="s">
        <v>931</v>
      </c>
      <c r="H22" s="97">
        <v>89660</v>
      </c>
      <c r="I22" s="99">
        <v>0</v>
      </c>
      <c r="J22" s="97">
        <v>3.5E-4</v>
      </c>
      <c r="K22" s="98">
        <v>3.1001587076563476E-3</v>
      </c>
      <c r="L22" s="98">
        <v>8.3173186932401119E-10</v>
      </c>
      <c r="M22" s="98">
        <f>J22/'סכום נכסי הקרן'!$C$43</f>
        <v>7.3314586167896944E-12</v>
      </c>
    </row>
    <row r="23" spans="2:13" s="158" customFormat="1">
      <c r="B23" s="86" t="s">
        <v>2042</v>
      </c>
      <c r="C23" s="87">
        <v>2994</v>
      </c>
      <c r="D23" s="87" t="s">
        <v>32</v>
      </c>
      <c r="E23" s="87"/>
      <c r="F23" s="100" t="s">
        <v>406</v>
      </c>
      <c r="G23" s="100" t="s">
        <v>974</v>
      </c>
      <c r="H23" s="97">
        <v>26021.29</v>
      </c>
      <c r="I23" s="99">
        <v>24665.8</v>
      </c>
      <c r="J23" s="97">
        <v>27257.48904</v>
      </c>
      <c r="K23" s="98">
        <v>4.8157996146292813E-2</v>
      </c>
      <c r="L23" s="98">
        <v>6.4774063749479846E-2</v>
      </c>
      <c r="M23" s="98">
        <f>J23/'סכום נכסי הקרן'!$C$43</f>
        <v>5.709632939838819E-4</v>
      </c>
    </row>
    <row r="24" spans="2:13" s="158" customFormat="1">
      <c r="B24" s="86" t="s">
        <v>2043</v>
      </c>
      <c r="C24" s="87" t="s">
        <v>2044</v>
      </c>
      <c r="D24" s="87" t="s">
        <v>32</v>
      </c>
      <c r="E24" s="87"/>
      <c r="F24" s="100" t="s">
        <v>935</v>
      </c>
      <c r="G24" s="100" t="s">
        <v>2045</v>
      </c>
      <c r="H24" s="97">
        <v>11596</v>
      </c>
      <c r="I24" s="176">
        <v>0</v>
      </c>
      <c r="J24" s="177">
        <v>3.5E-4</v>
      </c>
      <c r="K24" s="98">
        <v>1.3030652711417453E-4</v>
      </c>
      <c r="L24" s="98">
        <v>0</v>
      </c>
      <c r="M24" s="169">
        <f>J24/'סכום נכסי הקרן'!$C$43</f>
        <v>7.3314586167896944E-12</v>
      </c>
    </row>
    <row r="25" spans="2:13" s="158" customFormat="1">
      <c r="B25" s="86" t="s">
        <v>2046</v>
      </c>
      <c r="C25" s="87">
        <v>31855</v>
      </c>
      <c r="D25" s="87" t="s">
        <v>32</v>
      </c>
      <c r="E25" s="87"/>
      <c r="F25" s="100" t="s">
        <v>406</v>
      </c>
      <c r="G25" s="100" t="s">
        <v>974</v>
      </c>
      <c r="H25" s="97">
        <v>2450</v>
      </c>
      <c r="I25" s="99">
        <v>161212.72</v>
      </c>
      <c r="J25" s="97">
        <v>16773.635259999999</v>
      </c>
      <c r="K25" s="98">
        <v>9.8000000000000004E-2</v>
      </c>
      <c r="L25" s="98">
        <v>3.9860477171882701E-2</v>
      </c>
      <c r="M25" s="98">
        <f>J25/'סכום נכסי הקרן'!$C$43</f>
        <v>3.5135775074804127E-4</v>
      </c>
    </row>
    <row r="26" spans="2:13" s="158" customFormat="1">
      <c r="B26" s="86" t="s">
        <v>2047</v>
      </c>
      <c r="C26" s="87" t="s">
        <v>2048</v>
      </c>
      <c r="D26" s="87" t="s">
        <v>32</v>
      </c>
      <c r="E26" s="87"/>
      <c r="F26" s="100" t="s">
        <v>830</v>
      </c>
      <c r="G26" s="100" t="s">
        <v>931</v>
      </c>
      <c r="H26" s="97">
        <v>6992.5099999999984</v>
      </c>
      <c r="I26" s="99">
        <v>70324.42</v>
      </c>
      <c r="J26" s="97">
        <v>19187.868989999999</v>
      </c>
      <c r="K26" s="98">
        <v>8.2500026251311517E-2</v>
      </c>
      <c r="L26" s="98">
        <v>4.5597606123991212E-2</v>
      </c>
      <c r="M26" s="98">
        <f>J26/'סכום נכסי הקרן'!$C$43</f>
        <v>4.0192876412733505E-4</v>
      </c>
    </row>
    <row r="27" spans="2:13" s="158" customFormat="1">
      <c r="B27" s="86" t="s">
        <v>2049</v>
      </c>
      <c r="C27" s="87" t="s">
        <v>2050</v>
      </c>
      <c r="D27" s="87" t="s">
        <v>32</v>
      </c>
      <c r="E27" s="87"/>
      <c r="F27" s="100" t="s">
        <v>830</v>
      </c>
      <c r="G27" s="100" t="s">
        <v>931</v>
      </c>
      <c r="H27" s="97">
        <v>5108.59</v>
      </c>
      <c r="I27" s="99">
        <v>129744.4</v>
      </c>
      <c r="J27" s="97">
        <v>25862.907729999999</v>
      </c>
      <c r="K27" s="98">
        <v>9.8000036448426919E-2</v>
      </c>
      <c r="L27" s="98">
        <v>6.1460013121220909E-2</v>
      </c>
      <c r="M27" s="98">
        <f>J27/'סכום נכסי הקרן'!$C$43</f>
        <v>5.41750964949558E-4</v>
      </c>
    </row>
    <row r="28" spans="2:13" s="158" customFormat="1">
      <c r="B28" s="86" t="s">
        <v>2051</v>
      </c>
      <c r="C28" s="87" t="s">
        <v>2052</v>
      </c>
      <c r="D28" s="87" t="s">
        <v>32</v>
      </c>
      <c r="E28" s="87"/>
      <c r="F28" s="100" t="s">
        <v>830</v>
      </c>
      <c r="G28" s="100" t="s">
        <v>931</v>
      </c>
      <c r="H28" s="97">
        <v>5574.43</v>
      </c>
      <c r="I28" s="99">
        <v>2371.0500000000002</v>
      </c>
      <c r="J28" s="97">
        <v>515.73658999999998</v>
      </c>
      <c r="K28" s="98">
        <v>9.7999894518476849E-2</v>
      </c>
      <c r="L28" s="98">
        <v>1.2255844516556888E-3</v>
      </c>
      <c r="M28" s="98">
        <f>J28/'סכום נכסי הקרן'!$C$43</f>
        <v>1.0803147047854953E-5</v>
      </c>
    </row>
    <row r="29" spans="2:13" s="158" customFormat="1">
      <c r="B29" s="86" t="s">
        <v>2053</v>
      </c>
      <c r="C29" s="87" t="s">
        <v>2054</v>
      </c>
      <c r="D29" s="87" t="s">
        <v>32</v>
      </c>
      <c r="E29" s="87"/>
      <c r="F29" s="100" t="s">
        <v>830</v>
      </c>
      <c r="G29" s="100" t="s">
        <v>974</v>
      </c>
      <c r="H29" s="97">
        <v>2903.21</v>
      </c>
      <c r="I29" s="99">
        <v>163022.54</v>
      </c>
      <c r="J29" s="97">
        <v>20099.650289999998</v>
      </c>
      <c r="K29" s="98">
        <v>9.8000072237335437E-2</v>
      </c>
      <c r="L29" s="98">
        <v>4.7764342024173144E-2</v>
      </c>
      <c r="M29" s="98">
        <f>J29/'סכום נכסי הקרן'!$C$43</f>
        <v>4.2102786946594274E-4</v>
      </c>
    </row>
    <row r="30" spans="2:13" s="158" customFormat="1">
      <c r="B30" s="86" t="s">
        <v>2055</v>
      </c>
      <c r="C30" s="87" t="s">
        <v>2056</v>
      </c>
      <c r="D30" s="87" t="s">
        <v>32</v>
      </c>
      <c r="E30" s="87"/>
      <c r="F30" s="100" t="s">
        <v>830</v>
      </c>
      <c r="G30" s="100" t="s">
        <v>931</v>
      </c>
      <c r="H30" s="97">
        <v>4164.4800000000005</v>
      </c>
      <c r="I30" s="99">
        <v>110337.02</v>
      </c>
      <c r="J30" s="97">
        <v>17929.558809999999</v>
      </c>
      <c r="K30" s="98">
        <v>7.8674892698795101E-2</v>
      </c>
      <c r="L30" s="98">
        <v>4.2607387043417405E-2</v>
      </c>
      <c r="M30" s="98">
        <f>J30/'סכום נכסי הקרן'!$C$43</f>
        <v>3.755709098080345E-4</v>
      </c>
    </row>
    <row r="31" spans="2:13" s="158" customFormat="1">
      <c r="B31" s="86" t="s">
        <v>2057</v>
      </c>
      <c r="C31" s="87" t="s">
        <v>2058</v>
      </c>
      <c r="D31" s="87" t="s">
        <v>32</v>
      </c>
      <c r="E31" s="87"/>
      <c r="F31" s="100" t="s">
        <v>830</v>
      </c>
      <c r="G31" s="100" t="s">
        <v>974</v>
      </c>
      <c r="H31" s="97">
        <v>1699.22</v>
      </c>
      <c r="I31" s="176">
        <v>0</v>
      </c>
      <c r="J31" s="177">
        <v>3.5E-4</v>
      </c>
      <c r="K31" s="98">
        <v>9.7999884653094185E-2</v>
      </c>
      <c r="L31" s="98">
        <v>0</v>
      </c>
      <c r="M31" s="169">
        <f>J31/'סכום נכסי הקרן'!$C$43</f>
        <v>7.3314586167896944E-12</v>
      </c>
    </row>
    <row r="32" spans="2:13" s="158" customFormat="1">
      <c r="B32" s="86" t="s">
        <v>2059</v>
      </c>
      <c r="C32" s="87" t="s">
        <v>2060</v>
      </c>
      <c r="D32" s="87" t="s">
        <v>32</v>
      </c>
      <c r="E32" s="87"/>
      <c r="F32" s="100" t="s">
        <v>830</v>
      </c>
      <c r="G32" s="100" t="s">
        <v>974</v>
      </c>
      <c r="H32" s="97">
        <v>649.74</v>
      </c>
      <c r="I32" s="176">
        <v>0</v>
      </c>
      <c r="J32" s="177">
        <v>3.5E-4</v>
      </c>
      <c r="K32" s="98">
        <v>9.8000000000000004E-2</v>
      </c>
      <c r="L32" s="98">
        <v>0</v>
      </c>
      <c r="M32" s="169">
        <f>J32/'סכום נכסי הקרן'!$C$43</f>
        <v>7.3314586167896944E-12</v>
      </c>
    </row>
    <row r="33" spans="2:13" s="158" customFormat="1">
      <c r="B33" s="86" t="s">
        <v>2061</v>
      </c>
      <c r="C33" s="87" t="s">
        <v>2062</v>
      </c>
      <c r="D33" s="87" t="s">
        <v>32</v>
      </c>
      <c r="E33" s="87"/>
      <c r="F33" s="100" t="s">
        <v>830</v>
      </c>
      <c r="G33" s="100" t="s">
        <v>974</v>
      </c>
      <c r="H33" s="97">
        <v>1072.1199999999999</v>
      </c>
      <c r="I33" s="176">
        <v>0</v>
      </c>
      <c r="J33" s="177">
        <v>3.5E-4</v>
      </c>
      <c r="K33" s="98">
        <v>9.799999999999999E-2</v>
      </c>
      <c r="L33" s="98">
        <v>0</v>
      </c>
      <c r="M33" s="169">
        <f>J33/'סכום נכסי הקרן'!$C$43</f>
        <v>7.3314586167896944E-12</v>
      </c>
    </row>
    <row r="34" spans="2:13" s="158" customFormat="1">
      <c r="B34" s="86" t="s">
        <v>2063</v>
      </c>
      <c r="C34" s="87" t="s">
        <v>2064</v>
      </c>
      <c r="D34" s="87" t="s">
        <v>32</v>
      </c>
      <c r="E34" s="87"/>
      <c r="F34" s="100" t="s">
        <v>830</v>
      </c>
      <c r="G34" s="100" t="s">
        <v>974</v>
      </c>
      <c r="H34" s="97">
        <v>1006.17</v>
      </c>
      <c r="I34" s="176">
        <v>0</v>
      </c>
      <c r="J34" s="177">
        <v>3.5E-4</v>
      </c>
      <c r="K34" s="98">
        <v>9.8000389597740323E-2</v>
      </c>
      <c r="L34" s="98">
        <v>0</v>
      </c>
      <c r="M34" s="169">
        <f>J34/'סכום נכסי הקרן'!$C$43</f>
        <v>7.3314586167896944E-12</v>
      </c>
    </row>
    <row r="35" spans="2:13" s="158" customFormat="1">
      <c r="B35" s="86" t="s">
        <v>2065</v>
      </c>
      <c r="C35" s="87" t="s">
        <v>2066</v>
      </c>
      <c r="D35" s="87" t="s">
        <v>32</v>
      </c>
      <c r="E35" s="87"/>
      <c r="F35" s="100" t="s">
        <v>830</v>
      </c>
      <c r="G35" s="100" t="s">
        <v>931</v>
      </c>
      <c r="H35" s="97">
        <v>2394.7800000000002</v>
      </c>
      <c r="I35" s="99">
        <v>9.19</v>
      </c>
      <c r="J35" s="97">
        <v>0.85844000000000009</v>
      </c>
      <c r="K35" s="98">
        <v>9.6799776228479781E-2</v>
      </c>
      <c r="L35" s="98">
        <v>2.039976874007155E-6</v>
      </c>
      <c r="M35" s="98">
        <f>J35/'סכום נכסי הקרן'!$C$43</f>
        <v>1.7981763814276988E-8</v>
      </c>
    </row>
    <row r="36" spans="2:13" s="158" customFormat="1">
      <c r="B36" s="86" t="s">
        <v>2067</v>
      </c>
      <c r="C36" s="87" t="s">
        <v>2068</v>
      </c>
      <c r="D36" s="87" t="s">
        <v>32</v>
      </c>
      <c r="E36" s="87"/>
      <c r="F36" s="100" t="s">
        <v>830</v>
      </c>
      <c r="G36" s="100" t="s">
        <v>931</v>
      </c>
      <c r="H36" s="97">
        <v>1214.26</v>
      </c>
      <c r="I36" s="99">
        <v>152376.4</v>
      </c>
      <c r="J36" s="97">
        <v>7219.6375399999997</v>
      </c>
      <c r="K36" s="98">
        <v>9.8000222753458738E-2</v>
      </c>
      <c r="L36" s="98">
        <v>1.7156578934245728E-2</v>
      </c>
      <c r="M36" s="98">
        <f>J36/'סכום נכסי הקרן'!$C$43</f>
        <v>1.5122992529351814E-4</v>
      </c>
    </row>
    <row r="37" spans="2:13" s="158" customFormat="1">
      <c r="B37" s="86" t="s">
        <v>2069</v>
      </c>
      <c r="C37" s="87" t="s">
        <v>2070</v>
      </c>
      <c r="D37" s="87" t="s">
        <v>32</v>
      </c>
      <c r="E37" s="87"/>
      <c r="F37" s="100" t="s">
        <v>406</v>
      </c>
      <c r="G37" s="100" t="s">
        <v>931</v>
      </c>
      <c r="H37" s="97">
        <v>373590</v>
      </c>
      <c r="I37" s="99">
        <v>375.65</v>
      </c>
      <c r="J37" s="97">
        <v>5476.0047999999997</v>
      </c>
      <c r="K37" s="98">
        <v>0.10395392896767011</v>
      </c>
      <c r="L37" s="98">
        <v>1.3013050596375022E-2</v>
      </c>
      <c r="M37" s="98">
        <f>J37/'סכום נכסי הקרן'!$C$43</f>
        <v>1.147060073615478E-4</v>
      </c>
    </row>
    <row r="38" spans="2:13" s="158" customFormat="1">
      <c r="B38" s="86" t="s">
        <v>2071</v>
      </c>
      <c r="C38" s="87">
        <v>3610</v>
      </c>
      <c r="D38" s="87" t="s">
        <v>32</v>
      </c>
      <c r="E38" s="87"/>
      <c r="F38" s="100" t="s">
        <v>406</v>
      </c>
      <c r="G38" s="100" t="s">
        <v>931</v>
      </c>
      <c r="H38" s="97">
        <v>667731</v>
      </c>
      <c r="I38" s="99">
        <v>388.89</v>
      </c>
      <c r="J38" s="97">
        <f>10132.56189-898.925</f>
        <v>9233.6368900000016</v>
      </c>
      <c r="K38" s="98">
        <v>9.7750042394568928E-2</v>
      </c>
      <c r="L38" s="98">
        <v>2.4078784690888391E-2</v>
      </c>
      <c r="M38" s="98">
        <f>J38/'סכום נכסי הקרן'!$C$43</f>
        <v>1.9341721926142202E-4</v>
      </c>
    </row>
    <row r="39" spans="2:13" s="158" customFormat="1">
      <c r="B39" s="86" t="s">
        <v>2072</v>
      </c>
      <c r="C39" s="87" t="s">
        <v>2073</v>
      </c>
      <c r="D39" s="87" t="s">
        <v>32</v>
      </c>
      <c r="E39" s="87"/>
      <c r="F39" s="100" t="s">
        <v>830</v>
      </c>
      <c r="G39" s="100" t="s">
        <v>974</v>
      </c>
      <c r="H39" s="97">
        <v>2450</v>
      </c>
      <c r="I39" s="99">
        <v>48963.54</v>
      </c>
      <c r="J39" s="97">
        <v>5094.48974</v>
      </c>
      <c r="K39" s="98">
        <v>9.8000000000000004E-2</v>
      </c>
      <c r="L39" s="98">
        <v>1.2106427070577701E-2</v>
      </c>
      <c r="M39" s="98">
        <f>J39/'סכום נכסי הקרן'!$C$43</f>
        <v>1.0671440200705626E-4</v>
      </c>
    </row>
    <row r="40" spans="2:13" s="158" customFormat="1">
      <c r="B40" s="175" t="s">
        <v>2763</v>
      </c>
      <c r="C40" s="87">
        <v>3865</v>
      </c>
      <c r="D40" s="87" t="s">
        <v>32</v>
      </c>
      <c r="E40" s="87"/>
      <c r="F40" s="100" t="s">
        <v>406</v>
      </c>
      <c r="G40" s="100" t="s">
        <v>931</v>
      </c>
      <c r="H40" s="97">
        <v>342654</v>
      </c>
      <c r="I40" s="99">
        <v>364.17</v>
      </c>
      <c r="J40" s="97">
        <v>4869.04223</v>
      </c>
      <c r="K40" s="98">
        <v>7.9229139736482351E-2</v>
      </c>
      <c r="L40" s="98">
        <v>1.1570678845072719E-2</v>
      </c>
      <c r="M40" s="98">
        <f>J40/'סכום נכסי הקרן'!$C$43</f>
        <v>1.0199194746470403E-4</v>
      </c>
    </row>
    <row r="41" spans="2:13" s="158" customFormat="1">
      <c r="B41" s="175" t="s">
        <v>2764</v>
      </c>
      <c r="C41" s="87" t="s">
        <v>2074</v>
      </c>
      <c r="D41" s="87" t="s">
        <v>32</v>
      </c>
      <c r="E41" s="87"/>
      <c r="F41" s="100" t="s">
        <v>830</v>
      </c>
      <c r="G41" s="100" t="s">
        <v>931</v>
      </c>
      <c r="H41" s="97">
        <v>2401791</v>
      </c>
      <c r="I41" s="99">
        <v>243.9</v>
      </c>
      <c r="J41" s="97">
        <v>22858.017019999999</v>
      </c>
      <c r="K41" s="98">
        <v>0.10999997297850476</v>
      </c>
      <c r="L41" s="98">
        <v>5.4319260643099034E-2</v>
      </c>
      <c r="M41" s="98">
        <f>J41/'סכום נכסי הקרן'!$C$43</f>
        <v>4.7880744526858425E-4</v>
      </c>
    </row>
    <row r="42" spans="2:13" s="158" customFormat="1">
      <c r="B42" s="86" t="s">
        <v>2767</v>
      </c>
      <c r="C42" s="87">
        <v>4654</v>
      </c>
      <c r="D42" s="87" t="s">
        <v>32</v>
      </c>
      <c r="E42" s="87"/>
      <c r="F42" s="100" t="s">
        <v>830</v>
      </c>
      <c r="G42" s="100" t="s">
        <v>1003</v>
      </c>
      <c r="H42" s="97">
        <v>2925500</v>
      </c>
      <c r="I42" s="99">
        <v>453.54</v>
      </c>
      <c r="J42" s="97">
        <v>76743.142309999996</v>
      </c>
      <c r="K42" s="98">
        <v>0.29549999999999998</v>
      </c>
      <c r="L42" s="98">
        <v>0.18237062060369974</v>
      </c>
      <c r="M42" s="98">
        <f>J42/'סכום נכסי הקרן'!$C$43</f>
        <v>1.6075404913376207E-3</v>
      </c>
    </row>
    <row r="43" spans="2:13" s="158" customFormat="1">
      <c r="B43" s="175" t="s">
        <v>2765</v>
      </c>
      <c r="C43" s="87" t="s">
        <v>2075</v>
      </c>
      <c r="D43" s="87" t="s">
        <v>32</v>
      </c>
      <c r="E43" s="87"/>
      <c r="F43" s="100" t="s">
        <v>830</v>
      </c>
      <c r="G43" s="100" t="s">
        <v>931</v>
      </c>
      <c r="H43" s="97">
        <v>2201731</v>
      </c>
      <c r="I43" s="99">
        <v>333.33</v>
      </c>
      <c r="J43" s="97">
        <v>28637.08383</v>
      </c>
      <c r="K43" s="98">
        <v>5.0099999999999999E-2</v>
      </c>
      <c r="L43" s="98">
        <v>6.8052500759755177E-2</v>
      </c>
      <c r="M43" s="98">
        <f>J43/'סכום נכסי הקרן'!$C$43</f>
        <v>5.9986170001480668E-4</v>
      </c>
    </row>
    <row r="44" spans="2:13" s="158" customFormat="1">
      <c r="B44" s="175" t="s">
        <v>2766</v>
      </c>
      <c r="C44" s="87">
        <v>4637</v>
      </c>
      <c r="D44" s="87" t="s">
        <v>32</v>
      </c>
      <c r="E44" s="87"/>
      <c r="F44" s="100" t="s">
        <v>830</v>
      </c>
      <c r="G44" s="100" t="s">
        <v>1003</v>
      </c>
      <c r="H44" s="97">
        <v>7305249</v>
      </c>
      <c r="I44" s="99">
        <v>100</v>
      </c>
      <c r="J44" s="97">
        <v>42253.560210000003</v>
      </c>
      <c r="K44" s="98">
        <v>8.3339260001584009E-2</v>
      </c>
      <c r="L44" s="98">
        <v>0.10041037891159417</v>
      </c>
      <c r="M44" s="98">
        <f>J44/'סכום נכסי הקרן'!$C$43</f>
        <v>8.8508636597613339E-4</v>
      </c>
    </row>
    <row r="45" spans="2:13" s="158" customFormat="1">
      <c r="B45" s="162"/>
    </row>
    <row r="46" spans="2:13" s="158" customFormat="1">
      <c r="B46" s="162"/>
    </row>
    <row r="47" spans="2:13" s="158" customFormat="1">
      <c r="B47" s="162"/>
    </row>
    <row r="48" spans="2:13" s="158" customFormat="1">
      <c r="B48" s="163"/>
    </row>
    <row r="49" spans="2:5">
      <c r="B49" s="102"/>
      <c r="C49" s="1"/>
      <c r="D49" s="1"/>
      <c r="E49" s="1"/>
    </row>
    <row r="50" spans="2:5">
      <c r="C50" s="1"/>
      <c r="D50" s="1"/>
      <c r="E50" s="1"/>
    </row>
    <row r="51" spans="2:5">
      <c r="B51" s="153" t="s">
        <v>2869</v>
      </c>
      <c r="C51" s="1"/>
      <c r="D51" s="1"/>
      <c r="E51" s="1"/>
    </row>
    <row r="52" spans="2:5">
      <c r="B52" s="153" t="s">
        <v>138</v>
      </c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4"/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3D" sheet="1" objects="1" scenarios="1"/>
  <mergeCells count="2">
    <mergeCell ref="B6:M6"/>
    <mergeCell ref="B7:M7"/>
  </mergeCells>
  <phoneticPr fontId="6" type="noConversion"/>
  <dataValidations count="2">
    <dataValidation allowBlank="1" showInputMessage="1" showErrorMessage="1" sqref="Z1:IN2 D3:D12 B1:B15 B17:B39 I35:J65535 I22:J23 M22:M23 I25:J30 M25:M30 M35:M65535 M3:M20 E3:H65535 K3:L65535 I3:J20 C5:C65535 A1:A1048576 D14:D65535 B41:B50 B53:B1048576 N3:IN65535 D1:X2"/>
    <dataValidation type="list" allowBlank="1" showInputMessage="1" showErrorMessage="1" sqref="D13">
      <formula1>$CH$8:$CH$10</formula1>
    </dataValidation>
  </dataValidations>
  <pageMargins left="0" right="0" top="0.51181102362204722" bottom="0.51181102362204722" header="0" footer="0.23622047244094491"/>
  <pageSetup paperSize="9" scale="73" fitToHeight="25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C632"/>
  <sheetViews>
    <sheetView rightToLeft="1" zoomScale="90" zoomScaleNormal="90" workbookViewId="0">
      <selection activeCell="C13" sqref="C13"/>
    </sheetView>
  </sheetViews>
  <sheetFormatPr defaultRowHeight="18"/>
  <cols>
    <col min="1" max="1" width="6.28515625" style="1" customWidth="1"/>
    <col min="2" max="2" width="40.5703125" style="2" bestFit="1" customWidth="1"/>
    <col min="3" max="3" width="25" style="2" customWidth="1"/>
    <col min="4" max="4" width="8" style="1" bestFit="1" customWidth="1"/>
    <col min="5" max="5" width="12.5703125" style="1" bestFit="1" customWidth="1"/>
    <col min="6" max="6" width="18.28515625" style="1" customWidth="1"/>
    <col min="7" max="7" width="15" style="1" customWidth="1"/>
    <col min="8" max="8" width="12.5703125" style="1" bestFit="1" customWidth="1"/>
    <col min="9" max="9" width="16.140625" style="1" bestFit="1" customWidth="1"/>
    <col min="10" max="10" width="11.28515625" style="1" customWidth="1"/>
    <col min="11" max="11" width="9" style="1" bestFit="1" customWidth="1"/>
    <col min="12" max="12" width="7.5703125" style="3" customWidth="1"/>
    <col min="13" max="16" width="5.7109375" style="1" customWidth="1"/>
    <col min="17" max="16384" width="9.140625" style="1"/>
  </cols>
  <sheetData>
    <row r="1" spans="2:29">
      <c r="B1" s="57" t="s">
        <v>204</v>
      </c>
      <c r="C1" s="81" t="s" vm="1">
        <v>275</v>
      </c>
    </row>
    <row r="2" spans="2:29">
      <c r="B2" s="57" t="s">
        <v>203</v>
      </c>
      <c r="C2" s="81" t="s">
        <v>276</v>
      </c>
    </row>
    <row r="3" spans="2:29">
      <c r="B3" s="57" t="s">
        <v>205</v>
      </c>
      <c r="C3" s="81" t="s">
        <v>277</v>
      </c>
    </row>
    <row r="4" spans="2:29">
      <c r="B4" s="57" t="s">
        <v>206</v>
      </c>
      <c r="C4" s="81">
        <v>162</v>
      </c>
    </row>
    <row r="6" spans="2:29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29" ht="26.25" customHeight="1">
      <c r="B7" s="201" t="s">
        <v>122</v>
      </c>
      <c r="C7" s="202"/>
      <c r="D7" s="202"/>
      <c r="E7" s="202"/>
      <c r="F7" s="202"/>
      <c r="G7" s="202"/>
      <c r="H7" s="202"/>
      <c r="I7" s="202"/>
      <c r="J7" s="202"/>
      <c r="K7" s="203"/>
    </row>
    <row r="8" spans="2:29" s="3" customFormat="1" ht="78.75">
      <c r="B8" s="22" t="s">
        <v>142</v>
      </c>
      <c r="C8" s="30" t="s">
        <v>58</v>
      </c>
      <c r="D8" s="30" t="s">
        <v>127</v>
      </c>
      <c r="E8" s="30" t="s">
        <v>128</v>
      </c>
      <c r="F8" s="30" t="s">
        <v>0</v>
      </c>
      <c r="G8" s="30" t="s">
        <v>131</v>
      </c>
      <c r="H8" s="30" t="s">
        <v>135</v>
      </c>
      <c r="I8" s="30" t="s">
        <v>73</v>
      </c>
      <c r="J8" s="73" t="s">
        <v>207</v>
      </c>
      <c r="K8" s="31" t="s">
        <v>209</v>
      </c>
      <c r="AC8" s="1"/>
    </row>
    <row r="9" spans="2:29" s="3" customFormat="1" ht="21" customHeight="1">
      <c r="B9" s="15"/>
      <c r="C9" s="16"/>
      <c r="D9" s="16"/>
      <c r="E9" s="32" t="s">
        <v>24</v>
      </c>
      <c r="F9" s="32" t="s">
        <v>22</v>
      </c>
      <c r="G9" s="32" t="s">
        <v>79</v>
      </c>
      <c r="H9" s="32" t="s">
        <v>23</v>
      </c>
      <c r="I9" s="32" t="s">
        <v>20</v>
      </c>
      <c r="J9" s="32" t="s">
        <v>20</v>
      </c>
      <c r="K9" s="33" t="s">
        <v>20</v>
      </c>
      <c r="AC9" s="1"/>
    </row>
    <row r="10" spans="2:29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AC10" s="1"/>
    </row>
    <row r="11" spans="2:29" s="4" customFormat="1" ht="18" customHeight="1">
      <c r="B11" s="82" t="s">
        <v>2076</v>
      </c>
      <c r="C11" s="83"/>
      <c r="D11" s="83"/>
      <c r="E11" s="83"/>
      <c r="F11" s="91"/>
      <c r="G11" s="93"/>
      <c r="H11" s="91">
        <v>956943.30671999976</v>
      </c>
      <c r="I11" s="83"/>
      <c r="J11" s="92">
        <v>1</v>
      </c>
      <c r="K11" s="92">
        <f>H11/'סכום נכסי הקרן'!$C$43</f>
        <v>2.0045115005233045E-2</v>
      </c>
      <c r="L11" s="3"/>
      <c r="AC11" s="1"/>
    </row>
    <row r="12" spans="2:29" ht="21" customHeight="1">
      <c r="B12" s="84" t="s">
        <v>42</v>
      </c>
      <c r="C12" s="85"/>
      <c r="D12" s="85"/>
      <c r="E12" s="85"/>
      <c r="F12" s="94"/>
      <c r="G12" s="96"/>
      <c r="H12" s="94">
        <v>201669.82140999998</v>
      </c>
      <c r="I12" s="85"/>
      <c r="J12" s="95">
        <v>0.21074375043307375</v>
      </c>
      <c r="K12" s="95">
        <f>H12/'סכום נכסי הקרן'!$C$43</f>
        <v>4.2243827140650949E-3</v>
      </c>
    </row>
    <row r="13" spans="2:29">
      <c r="B13" s="104" t="s">
        <v>258</v>
      </c>
      <c r="C13" s="85"/>
      <c r="D13" s="85"/>
      <c r="E13" s="85"/>
      <c r="F13" s="94"/>
      <c r="G13" s="96"/>
      <c r="H13" s="94">
        <v>78206.622639999987</v>
      </c>
      <c r="I13" s="85"/>
      <c r="J13" s="95">
        <v>8.1725450286140242E-2</v>
      </c>
      <c r="K13" s="95">
        <f>H13/'סכום נכסי הקרן'!$C$43</f>
        <v>1.638196049840137E-3</v>
      </c>
    </row>
    <row r="14" spans="2:29" s="158" customFormat="1">
      <c r="B14" s="90" t="s">
        <v>2077</v>
      </c>
      <c r="C14" s="87">
        <v>5271</v>
      </c>
      <c r="D14" s="100" t="s">
        <v>931</v>
      </c>
      <c r="E14" s="120">
        <v>42352</v>
      </c>
      <c r="F14" s="97">
        <v>594757</v>
      </c>
      <c r="G14" s="99">
        <v>100</v>
      </c>
      <c r="H14" s="97">
        <v>2320.74181</v>
      </c>
      <c r="I14" s="98">
        <v>0.06</v>
      </c>
      <c r="J14" s="98">
        <v>2.4251612333801983E-3</v>
      </c>
      <c r="K14" s="98">
        <f>H14/'סכום נכסי הקרן'!$C$43</f>
        <v>4.8612635829338895E-5</v>
      </c>
      <c r="L14" s="140"/>
    </row>
    <row r="15" spans="2:29" s="158" customFormat="1">
      <c r="B15" s="90" t="s">
        <v>2078</v>
      </c>
      <c r="C15" s="87">
        <v>5224</v>
      </c>
      <c r="D15" s="100" t="s">
        <v>931</v>
      </c>
      <c r="E15" s="120">
        <v>40802</v>
      </c>
      <c r="F15" s="97">
        <v>5874474.8399999999</v>
      </c>
      <c r="G15" s="99">
        <v>157.47999999999999</v>
      </c>
      <c r="H15" s="97">
        <v>36097.675539999997</v>
      </c>
      <c r="I15" s="98">
        <v>0.10290366659075383</v>
      </c>
      <c r="J15" s="98">
        <v>3.7721853830325315E-2</v>
      </c>
      <c r="K15" s="98">
        <f>H15/'סכום נכסי הקרן'!$C$43</f>
        <v>7.561388982394616E-4</v>
      </c>
      <c r="L15" s="140"/>
    </row>
    <row r="16" spans="2:29" s="158" customFormat="1">
      <c r="B16" s="90" t="s">
        <v>2079</v>
      </c>
      <c r="C16" s="87">
        <v>5260</v>
      </c>
      <c r="D16" s="100" t="s">
        <v>281</v>
      </c>
      <c r="E16" s="120">
        <v>42295</v>
      </c>
      <c r="F16" s="97">
        <v>530830</v>
      </c>
      <c r="G16" s="99">
        <v>100</v>
      </c>
      <c r="H16" s="97">
        <v>530.83000000000004</v>
      </c>
      <c r="I16" s="98">
        <v>6.4444439999999992E-2</v>
      </c>
      <c r="J16" s="98">
        <v>5.5471415733024203E-4</v>
      </c>
      <c r="K16" s="98">
        <f>H16/'סכום נכסי הקרן'!$C$43</f>
        <v>1.1119309078715639E-5</v>
      </c>
      <c r="L16" s="140"/>
    </row>
    <row r="17" spans="2:12" s="158" customFormat="1">
      <c r="B17" s="90" t="s">
        <v>2080</v>
      </c>
      <c r="C17" s="87">
        <v>5226</v>
      </c>
      <c r="D17" s="100" t="s">
        <v>281</v>
      </c>
      <c r="E17" s="120">
        <v>40941</v>
      </c>
      <c r="F17" s="97">
        <v>3626876</v>
      </c>
      <c r="G17" s="99">
        <v>103.3493</v>
      </c>
      <c r="H17" s="97">
        <v>3748.3509599999998</v>
      </c>
      <c r="I17" s="98">
        <v>6.4444439999999992E-2</v>
      </c>
      <c r="J17" s="98">
        <v>3.9170042087945363E-3</v>
      </c>
      <c r="K17" s="98">
        <f>H17/'סכום נכסי הקרן'!$C$43</f>
        <v>7.851679984126835E-5</v>
      </c>
      <c r="L17" s="140"/>
    </row>
    <row r="18" spans="2:12" s="158" customFormat="1">
      <c r="B18" s="90" t="s">
        <v>2081</v>
      </c>
      <c r="C18" s="87">
        <v>5028</v>
      </c>
      <c r="D18" s="100" t="s">
        <v>931</v>
      </c>
      <c r="E18" s="120">
        <v>39349</v>
      </c>
      <c r="F18" s="97">
        <v>1628250</v>
      </c>
      <c r="G18" s="99">
        <v>100.54</v>
      </c>
      <c r="H18" s="97">
        <v>6387.5748600000006</v>
      </c>
      <c r="I18" s="98">
        <v>0.1</v>
      </c>
      <c r="J18" s="98">
        <v>6.674977310718571E-3</v>
      </c>
      <c r="K18" s="98">
        <f>H18/'סכום נכסי הקרן'!$C$43</f>
        <v>1.3380068785067494E-4</v>
      </c>
      <c r="L18" s="140"/>
    </row>
    <row r="19" spans="2:12" s="158" customFormat="1">
      <c r="B19" s="90" t="s">
        <v>2082</v>
      </c>
      <c r="C19" s="87">
        <v>5074</v>
      </c>
      <c r="D19" s="100" t="s">
        <v>931</v>
      </c>
      <c r="E19" s="120">
        <v>38925</v>
      </c>
      <c r="F19" s="97">
        <v>1183701</v>
      </c>
      <c r="G19" s="99">
        <v>63.7</v>
      </c>
      <c r="H19" s="97">
        <v>2942.1071400000001</v>
      </c>
      <c r="I19" s="98">
        <v>1.7623801056118615E-2</v>
      </c>
      <c r="J19" s="98">
        <v>3.0744842660369392E-3</v>
      </c>
      <c r="K19" s="98">
        <f>H19/'סכום נכסי הקרן'!$C$43</f>
        <v>6.1628390694489957E-5</v>
      </c>
      <c r="L19" s="140"/>
    </row>
    <row r="20" spans="2:12" s="158" customFormat="1">
      <c r="B20" s="90" t="s">
        <v>2083</v>
      </c>
      <c r="C20" s="87">
        <v>5123</v>
      </c>
      <c r="D20" s="100" t="s">
        <v>931</v>
      </c>
      <c r="E20" s="120">
        <v>40668</v>
      </c>
      <c r="F20" s="97">
        <v>1208970</v>
      </c>
      <c r="G20" s="99">
        <v>126.49999999999999</v>
      </c>
      <c r="H20" s="97">
        <v>5967.3942699999998</v>
      </c>
      <c r="I20" s="98">
        <v>9.45945945945946E-3</v>
      </c>
      <c r="J20" s="98">
        <v>6.2358911213389687E-3</v>
      </c>
      <c r="K20" s="98">
        <f>H20/'סכום נכסי הקרן'!$C$43</f>
        <v>1.2499915468735127E-4</v>
      </c>
      <c r="L20" s="140"/>
    </row>
    <row r="21" spans="2:12" s="158" customFormat="1">
      <c r="B21" s="90" t="s">
        <v>2084</v>
      </c>
      <c r="C21" s="87">
        <v>5067</v>
      </c>
      <c r="D21" s="100" t="s">
        <v>931</v>
      </c>
      <c r="E21" s="120">
        <v>38727</v>
      </c>
      <c r="F21" s="97">
        <v>2149426.58</v>
      </c>
      <c r="G21" s="99">
        <v>79.92</v>
      </c>
      <c r="H21" s="97">
        <v>6703.0158600000004</v>
      </c>
      <c r="I21" s="98">
        <v>5.4199562790193494E-2</v>
      </c>
      <c r="J21" s="98">
        <v>7.0046112585030003E-3</v>
      </c>
      <c r="K21" s="98">
        <f>H21/'סכום נכסי הקרן'!$C$43</f>
        <v>1.4040823824364282E-4</v>
      </c>
      <c r="L21" s="140"/>
    </row>
    <row r="22" spans="2:12" s="158" customFormat="1" ht="16.5" customHeight="1">
      <c r="B22" s="90" t="s">
        <v>2085</v>
      </c>
      <c r="C22" s="87">
        <v>5081</v>
      </c>
      <c r="D22" s="100" t="s">
        <v>931</v>
      </c>
      <c r="E22" s="120">
        <v>39379</v>
      </c>
      <c r="F22" s="97">
        <v>2961651</v>
      </c>
      <c r="G22" s="99">
        <v>96.98</v>
      </c>
      <c r="H22" s="97">
        <v>11207.30227</v>
      </c>
      <c r="I22" s="98">
        <v>2.5000000000000001E-2</v>
      </c>
      <c r="J22" s="98">
        <v>1.1711563465984136E-2</v>
      </c>
      <c r="K22" s="98">
        <f>H22/'סכום נכסי הקרן'!$C$43</f>
        <v>2.3475963656673774E-4</v>
      </c>
      <c r="L22" s="140"/>
    </row>
    <row r="23" spans="2:12" s="158" customFormat="1" ht="16.5" customHeight="1">
      <c r="B23" s="90" t="s">
        <v>2086</v>
      </c>
      <c r="C23" s="87">
        <v>2162</v>
      </c>
      <c r="D23" s="100" t="s">
        <v>931</v>
      </c>
      <c r="E23" s="120">
        <v>38495</v>
      </c>
      <c r="F23" s="97">
        <v>895491</v>
      </c>
      <c r="G23" s="99">
        <v>65.87</v>
      </c>
      <c r="H23" s="97">
        <v>2301.6299300000001</v>
      </c>
      <c r="I23" s="98">
        <v>5.7574541514206646E-3</v>
      </c>
      <c r="J23" s="98">
        <v>2.4051894337283387E-3</v>
      </c>
      <c r="K23" s="98">
        <f>H23/'סכום נכסי הקרן'!$C$43</f>
        <v>4.8212298808455889E-5</v>
      </c>
      <c r="L23" s="140"/>
    </row>
    <row r="24" spans="2:12" s="158" customFormat="1" ht="16.5" customHeight="1">
      <c r="B24" s="86"/>
      <c r="C24" s="87"/>
      <c r="D24" s="87"/>
      <c r="E24" s="87"/>
      <c r="F24" s="97"/>
      <c r="G24" s="99"/>
      <c r="H24" s="87"/>
      <c r="I24" s="87"/>
      <c r="J24" s="98"/>
      <c r="K24" s="87"/>
      <c r="L24" s="140"/>
    </row>
    <row r="25" spans="2:12" s="158" customFormat="1">
      <c r="B25" s="104" t="s">
        <v>262</v>
      </c>
      <c r="C25" s="85"/>
      <c r="D25" s="85"/>
      <c r="E25" s="85"/>
      <c r="F25" s="94"/>
      <c r="G25" s="96"/>
      <c r="H25" s="94">
        <v>123463.19877</v>
      </c>
      <c r="I25" s="85"/>
      <c r="J25" s="95">
        <v>0.12901830014693352</v>
      </c>
      <c r="K25" s="95">
        <f>H25/'סכום נכסי הקרן'!$C$43</f>
        <v>2.5861866642249583E-3</v>
      </c>
      <c r="L25" s="140"/>
    </row>
    <row r="26" spans="2:12" s="158" customFormat="1">
      <c r="B26" s="90" t="s">
        <v>2087</v>
      </c>
      <c r="C26" s="87">
        <v>5072</v>
      </c>
      <c r="D26" s="100" t="s">
        <v>931</v>
      </c>
      <c r="E26" s="120">
        <v>38644</v>
      </c>
      <c r="F26" s="97">
        <v>1938383</v>
      </c>
      <c r="G26" s="99">
        <v>82.58</v>
      </c>
      <c r="H26" s="97">
        <v>6246.1477599999998</v>
      </c>
      <c r="I26" s="98">
        <v>1.3644728441361255E-2</v>
      </c>
      <c r="J26" s="98">
        <v>6.5271868418299243E-3</v>
      </c>
      <c r="K26" s="98">
        <f>H26/'סכום נכסי הקרן'!$C$43</f>
        <v>1.308382109051247E-4</v>
      </c>
      <c r="L26" s="140"/>
    </row>
    <row r="27" spans="2:12" s="158" customFormat="1">
      <c r="B27" s="90" t="s">
        <v>2088</v>
      </c>
      <c r="C27" s="87">
        <v>5084</v>
      </c>
      <c r="D27" s="100" t="s">
        <v>931</v>
      </c>
      <c r="E27" s="120">
        <v>39456</v>
      </c>
      <c r="F27" s="97">
        <v>2430946</v>
      </c>
      <c r="G27" s="99">
        <v>67.589999999999989</v>
      </c>
      <c r="H27" s="97">
        <v>6411.4359000000004</v>
      </c>
      <c r="I27" s="98">
        <v>5.8964002476488107E-3</v>
      </c>
      <c r="J27" s="98">
        <v>6.6999119540066725E-3</v>
      </c>
      <c r="K27" s="98">
        <f>H27/'סכום נכסי הקרן'!$C$43</f>
        <v>1.3430050564299941E-4</v>
      </c>
      <c r="L27" s="140"/>
    </row>
    <row r="28" spans="2:12" s="158" customFormat="1">
      <c r="B28" s="90" t="s">
        <v>2089</v>
      </c>
      <c r="C28" s="178">
        <v>5043</v>
      </c>
      <c r="D28" s="100" t="s">
        <v>931</v>
      </c>
      <c r="E28" s="120">
        <v>41508</v>
      </c>
      <c r="F28" s="97">
        <v>1925000</v>
      </c>
      <c r="G28" s="99">
        <v>98.1</v>
      </c>
      <c r="H28" s="97">
        <v>7368.8371799999995</v>
      </c>
      <c r="I28" s="98">
        <v>6.3969703948210124E-2</v>
      </c>
      <c r="J28" s="98">
        <v>7.7003905333297984E-3</v>
      </c>
      <c r="K28" s="98">
        <f>H28/'סכום נכסי הקרן'!$C$43</f>
        <v>1.5435521382580364E-4</v>
      </c>
      <c r="L28" s="140"/>
    </row>
    <row r="29" spans="2:12" s="158" customFormat="1">
      <c r="B29" s="90" t="s">
        <v>2090</v>
      </c>
      <c r="C29" s="87">
        <v>5058</v>
      </c>
      <c r="D29" s="100" t="s">
        <v>931</v>
      </c>
      <c r="E29" s="120">
        <v>39226</v>
      </c>
      <c r="F29" s="97">
        <v>3221201</v>
      </c>
      <c r="G29" s="99">
        <v>126.03</v>
      </c>
      <c r="H29" s="97">
        <v>15840.58078</v>
      </c>
      <c r="I29" s="98">
        <v>1.5209125475285171E-2</v>
      </c>
      <c r="J29" s="98">
        <v>1.6553311642144054E-2</v>
      </c>
      <c r="K29" s="98">
        <f>H29/'סכום נכסי הקרן'!$C$43</f>
        <v>3.3181303558424066E-4</v>
      </c>
      <c r="L29" s="140"/>
    </row>
    <row r="30" spans="2:12" s="158" customFormat="1">
      <c r="B30" s="90" t="s">
        <v>2091</v>
      </c>
      <c r="C30" s="87">
        <v>5259</v>
      </c>
      <c r="D30" s="100" t="s">
        <v>281</v>
      </c>
      <c r="E30" s="120">
        <v>42187</v>
      </c>
      <c r="F30" s="97">
        <v>2656483</v>
      </c>
      <c r="G30" s="99">
        <v>88.23</v>
      </c>
      <c r="H30" s="97">
        <v>2343.6954100000003</v>
      </c>
      <c r="I30" s="98">
        <v>2.6788832000000002E-2</v>
      </c>
      <c r="J30" s="98">
        <v>2.4491476073260862E-3</v>
      </c>
      <c r="K30" s="98">
        <f>H30/'סכום נכסי הקרן'!$C$43</f>
        <v>4.9093445453642735E-5</v>
      </c>
      <c r="L30" s="140"/>
    </row>
    <row r="31" spans="2:12" s="158" customFormat="1">
      <c r="B31" s="90" t="s">
        <v>2092</v>
      </c>
      <c r="C31" s="87">
        <v>5078</v>
      </c>
      <c r="D31" s="100" t="s">
        <v>931</v>
      </c>
      <c r="E31" s="120">
        <v>39080</v>
      </c>
      <c r="F31" s="97">
        <v>7462294.5599999996</v>
      </c>
      <c r="G31" s="99">
        <v>91.45</v>
      </c>
      <c r="H31" s="97">
        <v>26629.19787</v>
      </c>
      <c r="I31" s="98">
        <v>8.5387029288702926E-2</v>
      </c>
      <c r="J31" s="98">
        <v>2.7827351613204463E-2</v>
      </c>
      <c r="K31" s="98">
        <f>H31/'סכום נכסי הקרן'!$C$43</f>
        <v>5.5780246337774084E-4</v>
      </c>
      <c r="L31" s="140"/>
    </row>
    <row r="32" spans="2:12" s="158" customFormat="1">
      <c r="B32" s="90" t="s">
        <v>2093</v>
      </c>
      <c r="C32" s="87">
        <v>5265</v>
      </c>
      <c r="D32" s="100" t="s">
        <v>281</v>
      </c>
      <c r="E32" s="120">
        <v>42185</v>
      </c>
      <c r="F32" s="97">
        <v>7589456</v>
      </c>
      <c r="G32" s="99">
        <v>93.27</v>
      </c>
      <c r="H32" s="97">
        <v>7079.01955</v>
      </c>
      <c r="I32" s="98">
        <v>5.1162790697674418E-2</v>
      </c>
      <c r="J32" s="98">
        <v>7.3975328530839612E-3</v>
      </c>
      <c r="K32" s="98">
        <f>H32/'סכום נכסי הקרן'!$C$43</f>
        <v>1.4828439679505774E-4</v>
      </c>
      <c r="L32" s="140"/>
    </row>
    <row r="33" spans="2:12" s="158" customFormat="1">
      <c r="B33" s="90" t="s">
        <v>2094</v>
      </c>
      <c r="C33" s="87">
        <v>5047</v>
      </c>
      <c r="D33" s="100" t="s">
        <v>931</v>
      </c>
      <c r="E33" s="120">
        <v>38176</v>
      </c>
      <c r="F33" s="97">
        <v>6341868.7599999998</v>
      </c>
      <c r="G33" s="99">
        <v>41.29</v>
      </c>
      <c r="H33" s="97">
        <v>10217.11686</v>
      </c>
      <c r="I33" s="98">
        <v>4.8000000000000001E-2</v>
      </c>
      <c r="J33" s="98">
        <v>1.0676825667990711E-2</v>
      </c>
      <c r="K33" s="98">
        <f>H33/'סכום נכסי הקרן'!$C$43</f>
        <v>2.1401819840569791E-4</v>
      </c>
      <c r="L33" s="140"/>
    </row>
    <row r="34" spans="2:12" s="158" customFormat="1">
      <c r="B34" s="90" t="s">
        <v>2095</v>
      </c>
      <c r="C34" s="87">
        <v>5049</v>
      </c>
      <c r="D34" s="100" t="s">
        <v>931</v>
      </c>
      <c r="E34" s="120">
        <v>38721</v>
      </c>
      <c r="F34" s="97">
        <v>1313941.82</v>
      </c>
      <c r="G34" s="99">
        <v>23.14</v>
      </c>
      <c r="H34" s="97">
        <v>1186.4956999999999</v>
      </c>
      <c r="I34" s="98">
        <v>2.2484499594788439E-2</v>
      </c>
      <c r="J34" s="98">
        <v>1.2398808703378778E-3</v>
      </c>
      <c r="K34" s="98">
        <f>H34/'סכום נכסי הקרן'!$C$43</f>
        <v>2.4853554638711201E-5</v>
      </c>
      <c r="L34" s="140"/>
    </row>
    <row r="35" spans="2:12" s="158" customFormat="1">
      <c r="B35" s="90" t="s">
        <v>2096</v>
      </c>
      <c r="C35" s="87">
        <v>5230</v>
      </c>
      <c r="D35" s="100" t="s">
        <v>931</v>
      </c>
      <c r="E35" s="120">
        <v>40372</v>
      </c>
      <c r="F35" s="97">
        <v>3755534.41</v>
      </c>
      <c r="G35" s="99">
        <v>98.009999999999991</v>
      </c>
      <c r="H35" s="97">
        <v>14362.27362</v>
      </c>
      <c r="I35" s="98">
        <v>4.573170731707317E-2</v>
      </c>
      <c r="J35" s="98">
        <v>1.5008489551202202E-2</v>
      </c>
      <c r="K35" s="98">
        <f>H35/'סכום נכסי הקרן'!$C$43</f>
        <v>3.008468991086866E-4</v>
      </c>
      <c r="L35" s="140"/>
    </row>
    <row r="36" spans="2:12" s="158" customFormat="1">
      <c r="B36" s="90" t="s">
        <v>2097</v>
      </c>
      <c r="C36" s="87">
        <v>5261</v>
      </c>
      <c r="D36" s="100" t="s">
        <v>931</v>
      </c>
      <c r="E36" s="120">
        <v>42037</v>
      </c>
      <c r="F36" s="97">
        <v>2786173</v>
      </c>
      <c r="G36" s="99">
        <v>100.07</v>
      </c>
      <c r="H36" s="97">
        <v>10879.670340000001</v>
      </c>
      <c r="I36" s="98">
        <v>0.14000000000000001</v>
      </c>
      <c r="J36" s="98">
        <v>1.1369190069671888E-2</v>
      </c>
      <c r="K36" s="98">
        <f>H36/'סכום נכסי הקרן'!$C$43</f>
        <v>2.2789672246292648E-4</v>
      </c>
      <c r="L36" s="140"/>
    </row>
    <row r="37" spans="2:12" s="158" customFormat="1">
      <c r="B37" s="90" t="s">
        <v>2098</v>
      </c>
      <c r="C37" s="87">
        <v>5256</v>
      </c>
      <c r="D37" s="100" t="s">
        <v>931</v>
      </c>
      <c r="E37" s="120">
        <v>41638</v>
      </c>
      <c r="F37" s="97">
        <v>2067706</v>
      </c>
      <c r="G37" s="99">
        <v>90.43</v>
      </c>
      <c r="H37" s="97">
        <v>7295.8856599999999</v>
      </c>
      <c r="I37" s="98">
        <v>2.7615053517973717E-2</v>
      </c>
      <c r="J37" s="98">
        <v>7.6241566336957157E-3</v>
      </c>
      <c r="K37" s="98">
        <f>H37/'סכום נכסי הקרן'!$C$43</f>
        <v>1.5282709654034106E-4</v>
      </c>
      <c r="L37" s="140"/>
    </row>
    <row r="38" spans="2:12" s="158" customFormat="1">
      <c r="B38" s="90" t="s">
        <v>2099</v>
      </c>
      <c r="C38" s="87">
        <v>5221</v>
      </c>
      <c r="D38" s="100" t="s">
        <v>931</v>
      </c>
      <c r="E38" s="120">
        <v>41753</v>
      </c>
      <c r="F38" s="97">
        <v>1875000</v>
      </c>
      <c r="G38" s="99">
        <v>103.92</v>
      </c>
      <c r="H38" s="97">
        <v>7602.8421399999997</v>
      </c>
      <c r="I38" s="98">
        <v>2.6417380522993687E-2</v>
      </c>
      <c r="J38" s="98">
        <v>7.944924309110174E-3</v>
      </c>
      <c r="K38" s="98">
        <f>H38/'סכום נכסי הקרן'!$C$43</f>
        <v>1.5925692148398515E-4</v>
      </c>
      <c r="L38" s="140"/>
    </row>
    <row r="39" spans="2:12" s="158" customFormat="1">
      <c r="B39" s="86"/>
      <c r="C39" s="87"/>
      <c r="D39" s="87"/>
      <c r="E39" s="87"/>
      <c r="F39" s="97"/>
      <c r="G39" s="99"/>
      <c r="H39" s="87"/>
      <c r="I39" s="87"/>
      <c r="J39" s="98"/>
      <c r="K39" s="87"/>
      <c r="L39" s="140"/>
    </row>
    <row r="40" spans="2:12" s="158" customFormat="1">
      <c r="B40" s="84" t="s">
        <v>43</v>
      </c>
      <c r="C40" s="85"/>
      <c r="D40" s="85"/>
      <c r="E40" s="85"/>
      <c r="F40" s="94"/>
      <c r="G40" s="96"/>
      <c r="H40" s="94">
        <v>755273.4853099999</v>
      </c>
      <c r="I40" s="85"/>
      <c r="J40" s="95">
        <v>0.78925624956692642</v>
      </c>
      <c r="K40" s="95">
        <f>H40/'סכום נכסי הקרן'!$C$43</f>
        <v>1.5820732291167955E-2</v>
      </c>
      <c r="L40" s="140"/>
    </row>
    <row r="41" spans="2:12" s="158" customFormat="1">
      <c r="B41" s="104" t="s">
        <v>258</v>
      </c>
      <c r="C41" s="85"/>
      <c r="D41" s="85"/>
      <c r="E41" s="85"/>
      <c r="F41" s="94"/>
      <c r="G41" s="96"/>
      <c r="H41" s="94">
        <v>31789.70161</v>
      </c>
      <c r="I41" s="85"/>
      <c r="J41" s="95">
        <v>3.3220046983725465E-2</v>
      </c>
      <c r="K41" s="95">
        <f>H41/'סכום נכסי הקרן'!$C$43</f>
        <v>6.6589966226802207E-4</v>
      </c>
      <c r="L41" s="140"/>
    </row>
    <row r="42" spans="2:12" s="158" customFormat="1">
      <c r="B42" s="90" t="s">
        <v>2100</v>
      </c>
      <c r="C42" s="87">
        <v>5039</v>
      </c>
      <c r="D42" s="100" t="s">
        <v>931</v>
      </c>
      <c r="E42" s="120">
        <v>39182</v>
      </c>
      <c r="F42" s="97">
        <v>3512431</v>
      </c>
      <c r="G42" s="99">
        <v>119.83</v>
      </c>
      <c r="H42" s="97">
        <v>16422.910100000001</v>
      </c>
      <c r="I42" s="98">
        <v>2.0100502512562814E-2</v>
      </c>
      <c r="J42" s="98">
        <v>1.7161842279132342E-2</v>
      </c>
      <c r="K42" s="98">
        <f>H42/'סכום נכסי הקרן'!$C$43</f>
        <v>3.4401110218687861E-4</v>
      </c>
      <c r="L42" s="140"/>
    </row>
    <row r="43" spans="2:12" s="158" customFormat="1">
      <c r="B43" s="90" t="s">
        <v>2101</v>
      </c>
      <c r="C43" s="87">
        <v>5086</v>
      </c>
      <c r="D43" s="100" t="s">
        <v>931</v>
      </c>
      <c r="E43" s="120">
        <v>39532</v>
      </c>
      <c r="F43" s="97">
        <v>979961</v>
      </c>
      <c r="G43" s="99">
        <v>60.8</v>
      </c>
      <c r="H43" s="97">
        <v>2324.9784100000002</v>
      </c>
      <c r="I43" s="98">
        <v>1.3333333333333334E-2</v>
      </c>
      <c r="J43" s="98">
        <v>2.4295884548992258E-3</v>
      </c>
      <c r="K43" s="98">
        <f>H43/'סכום נכסי הקרן'!$C$43</f>
        <v>4.870137999384144E-5</v>
      </c>
      <c r="L43" s="140"/>
    </row>
    <row r="44" spans="2:12" s="158" customFormat="1">
      <c r="B44" s="90" t="s">
        <v>2102</v>
      </c>
      <c r="C44" s="87">
        <v>5122</v>
      </c>
      <c r="D44" s="100" t="s">
        <v>931</v>
      </c>
      <c r="E44" s="120">
        <v>40653</v>
      </c>
      <c r="F44" s="97">
        <v>1054000</v>
      </c>
      <c r="G44" s="99">
        <v>129.16</v>
      </c>
      <c r="H44" s="97">
        <v>5311.9489899999999</v>
      </c>
      <c r="I44" s="98">
        <v>2.2969868936630184E-2</v>
      </c>
      <c r="J44" s="98">
        <v>5.5509547459056197E-3</v>
      </c>
      <c r="K44" s="98">
        <f>H44/'סכום נכסי הקרן'!$C$43</f>
        <v>1.1126952627052233E-4</v>
      </c>
      <c r="L44" s="140"/>
    </row>
    <row r="45" spans="2:12" s="158" customFormat="1">
      <c r="B45" s="90" t="s">
        <v>2103</v>
      </c>
      <c r="C45" s="87">
        <v>5077</v>
      </c>
      <c r="D45" s="100" t="s">
        <v>931</v>
      </c>
      <c r="E45" s="120">
        <v>39041</v>
      </c>
      <c r="F45" s="97">
        <v>1818820</v>
      </c>
      <c r="G45" s="99">
        <v>108.91999999999999</v>
      </c>
      <c r="H45" s="97">
        <v>7729.8641100000004</v>
      </c>
      <c r="I45" s="98">
        <v>1.8097909691430641E-2</v>
      </c>
      <c r="J45" s="98">
        <v>8.0776615037882783E-3</v>
      </c>
      <c r="K45" s="98">
        <f>H45/'סכום נכסי הקרן'!$C$43</f>
        <v>1.6191765381677974E-4</v>
      </c>
      <c r="L45" s="140"/>
    </row>
    <row r="46" spans="2:12" s="158" customFormat="1">
      <c r="B46" s="86"/>
      <c r="C46" s="87"/>
      <c r="D46" s="87"/>
      <c r="E46" s="87"/>
      <c r="F46" s="97"/>
      <c r="G46" s="99"/>
      <c r="H46" s="87"/>
      <c r="I46" s="87"/>
      <c r="J46" s="98"/>
      <c r="K46" s="87"/>
      <c r="L46" s="140"/>
    </row>
    <row r="47" spans="2:12" s="158" customFormat="1">
      <c r="B47" s="139" t="s">
        <v>2104</v>
      </c>
      <c r="C47" s="132"/>
      <c r="D47" s="132"/>
      <c r="E47" s="132"/>
      <c r="F47" s="133"/>
      <c r="G47" s="134"/>
      <c r="H47" s="133">
        <v>473559.73516000004</v>
      </c>
      <c r="I47" s="132"/>
      <c r="J47" s="135">
        <v>0.49486707502366484</v>
      </c>
      <c r="K47" s="135">
        <f>H47/'סכום נכסי הקרן'!$C$43</f>
        <v>9.9196674311526518E-3</v>
      </c>
      <c r="L47" s="140"/>
    </row>
    <row r="48" spans="2:12" s="158" customFormat="1">
      <c r="B48" s="90" t="s">
        <v>2105</v>
      </c>
      <c r="C48" s="87" t="s">
        <v>2106</v>
      </c>
      <c r="D48" s="100" t="s">
        <v>974</v>
      </c>
      <c r="E48" s="120">
        <v>41388</v>
      </c>
      <c r="F48" s="97">
        <v>8821</v>
      </c>
      <c r="G48" s="99">
        <v>127686.99999999999</v>
      </c>
      <c r="H48" s="97">
        <v>47832.856189999999</v>
      </c>
      <c r="I48" s="98">
        <v>5.8058094184195934E-2</v>
      </c>
      <c r="J48" s="98">
        <v>4.9985047028492172E-2</v>
      </c>
      <c r="K48" s="98">
        <f>H48/'סכום נכסי הקרן'!$C$43</f>
        <v>1.0019560162281079E-3</v>
      </c>
      <c r="L48" s="140"/>
    </row>
    <row r="49" spans="2:12" s="158" customFormat="1">
      <c r="B49" s="90" t="s">
        <v>2107</v>
      </c>
      <c r="C49" s="87" t="s">
        <v>2108</v>
      </c>
      <c r="D49" s="100" t="s">
        <v>931</v>
      </c>
      <c r="E49" s="120">
        <v>41456</v>
      </c>
      <c r="F49" s="97">
        <v>16470.439999999999</v>
      </c>
      <c r="G49" s="99">
        <v>116830.11</v>
      </c>
      <c r="H49" s="97">
        <v>75083.985739999989</v>
      </c>
      <c r="I49" s="98">
        <v>2.4895843132152571E-2</v>
      </c>
      <c r="J49" s="98">
        <v>7.8462313506697065E-2</v>
      </c>
      <c r="K49" s="98">
        <f>H49/'סכום נכסי הקרן'!$C$43</f>
        <v>1.5727860978183928E-3</v>
      </c>
      <c r="L49" s="140"/>
    </row>
    <row r="50" spans="2:12" s="158" customFormat="1">
      <c r="B50" s="90" t="s">
        <v>2109</v>
      </c>
      <c r="C50" s="87">
        <v>370695</v>
      </c>
      <c r="D50" s="100" t="s">
        <v>974</v>
      </c>
      <c r="E50" s="120">
        <v>42039</v>
      </c>
      <c r="F50" s="97">
        <v>7550</v>
      </c>
      <c r="G50" s="99">
        <v>104109</v>
      </c>
      <c r="H50" s="97">
        <v>33380.822639999999</v>
      </c>
      <c r="I50" s="98">
        <v>4.0516646906488228E-2</v>
      </c>
      <c r="J50" s="98">
        <v>3.4882758890299841E-2</v>
      </c>
      <c r="K50" s="98">
        <f>H50/'סכום נכסי הקרן'!$C$43</f>
        <v>6.9922891365587576E-4</v>
      </c>
      <c r="L50" s="140"/>
    </row>
    <row r="51" spans="2:12" s="158" customFormat="1">
      <c r="B51" s="90" t="s">
        <v>2110</v>
      </c>
      <c r="C51" s="87">
        <v>71577761</v>
      </c>
      <c r="D51" s="100" t="s">
        <v>974</v>
      </c>
      <c r="E51" s="120">
        <v>42100</v>
      </c>
      <c r="F51" s="97">
        <v>7034</v>
      </c>
      <c r="G51" s="99">
        <v>102591</v>
      </c>
      <c r="H51" s="97">
        <v>30645.974489999997</v>
      </c>
      <c r="I51" s="98">
        <v>3.7197169791396603E-2</v>
      </c>
      <c r="J51" s="98">
        <v>3.2024859022256547E-2</v>
      </c>
      <c r="K51" s="98">
        <f>H51/'סכום נכסי הקרן'!$C$43</f>
        <v>6.4194198212750751E-4</v>
      </c>
      <c r="L51" s="140"/>
    </row>
    <row r="52" spans="2:12" s="158" customFormat="1">
      <c r="B52" s="90" t="s">
        <v>2111</v>
      </c>
      <c r="C52" s="87" t="s">
        <v>2112</v>
      </c>
      <c r="D52" s="100" t="s">
        <v>931</v>
      </c>
      <c r="E52" s="120">
        <v>42094</v>
      </c>
      <c r="F52" s="97">
        <v>26582</v>
      </c>
      <c r="G52" s="99">
        <v>70605.7</v>
      </c>
      <c r="H52" s="97">
        <v>73234.324779999995</v>
      </c>
      <c r="I52" s="98">
        <v>1.1197672706600381E-2</v>
      </c>
      <c r="J52" s="98">
        <v>7.6529428928257565E-2</v>
      </c>
      <c r="K52" s="98">
        <f>H52/'סכום נכסי הקרן'!$C$43</f>
        <v>1.5340412041517314E-3</v>
      </c>
      <c r="L52" s="140"/>
    </row>
    <row r="53" spans="2:12" s="158" customFormat="1">
      <c r="B53" s="90" t="s">
        <v>2113</v>
      </c>
      <c r="C53" s="87" t="s">
        <v>2114</v>
      </c>
      <c r="D53" s="100" t="s">
        <v>931</v>
      </c>
      <c r="E53" s="120">
        <v>42053</v>
      </c>
      <c r="F53" s="97">
        <v>233.41</v>
      </c>
      <c r="G53" s="99">
        <v>150587.04</v>
      </c>
      <c r="H53" s="97">
        <v>1371.4847199999999</v>
      </c>
      <c r="I53" s="98">
        <v>2.5191268790801953E-4</v>
      </c>
      <c r="J53" s="98">
        <v>1.4331932836239528E-3</v>
      </c>
      <c r="K53" s="98">
        <f>H53/'סכום נכסי הקרן'!$C$43</f>
        <v>2.8728524194969719E-5</v>
      </c>
      <c r="L53" s="140"/>
    </row>
    <row r="54" spans="2:12" s="158" customFormat="1">
      <c r="B54" s="90" t="s">
        <v>2115</v>
      </c>
      <c r="C54" s="87" t="s">
        <v>2116</v>
      </c>
      <c r="D54" s="100" t="s">
        <v>1003</v>
      </c>
      <c r="E54" s="120">
        <v>42268</v>
      </c>
      <c r="F54" s="97">
        <v>112292.26</v>
      </c>
      <c r="G54" s="99">
        <v>10418.32</v>
      </c>
      <c r="H54" s="97">
        <v>67666.826230000006</v>
      </c>
      <c r="I54" s="98">
        <v>4.6809076302303833E-2</v>
      </c>
      <c r="J54" s="98">
        <v>7.0711426429151278E-2</v>
      </c>
      <c r="K54" s="98">
        <f>H54/'סכום נכסי הקרן'!$C$43</f>
        <v>1.4174186749564127E-3</v>
      </c>
      <c r="L54" s="140"/>
    </row>
    <row r="55" spans="2:12" s="158" customFormat="1">
      <c r="B55" s="90" t="s">
        <v>2117</v>
      </c>
      <c r="C55" s="87" t="s">
        <v>2118</v>
      </c>
      <c r="D55" s="100" t="s">
        <v>931</v>
      </c>
      <c r="E55" s="120">
        <v>41382</v>
      </c>
      <c r="F55" s="97">
        <v>88.6</v>
      </c>
      <c r="G55" s="99">
        <v>217878.90000000002</v>
      </c>
      <c r="H55" s="97">
        <v>753.28309000000002</v>
      </c>
      <c r="I55" s="98">
        <v>5.9163098180486937E-3</v>
      </c>
      <c r="J55" s="98">
        <v>7.8717629843918179E-4</v>
      </c>
      <c r="K55" s="98">
        <f>H55/'סכום נכסי הקרן'!$C$43</f>
        <v>1.577903943160705E-5</v>
      </c>
      <c r="L55" s="140"/>
    </row>
    <row r="56" spans="2:12" s="158" customFormat="1">
      <c r="B56" s="90" t="s">
        <v>2119</v>
      </c>
      <c r="C56" s="87">
        <v>118769114</v>
      </c>
      <c r="D56" s="100" t="s">
        <v>931</v>
      </c>
      <c r="E56" s="120">
        <v>41381</v>
      </c>
      <c r="F56" s="97">
        <v>100</v>
      </c>
      <c r="G56" s="99">
        <v>108735.8</v>
      </c>
      <c r="H56" s="97">
        <v>424.28541999999999</v>
      </c>
      <c r="I56" s="98">
        <v>1.275503184207868E-3</v>
      </c>
      <c r="J56" s="98">
        <v>4.4337571204115784E-4</v>
      </c>
      <c r="K56" s="98">
        <f>H56/'סכום נכסי הקרן'!$C$43</f>
        <v>8.8875171383920993E-6</v>
      </c>
      <c r="L56" s="140"/>
    </row>
    <row r="57" spans="2:12" s="158" customFormat="1">
      <c r="B57" s="90" t="s">
        <v>2120</v>
      </c>
      <c r="C57" s="87" t="s">
        <v>2121</v>
      </c>
      <c r="D57" s="100" t="s">
        <v>931</v>
      </c>
      <c r="E57" s="120">
        <v>41955</v>
      </c>
      <c r="F57" s="97">
        <v>25350</v>
      </c>
      <c r="G57" s="99">
        <v>105804.42</v>
      </c>
      <c r="H57" s="97">
        <v>104657.18298</v>
      </c>
      <c r="I57" s="98">
        <v>1.0358405219921613E-2</v>
      </c>
      <c r="J57" s="98">
        <v>0.10936612675490769</v>
      </c>
      <c r="K57" s="98">
        <f>H57/'סכום נכסי הקרן'!$C$43</f>
        <v>2.1922565884790195E-3</v>
      </c>
      <c r="L57" s="140"/>
    </row>
    <row r="58" spans="2:12" s="158" customFormat="1">
      <c r="B58" s="90" t="s">
        <v>2122</v>
      </c>
      <c r="C58" s="87" t="s">
        <v>2123</v>
      </c>
      <c r="D58" s="100" t="s">
        <v>931</v>
      </c>
      <c r="E58" s="120">
        <v>39070</v>
      </c>
      <c r="F58" s="97">
        <v>70155.41</v>
      </c>
      <c r="G58" s="99">
        <v>0</v>
      </c>
      <c r="H58" s="97">
        <v>2.7E-4</v>
      </c>
      <c r="I58" s="98">
        <v>2.0430091254407604E-9</v>
      </c>
      <c r="J58" s="98">
        <v>2.8214837608870136E-10</v>
      </c>
      <c r="K58" s="98">
        <f>H58/'סכום נכסי הקרן'!$C$43</f>
        <v>5.6556966472377647E-12</v>
      </c>
      <c r="L58" s="140"/>
    </row>
    <row r="59" spans="2:12" s="158" customFormat="1">
      <c r="B59" s="90" t="s">
        <v>2124</v>
      </c>
      <c r="C59" s="87">
        <v>303000003</v>
      </c>
      <c r="D59" s="100" t="s">
        <v>931</v>
      </c>
      <c r="E59" s="120">
        <v>38757</v>
      </c>
      <c r="F59" s="97">
        <v>20660.14</v>
      </c>
      <c r="G59" s="99">
        <v>0</v>
      </c>
      <c r="H59" s="97">
        <v>8.0000000000000007E-5</v>
      </c>
      <c r="I59" s="98">
        <v>8.9273975395621022E-12</v>
      </c>
      <c r="J59" s="98">
        <v>8.3599518841096705E-11</v>
      </c>
      <c r="K59" s="98">
        <f>H59/'סכום נכסי הקרן'!$C$43</f>
        <v>1.6757619695519302E-12</v>
      </c>
      <c r="L59" s="140"/>
    </row>
    <row r="60" spans="2:12" s="158" customFormat="1">
      <c r="B60" s="90" t="s">
        <v>2125</v>
      </c>
      <c r="C60" s="87" t="s">
        <v>2126</v>
      </c>
      <c r="D60" s="100" t="s">
        <v>931</v>
      </c>
      <c r="E60" s="120">
        <v>42030</v>
      </c>
      <c r="F60" s="97">
        <v>725000</v>
      </c>
      <c r="G60" s="99">
        <v>996.68539999999996</v>
      </c>
      <c r="H60" s="97">
        <v>28195.73163835</v>
      </c>
      <c r="I60" s="98">
        <v>9.11522733273612E-3</v>
      </c>
      <c r="J60" s="98">
        <v>4.4196554960987934E-2</v>
      </c>
      <c r="K60" s="98">
        <f>H60/'סכום נכסי הקרן'!$C$43</f>
        <v>5.9061668479048839E-4</v>
      </c>
      <c r="L60" s="140"/>
    </row>
    <row r="61" spans="2:12" s="158" customFormat="1">
      <c r="B61" s="90" t="s">
        <v>2127</v>
      </c>
      <c r="C61" s="87" t="s">
        <v>2128</v>
      </c>
      <c r="D61" s="100" t="s">
        <v>931</v>
      </c>
      <c r="E61" s="120">
        <v>39496</v>
      </c>
      <c r="F61" s="97">
        <v>17.309999999999999</v>
      </c>
      <c r="G61" s="99">
        <v>125757</v>
      </c>
      <c r="H61" s="97">
        <v>84.921329999999998</v>
      </c>
      <c r="I61" s="98">
        <v>1.9785035646055636E-3</v>
      </c>
      <c r="J61" s="98">
        <v>8.8742279091824885E-5</v>
      </c>
      <c r="K61" s="98">
        <f>H61/'סכום נכסי הקרן'!$C$43</f>
        <v>1.7788491902221176E-6</v>
      </c>
      <c r="L61" s="140"/>
    </row>
    <row r="62" spans="2:12" s="158" customFormat="1">
      <c r="B62" s="90" t="s">
        <v>2129</v>
      </c>
      <c r="C62" s="87" t="s">
        <v>2130</v>
      </c>
      <c r="D62" s="100" t="s">
        <v>931</v>
      </c>
      <c r="E62" s="120">
        <v>41331</v>
      </c>
      <c r="F62" s="97">
        <v>117.36</v>
      </c>
      <c r="G62" s="99">
        <v>86495.77</v>
      </c>
      <c r="H62" s="97">
        <v>396.10068999999999</v>
      </c>
      <c r="I62" s="98">
        <v>6.370636419197118E-5</v>
      </c>
      <c r="J62" s="98">
        <v>4.1392283870783002E-4</v>
      </c>
      <c r="K62" s="98">
        <f>H62/'סכום נכסי הקרן'!$C$43</f>
        <v>8.2971309051909809E-6</v>
      </c>
      <c r="L62" s="140"/>
    </row>
    <row r="63" spans="2:12" s="158" customFormat="1">
      <c r="B63" s="90" t="s">
        <v>2131</v>
      </c>
      <c r="C63" s="87" t="s">
        <v>2132</v>
      </c>
      <c r="D63" s="100" t="s">
        <v>931</v>
      </c>
      <c r="E63" s="120">
        <v>41382</v>
      </c>
      <c r="F63" s="97">
        <v>750</v>
      </c>
      <c r="G63" s="99">
        <v>84585.48</v>
      </c>
      <c r="H63" s="97">
        <v>2475.3940699999998</v>
      </c>
      <c r="I63" s="98">
        <v>3.9812694126351001E-4</v>
      </c>
      <c r="J63" s="98">
        <v>2.5867719149263004E-3</v>
      </c>
      <c r="K63" s="98">
        <f>H63/'סכום נכסי הקרן'!$C$43</f>
        <v>5.1852140527004602E-5</v>
      </c>
      <c r="L63" s="140"/>
    </row>
    <row r="64" spans="2:12" s="158" customFormat="1">
      <c r="B64" s="90" t="s">
        <v>2133</v>
      </c>
      <c r="C64" s="87" t="s">
        <v>2134</v>
      </c>
      <c r="D64" s="100" t="s">
        <v>931</v>
      </c>
      <c r="E64" s="120">
        <v>41331</v>
      </c>
      <c r="F64" s="97">
        <v>709.79</v>
      </c>
      <c r="G64" s="99">
        <v>86528.53</v>
      </c>
      <c r="H64" s="97">
        <v>2396.4871699999999</v>
      </c>
      <c r="I64" s="98">
        <v>3.854360476711271E-4</v>
      </c>
      <c r="J64" s="98">
        <v>2.5043146790107687E-3</v>
      </c>
      <c r="K64" s="98">
        <f>H64/'סכום נכסי הקרן'!$C$43</f>
        <v>5.0199275750064138E-5</v>
      </c>
      <c r="L64" s="140"/>
    </row>
    <row r="65" spans="2:12" s="158" customFormat="1">
      <c r="B65" s="90" t="s">
        <v>2135</v>
      </c>
      <c r="C65" s="87" t="s">
        <v>2136</v>
      </c>
      <c r="D65" s="100" t="s">
        <v>931</v>
      </c>
      <c r="E65" s="120">
        <v>41316</v>
      </c>
      <c r="F65" s="97">
        <v>300</v>
      </c>
      <c r="G65" s="99">
        <v>85671.62</v>
      </c>
      <c r="H65" s="97">
        <v>1002.87198</v>
      </c>
      <c r="I65" s="98">
        <v>1.6129567357179618E-4</v>
      </c>
      <c r="J65" s="98">
        <v>1.0479951873402244E-3</v>
      </c>
      <c r="K65" s="98">
        <f>H65/'סכום נכסי הקרן'!$C$43</f>
        <v>2.1007184055165549E-5</v>
      </c>
      <c r="L65" s="140"/>
    </row>
    <row r="66" spans="2:12" s="158" customFormat="1">
      <c r="B66" s="90" t="s">
        <v>2137</v>
      </c>
      <c r="C66" s="87">
        <v>113325</v>
      </c>
      <c r="D66" s="100" t="s">
        <v>931</v>
      </c>
      <c r="E66" s="120">
        <v>38958</v>
      </c>
      <c r="F66" s="97">
        <v>8239.99</v>
      </c>
      <c r="G66" s="99">
        <v>12307.630000000001</v>
      </c>
      <c r="H66" s="97">
        <v>3957.2016800000001</v>
      </c>
      <c r="I66" s="98">
        <v>1.8616501179408386E-3</v>
      </c>
      <c r="J66" s="98">
        <v>4.1352519550647438E-3</v>
      </c>
      <c r="K66" s="98">
        <f>H66/'סכום נכסי הקרן'!$C$43</f>
        <v>8.2891601014887587E-5</v>
      </c>
      <c r="L66" s="140"/>
    </row>
    <row r="67" spans="2:12" s="158" customFormat="1">
      <c r="B67" s="86"/>
      <c r="C67" s="87"/>
      <c r="D67" s="87"/>
      <c r="E67" s="87"/>
      <c r="F67" s="97"/>
      <c r="G67" s="99"/>
      <c r="H67" s="87"/>
      <c r="I67" s="87"/>
      <c r="J67" s="98"/>
      <c r="K67" s="87"/>
      <c r="L67" s="140"/>
    </row>
    <row r="68" spans="2:12" s="158" customFormat="1">
      <c r="B68" s="104" t="s">
        <v>261</v>
      </c>
      <c r="C68" s="85"/>
      <c r="D68" s="85"/>
      <c r="E68" s="85"/>
      <c r="F68" s="94"/>
      <c r="G68" s="96"/>
      <c r="H68" s="94">
        <v>19525.241080000003</v>
      </c>
      <c r="I68" s="85"/>
      <c r="J68" s="95">
        <v>2.0403759494305194E-2</v>
      </c>
      <c r="K68" s="95">
        <f>H68/'סכום נכסי הקרן'!$C$43</f>
        <v>4.0899570560246328E-4</v>
      </c>
      <c r="L68" s="140"/>
    </row>
    <row r="69" spans="2:12" s="158" customFormat="1">
      <c r="B69" s="90" t="s">
        <v>2138</v>
      </c>
      <c r="C69" s="87">
        <v>5048</v>
      </c>
      <c r="D69" s="100" t="s">
        <v>974</v>
      </c>
      <c r="E69" s="120">
        <v>38200</v>
      </c>
      <c r="F69" s="97">
        <v>4692574</v>
      </c>
      <c r="G69" s="99">
        <v>4.42</v>
      </c>
      <c r="H69" s="97">
        <v>881.77293999999995</v>
      </c>
      <c r="I69" s="98">
        <v>2.5773195876288658E-2</v>
      </c>
      <c r="J69" s="98">
        <v>9.2144741888874036E-4</v>
      </c>
      <c r="K69" s="98">
        <f>H69/'סכום נכסי הקרן'!$C$43</f>
        <v>1.8470519482899949E-5</v>
      </c>
      <c r="L69" s="140"/>
    </row>
    <row r="70" spans="2:12" s="158" customFormat="1">
      <c r="B70" s="90" t="s">
        <v>2139</v>
      </c>
      <c r="C70" s="87">
        <v>5079</v>
      </c>
      <c r="D70" s="100" t="s">
        <v>974</v>
      </c>
      <c r="E70" s="120">
        <v>39065</v>
      </c>
      <c r="F70" s="97">
        <v>9100000</v>
      </c>
      <c r="G70" s="99">
        <v>48.24</v>
      </c>
      <c r="H70" s="97">
        <v>18643.468140000001</v>
      </c>
      <c r="I70" s="98">
        <v>4.9968644675466148E-2</v>
      </c>
      <c r="J70" s="98">
        <v>1.9482312075416452E-2</v>
      </c>
      <c r="K70" s="98">
        <f>H70/'סכום נכסי הקרן'!$C$43</f>
        <v>3.905251861195633E-4</v>
      </c>
      <c r="L70" s="140"/>
    </row>
    <row r="71" spans="2:12" s="158" customFormat="1">
      <c r="B71" s="86"/>
      <c r="C71" s="87"/>
      <c r="D71" s="87"/>
      <c r="E71" s="87"/>
      <c r="F71" s="97"/>
      <c r="G71" s="99"/>
      <c r="H71" s="87"/>
      <c r="I71" s="87"/>
      <c r="J71" s="98"/>
      <c r="K71" s="87"/>
      <c r="L71" s="140"/>
    </row>
    <row r="72" spans="2:12" s="158" customFormat="1">
      <c r="B72" s="104" t="s">
        <v>262</v>
      </c>
      <c r="C72" s="85"/>
      <c r="D72" s="85"/>
      <c r="E72" s="85"/>
      <c r="F72" s="94"/>
      <c r="G72" s="96"/>
      <c r="H72" s="94">
        <v>230398.80746000001</v>
      </c>
      <c r="I72" s="85"/>
      <c r="J72" s="95">
        <v>0.24076536806523102</v>
      </c>
      <c r="K72" s="95">
        <f>H72/'סכום נכסי הקרן'!$C$43</f>
        <v>4.8261694921448196E-3</v>
      </c>
      <c r="L72" s="140"/>
    </row>
    <row r="73" spans="2:12" s="158" customFormat="1">
      <c r="B73" s="90" t="s">
        <v>2140</v>
      </c>
      <c r="C73" s="87">
        <v>4020</v>
      </c>
      <c r="D73" s="100" t="s">
        <v>974</v>
      </c>
      <c r="E73" s="179">
        <v>39101</v>
      </c>
      <c r="F73" s="97">
        <v>797706.92</v>
      </c>
      <c r="G73" s="99">
        <v>59.160000000000004</v>
      </c>
      <c r="H73" s="97">
        <v>2004.0525600000001</v>
      </c>
      <c r="I73" s="98">
        <v>5.4421768707482998E-3</v>
      </c>
      <c r="J73" s="98">
        <v>2.094222871853351E-3</v>
      </c>
      <c r="K73" s="98">
        <f>H73/'סכום נכסי הקרן'!$C$43</f>
        <v>4.1978938312889847E-5</v>
      </c>
      <c r="L73" s="140"/>
    </row>
    <row r="74" spans="2:12" s="158" customFormat="1">
      <c r="B74" s="90" t="s">
        <v>2141</v>
      </c>
      <c r="C74" s="87">
        <v>5044</v>
      </c>
      <c r="D74" s="100" t="s">
        <v>931</v>
      </c>
      <c r="E74" s="120">
        <v>38168</v>
      </c>
      <c r="F74" s="97">
        <v>2788169.39</v>
      </c>
      <c r="G74" s="99">
        <v>0.13</v>
      </c>
      <c r="H74" s="97">
        <v>14.33911</v>
      </c>
      <c r="I74" s="98">
        <v>6.2500000000000003E-3</v>
      </c>
      <c r="J74" s="98">
        <v>1.4984283707619476E-5</v>
      </c>
      <c r="K74" s="98">
        <f>H74/'סכום נכסי הקרן'!$C$43</f>
        <v>3.003616901902722E-7</v>
      </c>
      <c r="L74" s="140"/>
    </row>
    <row r="75" spans="2:12" s="158" customFormat="1">
      <c r="B75" s="90" t="s">
        <v>2142</v>
      </c>
      <c r="C75" s="87">
        <v>5263</v>
      </c>
      <c r="D75" s="100" t="s">
        <v>931</v>
      </c>
      <c r="E75" s="120">
        <v>42082</v>
      </c>
      <c r="F75" s="97">
        <v>3258309.25</v>
      </c>
      <c r="G75" s="99">
        <v>71.2</v>
      </c>
      <c r="H75" s="97">
        <v>9051.8933900000011</v>
      </c>
      <c r="I75" s="98">
        <v>5.9405940594059407E-3</v>
      </c>
      <c r="J75" s="98">
        <v>9.4591741500612975E-3</v>
      </c>
      <c r="K75" s="98">
        <f>H75/'סכום נכסי הקרן'!$C$43</f>
        <v>1.8961023369250626E-4</v>
      </c>
      <c r="L75" s="140"/>
    </row>
    <row r="76" spans="2:12" s="158" customFormat="1">
      <c r="B76" s="90" t="s">
        <v>2143</v>
      </c>
      <c r="C76" s="87">
        <v>4021</v>
      </c>
      <c r="D76" s="100" t="s">
        <v>974</v>
      </c>
      <c r="E76" s="120">
        <v>39127</v>
      </c>
      <c r="F76" s="97">
        <v>330048.71000000002</v>
      </c>
      <c r="G76" s="99">
        <v>96.009999999999991</v>
      </c>
      <c r="H76" s="97">
        <v>1345.7278100000001</v>
      </c>
      <c r="I76" s="98">
        <v>1E-3</v>
      </c>
      <c r="J76" s="98">
        <v>1.4062774675885352E-3</v>
      </c>
      <c r="K76" s="98">
        <f>H76/'סכום נכסי הקרן'!$C$43</f>
        <v>2.8188993567080072E-5</v>
      </c>
      <c r="L76" s="140"/>
    </row>
    <row r="77" spans="2:12" s="158" customFormat="1">
      <c r="B77" s="90" t="s">
        <v>2144</v>
      </c>
      <c r="C77" s="87">
        <v>4025</v>
      </c>
      <c r="D77" s="100" t="s">
        <v>931</v>
      </c>
      <c r="E77" s="120">
        <v>39247</v>
      </c>
      <c r="F77" s="97">
        <v>690782.2</v>
      </c>
      <c r="G77" s="99">
        <v>66.430000000000007</v>
      </c>
      <c r="H77" s="97">
        <v>1790.58636</v>
      </c>
      <c r="I77" s="98">
        <v>2.0127731060541891E-3</v>
      </c>
      <c r="J77" s="98">
        <v>1.8711519767428846E-3</v>
      </c>
      <c r="K77" s="98">
        <f>H77/'סכום נכסי הקרן'!$C$43</f>
        <v>3.750745656608027E-5</v>
      </c>
      <c r="L77" s="140"/>
    </row>
    <row r="78" spans="2:12" s="158" customFormat="1">
      <c r="B78" s="90" t="s">
        <v>2145</v>
      </c>
      <c r="C78" s="87">
        <v>5264</v>
      </c>
      <c r="D78" s="100" t="s">
        <v>931</v>
      </c>
      <c r="E78" s="120">
        <v>42234</v>
      </c>
      <c r="F78" s="97">
        <v>3164221.81</v>
      </c>
      <c r="G78" s="99">
        <v>102.17</v>
      </c>
      <c r="H78" s="97">
        <v>12614.360859999999</v>
      </c>
      <c r="I78" s="98">
        <v>1.0462025316455696E-3</v>
      </c>
      <c r="J78" s="98">
        <v>1.3181931229799534E-2</v>
      </c>
      <c r="K78" s="98">
        <f>H78/'סכום נכסי הקרן'!$C$43</f>
        <v>2.6423332749240473E-4</v>
      </c>
      <c r="L78" s="140"/>
    </row>
    <row r="79" spans="2:12" s="158" customFormat="1">
      <c r="B79" s="90" t="s">
        <v>2146</v>
      </c>
      <c r="C79" s="87">
        <v>5266</v>
      </c>
      <c r="D79" s="100" t="s">
        <v>931</v>
      </c>
      <c r="E79" s="120">
        <v>42228</v>
      </c>
      <c r="F79" s="97">
        <v>4129904.52</v>
      </c>
      <c r="G79" s="99">
        <v>90.32</v>
      </c>
      <c r="H79" s="97">
        <v>14554.28952</v>
      </c>
      <c r="I79" s="98">
        <v>3.8533333333333336E-3</v>
      </c>
      <c r="J79" s="98">
        <v>1.5209145011825204E-2</v>
      </c>
      <c r="K79" s="98">
        <f>H79/'סכום נכסי הקרן'!$C$43</f>
        <v>3.048690608933027E-4</v>
      </c>
      <c r="L79" s="140"/>
    </row>
    <row r="80" spans="2:12" s="158" customFormat="1">
      <c r="B80" s="90" t="s">
        <v>2147</v>
      </c>
      <c r="C80" s="87">
        <v>5222</v>
      </c>
      <c r="D80" s="100" t="s">
        <v>931</v>
      </c>
      <c r="E80" s="120">
        <v>40675</v>
      </c>
      <c r="F80" s="97">
        <v>3110173.2</v>
      </c>
      <c r="G80" s="99">
        <v>91.55</v>
      </c>
      <c r="H80" s="97">
        <v>11109.987880000001</v>
      </c>
      <c r="I80" s="98">
        <v>6.1629658079625296E-3</v>
      </c>
      <c r="J80" s="98">
        <v>1.16098705137302E-2</v>
      </c>
      <c r="K80" s="98">
        <f>H80/'סכום נכסי הקרן'!$C$43</f>
        <v>2.3272118964358593E-4</v>
      </c>
      <c r="L80" s="140"/>
    </row>
    <row r="81" spans="2:12" s="158" customFormat="1">
      <c r="B81" s="90" t="s">
        <v>2148</v>
      </c>
      <c r="C81" s="87">
        <v>4027</v>
      </c>
      <c r="D81" s="100" t="s">
        <v>931</v>
      </c>
      <c r="E81" s="120">
        <v>39290</v>
      </c>
      <c r="F81" s="97">
        <v>202346.58</v>
      </c>
      <c r="G81" s="99">
        <v>2.02</v>
      </c>
      <c r="H81" s="97">
        <v>15.914309999999999</v>
      </c>
      <c r="I81" s="98">
        <v>2.3400000000000001E-3</v>
      </c>
      <c r="J81" s="98">
        <v>1.663035823360067E-5</v>
      </c>
      <c r="K81" s="98">
        <f>H81/'סכום נכסי הקרן'!$C$43</f>
        <v>3.3335744337074971E-7</v>
      </c>
      <c r="L81" s="140"/>
    </row>
    <row r="82" spans="2:12" s="158" customFormat="1">
      <c r="B82" s="90" t="s">
        <v>2149</v>
      </c>
      <c r="C82" s="87">
        <v>4028</v>
      </c>
      <c r="D82" s="100" t="s">
        <v>931</v>
      </c>
      <c r="E82" s="120">
        <v>39323</v>
      </c>
      <c r="F82" s="97">
        <v>370477.37</v>
      </c>
      <c r="G82" s="99">
        <v>33.5</v>
      </c>
      <c r="H82" s="97">
        <v>484.32459</v>
      </c>
      <c r="I82" s="98">
        <v>1.8721993295078435E-3</v>
      </c>
      <c r="J82" s="98">
        <v>5.061162835863929E-4</v>
      </c>
      <c r="K82" s="98">
        <f>H82/'סכום נכסי הקרן'!$C$43</f>
        <v>1.0145159110510388E-5</v>
      </c>
      <c r="L82" s="140"/>
    </row>
    <row r="83" spans="2:12" s="158" customFormat="1">
      <c r="B83" s="90" t="s">
        <v>2150</v>
      </c>
      <c r="C83" s="87">
        <v>5099</v>
      </c>
      <c r="D83" s="100" t="s">
        <v>931</v>
      </c>
      <c r="E83" s="120">
        <v>39762</v>
      </c>
      <c r="F83" s="97">
        <v>3720536.41</v>
      </c>
      <c r="G83" s="99">
        <v>286.82</v>
      </c>
      <c r="H83" s="97">
        <v>41639.449670000002</v>
      </c>
      <c r="I83" s="98">
        <v>4.5509570662710365E-2</v>
      </c>
      <c r="J83" s="98">
        <v>4.3512974465250785E-2</v>
      </c>
      <c r="K83" s="98">
        <f>H83/'סכום נכסי הקרן'!$C$43</f>
        <v>8.7222257737572088E-4</v>
      </c>
      <c r="L83" s="140"/>
    </row>
    <row r="84" spans="2:12" s="158" customFormat="1">
      <c r="B84" s="90" t="s">
        <v>2151</v>
      </c>
      <c r="C84" s="87">
        <v>5228</v>
      </c>
      <c r="D84" s="100" t="s">
        <v>931</v>
      </c>
      <c r="E84" s="120">
        <v>41086</v>
      </c>
      <c r="F84" s="97">
        <v>2280000</v>
      </c>
      <c r="G84" s="99">
        <v>93.22</v>
      </c>
      <c r="H84" s="97">
        <v>8293.5066800000004</v>
      </c>
      <c r="I84" s="98">
        <v>1.1320754716981131E-2</v>
      </c>
      <c r="J84" s="98">
        <v>8.6666645994177682E-3</v>
      </c>
      <c r="K84" s="98">
        <f>H84/'סכום נכסי הקרן'!$C$43</f>
        <v>1.7372428860711113E-4</v>
      </c>
      <c r="L84" s="140"/>
    </row>
    <row r="85" spans="2:12" s="158" customFormat="1">
      <c r="B85" s="90" t="s">
        <v>2152</v>
      </c>
      <c r="C85" s="87">
        <v>5087</v>
      </c>
      <c r="D85" s="100" t="s">
        <v>931</v>
      </c>
      <c r="E85" s="120">
        <v>39713</v>
      </c>
      <c r="F85" s="97">
        <v>4800000</v>
      </c>
      <c r="G85" s="99">
        <v>19.040000000000003</v>
      </c>
      <c r="H85" s="97">
        <v>3565.4041200000001</v>
      </c>
      <c r="I85" s="98">
        <v>4.577497024626934E-3</v>
      </c>
      <c r="J85" s="98">
        <v>3.7258258613257979E-3</v>
      </c>
      <c r="K85" s="98">
        <f>H85/'סכום נכסי הקרן'!$C$43</f>
        <v>7.4684607879747087E-5</v>
      </c>
      <c r="L85" s="140"/>
    </row>
    <row r="86" spans="2:12" s="158" customFormat="1">
      <c r="B86" s="90" t="s">
        <v>2153</v>
      </c>
      <c r="C86" s="87">
        <v>5223</v>
      </c>
      <c r="D86" s="100" t="s">
        <v>931</v>
      </c>
      <c r="E86" s="120">
        <v>40749</v>
      </c>
      <c r="F86" s="97">
        <v>5093397.0599999996</v>
      </c>
      <c r="G86" s="99">
        <v>47.85</v>
      </c>
      <c r="H86" s="97">
        <v>9510.1359200000006</v>
      </c>
      <c r="I86" s="98">
        <v>1.1223917147084332E-2</v>
      </c>
      <c r="J86" s="98">
        <v>9.9380348378178829E-3</v>
      </c>
      <c r="K86" s="98">
        <f>H86/'סכום נכסי הקרן'!$C$43</f>
        <v>1.9920905125007197E-4</v>
      </c>
      <c r="L86" s="140"/>
    </row>
    <row r="87" spans="2:12" s="158" customFormat="1">
      <c r="B87" s="90" t="s">
        <v>2154</v>
      </c>
      <c r="C87" s="87">
        <v>5270</v>
      </c>
      <c r="D87" s="100" t="s">
        <v>931</v>
      </c>
      <c r="E87" s="120">
        <v>42338</v>
      </c>
      <c r="F87" s="97">
        <v>4549523.5</v>
      </c>
      <c r="G87" s="99">
        <v>100</v>
      </c>
      <c r="H87" s="97">
        <v>17752.240699999998</v>
      </c>
      <c r="I87" s="98">
        <v>1.2705076923076923E-2</v>
      </c>
      <c r="J87" s="98">
        <v>1.8550984760891669E-2</v>
      </c>
      <c r="K87" s="98">
        <f>H87/'סכום נכסי הקרן'!$C$43</f>
        <v>3.7185662299239915E-4</v>
      </c>
      <c r="L87" s="140"/>
    </row>
    <row r="88" spans="2:12" s="158" customFormat="1">
      <c r="B88" s="90" t="s">
        <v>2155</v>
      </c>
      <c r="C88" s="87">
        <v>5059</v>
      </c>
      <c r="D88" s="100" t="s">
        <v>974</v>
      </c>
      <c r="E88" s="120">
        <v>39255</v>
      </c>
      <c r="F88" s="97">
        <v>2844600</v>
      </c>
      <c r="G88" s="99">
        <v>41.97</v>
      </c>
      <c r="H88" s="97">
        <v>5069.9462899999999</v>
      </c>
      <c r="I88" s="98">
        <v>6.2630480167014616E-3</v>
      </c>
      <c r="J88" s="98">
        <v>5.2980633799275412E-3</v>
      </c>
      <c r="K88" s="98">
        <f>H88/'סכום נכסי הקרן'!$C$43</f>
        <v>1.0620028975566127E-4</v>
      </c>
      <c r="L88" s="140"/>
    </row>
    <row r="89" spans="2:12" s="158" customFormat="1">
      <c r="B89" s="90" t="s">
        <v>2156</v>
      </c>
      <c r="C89" s="87">
        <v>4023</v>
      </c>
      <c r="D89" s="100" t="s">
        <v>974</v>
      </c>
      <c r="E89" s="120">
        <v>39205</v>
      </c>
      <c r="F89" s="97">
        <v>2534941</v>
      </c>
      <c r="G89" s="99">
        <v>55.26</v>
      </c>
      <c r="H89" s="97">
        <v>5949.0284499999998</v>
      </c>
      <c r="I89" s="98">
        <v>2.0000000000000004E-2</v>
      </c>
      <c r="J89" s="98">
        <v>6.2166989498999414E-3</v>
      </c>
      <c r="K89" s="98">
        <f>H89/'סכום נכסי הקרן'!$C$43</f>
        <v>1.2461444540365582E-4</v>
      </c>
      <c r="L89" s="140"/>
    </row>
    <row r="90" spans="2:12" s="158" customFormat="1">
      <c r="B90" s="90" t="s">
        <v>2157</v>
      </c>
      <c r="C90" s="87">
        <v>5121</v>
      </c>
      <c r="D90" s="100" t="s">
        <v>281</v>
      </c>
      <c r="E90" s="120">
        <v>39988</v>
      </c>
      <c r="F90" s="97">
        <v>38610484.789999999</v>
      </c>
      <c r="G90" s="99">
        <v>18.7575</v>
      </c>
      <c r="H90" s="97">
        <v>7242.36168</v>
      </c>
      <c r="I90" s="98">
        <v>0.10322448979591836</v>
      </c>
      <c r="J90" s="98">
        <v>7.5682243965149599E-3</v>
      </c>
      <c r="K90" s="98">
        <f>H90/'סכום נכסי הקרן'!$C$43</f>
        <v>1.5170592841355282E-4</v>
      </c>
      <c r="L90" s="140"/>
    </row>
    <row r="91" spans="2:12" s="158" customFormat="1">
      <c r="B91" s="90" t="s">
        <v>2158</v>
      </c>
      <c r="C91" s="87">
        <v>5258</v>
      </c>
      <c r="D91" s="100" t="s">
        <v>281</v>
      </c>
      <c r="E91" s="120">
        <v>42036</v>
      </c>
      <c r="F91" s="97">
        <v>24801253</v>
      </c>
      <c r="G91" s="99">
        <v>70.728099999999998</v>
      </c>
      <c r="H91" s="97">
        <v>17541.455020000001</v>
      </c>
      <c r="I91" s="98">
        <v>5.6495050356632381E-2</v>
      </c>
      <c r="J91" s="98">
        <v>1.8330714993059254E-2</v>
      </c>
      <c r="K91" s="98">
        <f>H91/'סכום נכסי הקרן'!$C$43</f>
        <v>3.6744129016402246E-4</v>
      </c>
      <c r="L91" s="140"/>
    </row>
    <row r="92" spans="2:12" s="158" customFormat="1">
      <c r="B92" s="90" t="s">
        <v>2159</v>
      </c>
      <c r="C92" s="87">
        <v>5255</v>
      </c>
      <c r="D92" s="100" t="s">
        <v>931</v>
      </c>
      <c r="E92" s="120">
        <v>41407</v>
      </c>
      <c r="F92" s="97">
        <v>302510</v>
      </c>
      <c r="G92" s="99">
        <v>47.88</v>
      </c>
      <c r="H92" s="97">
        <v>565.12072999999998</v>
      </c>
      <c r="I92" s="98">
        <v>2.8089887640449437E-2</v>
      </c>
      <c r="J92" s="98">
        <v>5.9054776393911647E-4</v>
      </c>
      <c r="K92" s="98">
        <f>H92/'סכום נכסי הקרן'!$C$43</f>
        <v>1.1837597844242807E-5</v>
      </c>
      <c r="L92" s="140"/>
    </row>
    <row r="93" spans="2:12" s="158" customFormat="1">
      <c r="B93" s="90" t="s">
        <v>2160</v>
      </c>
      <c r="C93" s="87">
        <v>4029</v>
      </c>
      <c r="D93" s="100" t="s">
        <v>931</v>
      </c>
      <c r="E93" s="120">
        <v>39317</v>
      </c>
      <c r="F93" s="97">
        <v>913253.39</v>
      </c>
      <c r="G93" s="99">
        <v>101.88999999999999</v>
      </c>
      <c r="H93" s="97">
        <v>3630.9898700000003</v>
      </c>
      <c r="I93" s="98">
        <v>4.4885831966234328E-3</v>
      </c>
      <c r="J93" s="98">
        <v>3.7943625756112036E-3</v>
      </c>
      <c r="K93" s="98">
        <f>H93/'סכום נכסי הקרן'!$C$43</f>
        <v>7.6058434199678839E-5</v>
      </c>
      <c r="L93" s="140"/>
    </row>
    <row r="94" spans="2:12" s="158" customFormat="1">
      <c r="B94" s="90" t="s">
        <v>2161</v>
      </c>
      <c r="C94" s="87">
        <v>4024</v>
      </c>
      <c r="D94" s="100" t="s">
        <v>974</v>
      </c>
      <c r="E94" s="120">
        <v>39224</v>
      </c>
      <c r="F94" s="97">
        <v>400683.15</v>
      </c>
      <c r="G94" s="99">
        <v>94.76</v>
      </c>
      <c r="H94" s="97">
        <v>1612.4886000000001</v>
      </c>
      <c r="I94" s="98">
        <v>7.5668790088457951E-3</v>
      </c>
      <c r="J94" s="98">
        <v>1.6850408887094206E-3</v>
      </c>
      <c r="K94" s="98">
        <f>H94/'סכום נכסי הקרן'!$C$43</f>
        <v>3.3776838402700438E-5</v>
      </c>
      <c r="L94" s="140"/>
    </row>
    <row r="95" spans="2:12" s="158" customFormat="1">
      <c r="B95" s="90" t="s">
        <v>2162</v>
      </c>
      <c r="C95" s="87">
        <v>5268</v>
      </c>
      <c r="D95" s="100" t="s">
        <v>974</v>
      </c>
      <c r="E95" s="120">
        <v>42206</v>
      </c>
      <c r="F95" s="97">
        <v>131057</v>
      </c>
      <c r="G95" s="99">
        <v>0</v>
      </c>
      <c r="H95" s="97">
        <v>5.5000000000000003E-4</v>
      </c>
      <c r="I95" s="98">
        <v>3.9035591274397246E-3</v>
      </c>
      <c r="J95" s="98">
        <v>5.7474669203253987E-10</v>
      </c>
      <c r="K95" s="98">
        <f>H95/'סכום נכסי הקרן'!$C$43</f>
        <v>1.1520863540669521E-11</v>
      </c>
      <c r="L95" s="140"/>
    </row>
    <row r="96" spans="2:12" s="158" customFormat="1">
      <c r="B96" s="90" t="s">
        <v>2163</v>
      </c>
      <c r="C96" s="178">
        <v>5225</v>
      </c>
      <c r="D96" s="100" t="s">
        <v>931</v>
      </c>
      <c r="E96" s="120">
        <v>41269</v>
      </c>
      <c r="F96" s="97">
        <v>7255919</v>
      </c>
      <c r="G96" s="99">
        <v>35.18</v>
      </c>
      <c r="H96" s="97">
        <v>9959.7200699999994</v>
      </c>
      <c r="I96" s="98">
        <v>8.5047410537501568E-3</v>
      </c>
      <c r="J96" s="98">
        <v>1.0407847570550174E-2</v>
      </c>
      <c r="K96" s="98">
        <f>H96/'סכום נכסי הקרן'!$C$43</f>
        <v>2.0862650150861359E-4</v>
      </c>
      <c r="L96" s="140"/>
    </row>
    <row r="97" spans="2:12" s="158" customFormat="1">
      <c r="B97" s="90" t="s">
        <v>2164</v>
      </c>
      <c r="C97" s="87">
        <v>5083</v>
      </c>
      <c r="D97" s="100" t="s">
        <v>931</v>
      </c>
      <c r="E97" s="120">
        <v>39415</v>
      </c>
      <c r="F97" s="97">
        <v>3693864</v>
      </c>
      <c r="G97" s="99">
        <v>83.89</v>
      </c>
      <c r="H97" s="97">
        <v>12091.63673</v>
      </c>
      <c r="I97" s="98">
        <v>2.9136892404740572E-2</v>
      </c>
      <c r="J97" s="98">
        <v>1.263568765786665E-2</v>
      </c>
      <c r="K97" s="98">
        <f>H97/'סכום נכסי הקרן'!$C$43</f>
        <v>2.5328381227214075E-4</v>
      </c>
      <c r="L97" s="140"/>
    </row>
    <row r="98" spans="2:12" s="158" customFormat="1">
      <c r="B98" s="90" t="s">
        <v>2165</v>
      </c>
      <c r="C98" s="87">
        <v>5269</v>
      </c>
      <c r="D98" s="100" t="s">
        <v>974</v>
      </c>
      <c r="E98" s="120">
        <v>42271</v>
      </c>
      <c r="F98" s="97">
        <v>1562227.36</v>
      </c>
      <c r="G98" s="99">
        <v>89.05</v>
      </c>
      <c r="H98" s="97">
        <v>5907.9598099999994</v>
      </c>
      <c r="I98" s="98">
        <v>2.2184807368525305E-2</v>
      </c>
      <c r="J98" s="98">
        <v>6.1737824681067132E-3</v>
      </c>
      <c r="K98" s="98">
        <f>H98/'סכום נכסי הקרן'!$C$43</f>
        <v>1.2375417959049057E-4</v>
      </c>
      <c r="L98" s="140"/>
    </row>
    <row r="99" spans="2:12" s="158" customFormat="1">
      <c r="B99" s="90" t="s">
        <v>2166</v>
      </c>
      <c r="C99" s="87">
        <v>5227</v>
      </c>
      <c r="D99" s="100" t="s">
        <v>931</v>
      </c>
      <c r="E99" s="120">
        <v>40997</v>
      </c>
      <c r="F99" s="97">
        <v>1126796.27</v>
      </c>
      <c r="G99" s="99">
        <v>61.629999999999995</v>
      </c>
      <c r="H99" s="97">
        <v>2709.8896800000002</v>
      </c>
      <c r="I99" s="98">
        <v>3.0303030303030303E-3</v>
      </c>
      <c r="J99" s="98">
        <v>2.831818417005669E-3</v>
      </c>
      <c r="K99" s="98">
        <f>H99/'סכום נכסי הקרן'!$C$43</f>
        <v>5.6764125842815627E-5</v>
      </c>
      <c r="L99" s="140"/>
    </row>
    <row r="100" spans="2:12" s="158" customFormat="1">
      <c r="B100" s="90" t="s">
        <v>2167</v>
      </c>
      <c r="C100" s="87">
        <v>5257</v>
      </c>
      <c r="D100" s="100" t="s">
        <v>931</v>
      </c>
      <c r="E100" s="120">
        <v>42033</v>
      </c>
      <c r="F100" s="97">
        <v>1912965</v>
      </c>
      <c r="G100" s="99">
        <v>92.79</v>
      </c>
      <c r="H100" s="97">
        <v>6926.0576500000006</v>
      </c>
      <c r="I100" s="98">
        <v>3.2595864226826005E-2</v>
      </c>
      <c r="J100" s="98">
        <v>7.2376885875712121E-3</v>
      </c>
      <c r="K100" s="98">
        <f>H100/'סכום נכסי הקרן'!$C$43</f>
        <v>1.4508030010992767E-4</v>
      </c>
      <c r="L100" s="140"/>
    </row>
    <row r="101" spans="2:12" s="158" customFormat="1">
      <c r="B101" s="90" t="s">
        <v>2168</v>
      </c>
      <c r="C101" s="87">
        <v>5094</v>
      </c>
      <c r="D101" s="100" t="s">
        <v>931</v>
      </c>
      <c r="E101" s="120">
        <v>39717</v>
      </c>
      <c r="F101" s="97">
        <v>4491636</v>
      </c>
      <c r="G101" s="99">
        <v>99.539999999999992</v>
      </c>
      <c r="H101" s="97">
        <v>17445.93518</v>
      </c>
      <c r="I101" s="98">
        <v>3.0500000000000003E-2</v>
      </c>
      <c r="J101" s="98">
        <v>1.8230897334762023E-2</v>
      </c>
      <c r="K101" s="98">
        <f>H101/'סכום נכסי הקרן'!$C$43</f>
        <v>3.6544043372390138E-4</v>
      </c>
      <c r="L101" s="140"/>
    </row>
    <row r="102" spans="2:12" s="158" customFormat="1">
      <c r="B102" s="162"/>
      <c r="L102" s="140"/>
    </row>
    <row r="103" spans="2:12" s="158" customFormat="1">
      <c r="B103" s="162"/>
      <c r="L103" s="140"/>
    </row>
    <row r="104" spans="2:12" s="158" customFormat="1">
      <c r="B104" s="162"/>
      <c r="L104" s="140"/>
    </row>
    <row r="105" spans="2:12" s="158" customFormat="1">
      <c r="B105" s="163"/>
      <c r="L105" s="140"/>
    </row>
    <row r="106" spans="2:12" s="158" customFormat="1">
      <c r="B106" s="153" t="s">
        <v>2869</v>
      </c>
      <c r="L106" s="140"/>
    </row>
    <row r="107" spans="2:12" s="158" customFormat="1">
      <c r="B107" s="153" t="s">
        <v>138</v>
      </c>
      <c r="L107" s="140"/>
    </row>
    <row r="108" spans="2:12" s="158" customFormat="1">
      <c r="B108" s="162"/>
      <c r="L108" s="140"/>
    </row>
    <row r="109" spans="2:12" s="158" customFormat="1">
      <c r="B109" s="162"/>
      <c r="L109" s="140"/>
    </row>
    <row r="110" spans="2:12" s="158" customFormat="1">
      <c r="B110" s="162"/>
      <c r="L110" s="140"/>
    </row>
    <row r="111" spans="2:12" s="158" customFormat="1">
      <c r="B111" s="162"/>
      <c r="L111" s="140"/>
    </row>
    <row r="112" spans="2:12" s="158" customFormat="1">
      <c r="B112" s="162"/>
      <c r="L112" s="140"/>
    </row>
    <row r="113" spans="2:12" s="158" customFormat="1">
      <c r="B113" s="162"/>
      <c r="L113" s="140"/>
    </row>
    <row r="114" spans="2:12" s="158" customFormat="1">
      <c r="B114" s="162"/>
      <c r="L114" s="140"/>
    </row>
    <row r="115" spans="2:12" s="158" customFormat="1">
      <c r="B115" s="162"/>
      <c r="L115" s="140"/>
    </row>
    <row r="116" spans="2:12" s="158" customFormat="1">
      <c r="B116" s="162"/>
      <c r="L116" s="140"/>
    </row>
    <row r="117" spans="2:12" s="158" customFormat="1">
      <c r="B117" s="162"/>
      <c r="L117" s="140"/>
    </row>
    <row r="118" spans="2:12" s="158" customFormat="1">
      <c r="B118" s="162"/>
      <c r="L118" s="140"/>
    </row>
    <row r="119" spans="2:12" s="158" customFormat="1">
      <c r="B119" s="162"/>
      <c r="L119" s="140"/>
    </row>
    <row r="120" spans="2:12" s="158" customFormat="1">
      <c r="B120" s="162"/>
      <c r="L120" s="140"/>
    </row>
    <row r="121" spans="2:12" s="158" customFormat="1">
      <c r="B121" s="162"/>
      <c r="L121" s="140"/>
    </row>
    <row r="122" spans="2:12" s="158" customFormat="1">
      <c r="B122" s="162"/>
      <c r="L122" s="140"/>
    </row>
    <row r="123" spans="2:12" s="158" customFormat="1">
      <c r="B123" s="162"/>
      <c r="L123" s="140"/>
    </row>
    <row r="124" spans="2:12" s="158" customFormat="1">
      <c r="B124" s="162"/>
      <c r="L124" s="140"/>
    </row>
    <row r="125" spans="2:12" s="158" customFormat="1">
      <c r="B125" s="162"/>
      <c r="L125" s="140"/>
    </row>
    <row r="126" spans="2:12" s="158" customFormat="1">
      <c r="B126" s="162"/>
      <c r="L126" s="140"/>
    </row>
    <row r="127" spans="2:12" s="158" customFormat="1">
      <c r="B127" s="162"/>
      <c r="L127" s="140"/>
    </row>
    <row r="128" spans="2:12" s="158" customFormat="1">
      <c r="B128" s="162"/>
      <c r="L128" s="140"/>
    </row>
    <row r="129" spans="2:12" s="158" customFormat="1">
      <c r="B129" s="162"/>
      <c r="L129" s="140"/>
    </row>
    <row r="130" spans="2:12" s="158" customFormat="1">
      <c r="B130" s="162"/>
      <c r="L130" s="140"/>
    </row>
    <row r="131" spans="2:12" s="158" customFormat="1">
      <c r="B131" s="162"/>
      <c r="L131" s="140"/>
    </row>
    <row r="132" spans="2:12" s="158" customFormat="1">
      <c r="B132" s="162"/>
      <c r="L132" s="140"/>
    </row>
    <row r="133" spans="2:12" s="158" customFormat="1">
      <c r="B133" s="162"/>
      <c r="L133" s="140"/>
    </row>
    <row r="134" spans="2:12" s="158" customFormat="1">
      <c r="B134" s="162"/>
      <c r="L134" s="140"/>
    </row>
    <row r="135" spans="2:12" s="158" customFormat="1">
      <c r="B135" s="162"/>
      <c r="L135" s="140"/>
    </row>
    <row r="136" spans="2:12" s="158" customFormat="1">
      <c r="B136" s="162"/>
      <c r="L136" s="140"/>
    </row>
    <row r="137" spans="2:12" s="158" customFormat="1">
      <c r="B137" s="162"/>
      <c r="L137" s="140"/>
    </row>
    <row r="138" spans="2:12" s="158" customFormat="1">
      <c r="B138" s="162"/>
      <c r="L138" s="140"/>
    </row>
    <row r="139" spans="2:12" s="158" customFormat="1">
      <c r="B139" s="162"/>
      <c r="L139" s="140"/>
    </row>
    <row r="140" spans="2:12" s="158" customFormat="1">
      <c r="B140" s="162"/>
      <c r="L140" s="140"/>
    </row>
    <row r="141" spans="2:12" s="158" customFormat="1">
      <c r="B141" s="162"/>
      <c r="L141" s="140"/>
    </row>
    <row r="142" spans="2:12" s="158" customFormat="1">
      <c r="B142" s="162"/>
      <c r="L142" s="140"/>
    </row>
    <row r="143" spans="2:12" s="158" customFormat="1">
      <c r="B143" s="162"/>
      <c r="L143" s="140"/>
    </row>
    <row r="144" spans="2:12" s="158" customFormat="1">
      <c r="B144" s="162"/>
      <c r="L144" s="140"/>
    </row>
    <row r="145" spans="2:12" s="158" customFormat="1">
      <c r="B145" s="162"/>
      <c r="L145" s="140"/>
    </row>
    <row r="146" spans="2:12" s="158" customFormat="1">
      <c r="B146" s="162"/>
      <c r="L146" s="140"/>
    </row>
    <row r="147" spans="2:12" s="158" customFormat="1">
      <c r="B147" s="162"/>
      <c r="L147" s="140"/>
    </row>
    <row r="148" spans="2:12" s="158" customFormat="1">
      <c r="B148" s="162"/>
      <c r="L148" s="140"/>
    </row>
    <row r="149" spans="2:12" s="158" customFormat="1">
      <c r="B149" s="162"/>
      <c r="L149" s="140"/>
    </row>
    <row r="150" spans="2:12" s="158" customFormat="1">
      <c r="B150" s="162"/>
      <c r="L150" s="140"/>
    </row>
    <row r="151" spans="2:12" s="158" customFormat="1">
      <c r="B151" s="162"/>
      <c r="L151" s="140"/>
    </row>
    <row r="152" spans="2:12" s="158" customFormat="1">
      <c r="B152" s="162"/>
      <c r="L152" s="140"/>
    </row>
    <row r="153" spans="2:12" s="158" customFormat="1">
      <c r="B153" s="162"/>
      <c r="L153" s="140"/>
    </row>
    <row r="154" spans="2:12" s="158" customFormat="1">
      <c r="B154" s="162"/>
      <c r="L154" s="140"/>
    </row>
    <row r="155" spans="2:12" s="158" customFormat="1">
      <c r="B155" s="162"/>
      <c r="L155" s="140"/>
    </row>
    <row r="156" spans="2:12" s="158" customFormat="1">
      <c r="B156" s="162"/>
      <c r="L156" s="140"/>
    </row>
    <row r="157" spans="2:12" s="158" customFormat="1">
      <c r="B157" s="162"/>
      <c r="L157" s="140"/>
    </row>
    <row r="158" spans="2:12" s="158" customFormat="1">
      <c r="B158" s="162"/>
      <c r="L158" s="140"/>
    </row>
    <row r="159" spans="2:12" s="158" customFormat="1">
      <c r="B159" s="162"/>
      <c r="L159" s="140"/>
    </row>
    <row r="160" spans="2:12" s="158" customFormat="1">
      <c r="B160" s="162"/>
      <c r="L160" s="140"/>
    </row>
    <row r="161" spans="2:12" s="158" customFormat="1">
      <c r="B161" s="162"/>
      <c r="L161" s="140"/>
    </row>
    <row r="162" spans="2:12" s="158" customFormat="1">
      <c r="B162" s="162"/>
      <c r="L162" s="140"/>
    </row>
    <row r="163" spans="2:12" s="158" customFormat="1">
      <c r="B163" s="162"/>
      <c r="L163" s="140"/>
    </row>
    <row r="164" spans="2:12" s="158" customFormat="1">
      <c r="B164" s="162"/>
      <c r="L164" s="140"/>
    </row>
    <row r="165" spans="2:12" s="158" customFormat="1">
      <c r="B165" s="162"/>
      <c r="L165" s="140"/>
    </row>
    <row r="166" spans="2:12">
      <c r="C166" s="1"/>
    </row>
    <row r="167" spans="2:12">
      <c r="C167" s="1"/>
    </row>
    <row r="168" spans="2:12">
      <c r="C168" s="1"/>
    </row>
    <row r="169" spans="2:12">
      <c r="C169" s="1"/>
    </row>
    <row r="170" spans="2:12">
      <c r="C170" s="1"/>
    </row>
    <row r="171" spans="2:12">
      <c r="C171" s="1"/>
    </row>
    <row r="172" spans="2:12">
      <c r="C172" s="1"/>
    </row>
    <row r="173" spans="2:12">
      <c r="C173" s="1"/>
    </row>
    <row r="174" spans="2:12">
      <c r="C174" s="1"/>
    </row>
    <row r="175" spans="2:12">
      <c r="C175" s="1"/>
    </row>
    <row r="176" spans="2:12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</sheetData>
  <sheetProtection password="CC3D" sheet="1" objects="1" scenarios="1"/>
  <mergeCells count="2">
    <mergeCell ref="B6:K6"/>
    <mergeCell ref="B7:K7"/>
  </mergeCells>
  <phoneticPr fontId="6" type="noConversion"/>
  <dataValidations count="2">
    <dataValidation allowBlank="1" showInputMessage="1" showErrorMessage="1" sqref="C97:C65532 C5:C27 E74:E89 E90:K65532 E62:E72 D3:D65532 C29:C95 B108:B1048576 F62:H89 J62:K89 E3:H61 D1:L2 I3:I89 J3:L61 L62:L65536 A1:A1048576 B1:B105 M1:HV65536"/>
    <dataValidation type="list" allowBlank="1" showInputMessage="1" showErrorMessage="1" sqref="E73">
      <formula1>$R$8:$R$23</formula1>
    </dataValidation>
  </dataValidations>
  <pageMargins left="0" right="0" top="0.51181102362204722" bottom="0.51181102362204722" header="0" footer="0.23622047244094491"/>
  <pageSetup paperSize="9" scale="83" fitToHeight="25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Normal="100" workbookViewId="0">
      <selection activeCell="C25" sqref="C25"/>
    </sheetView>
  </sheetViews>
  <sheetFormatPr defaultRowHeight="18"/>
  <cols>
    <col min="1" max="1" width="6.28515625" style="1" customWidth="1"/>
    <col min="2" max="2" width="40.28515625" style="2" bestFit="1" customWidth="1"/>
    <col min="3" max="3" width="25.7109375" style="2" customWidth="1"/>
    <col min="4" max="4" width="15.7109375" style="2" bestFit="1" customWidth="1"/>
    <col min="5" max="5" width="5.28515625" style="1" bestFit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204</v>
      </c>
      <c r="C1" s="81" t="s" vm="1">
        <v>275</v>
      </c>
    </row>
    <row r="2" spans="2:59">
      <c r="B2" s="57" t="s">
        <v>203</v>
      </c>
      <c r="C2" s="81" t="s">
        <v>276</v>
      </c>
    </row>
    <row r="3" spans="2:59">
      <c r="B3" s="57" t="s">
        <v>205</v>
      </c>
      <c r="C3" s="81" t="s">
        <v>277</v>
      </c>
    </row>
    <row r="4" spans="2:59">
      <c r="B4" s="57" t="s">
        <v>206</v>
      </c>
      <c r="C4" s="81">
        <v>162</v>
      </c>
    </row>
    <row r="6" spans="2:59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59" ht="26.25" customHeight="1">
      <c r="B7" s="201" t="s">
        <v>123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</row>
    <row r="8" spans="2:59" s="3" customFormat="1" ht="78.75">
      <c r="B8" s="22" t="s">
        <v>142</v>
      </c>
      <c r="C8" s="30" t="s">
        <v>58</v>
      </c>
      <c r="D8" s="73" t="s">
        <v>82</v>
      </c>
      <c r="E8" s="30" t="s">
        <v>127</v>
      </c>
      <c r="F8" s="30" t="s">
        <v>128</v>
      </c>
      <c r="G8" s="30" t="s">
        <v>0</v>
      </c>
      <c r="H8" s="30" t="s">
        <v>131</v>
      </c>
      <c r="I8" s="30" t="s">
        <v>135</v>
      </c>
      <c r="J8" s="30" t="s">
        <v>73</v>
      </c>
      <c r="K8" s="73" t="s">
        <v>207</v>
      </c>
      <c r="L8" s="31" t="s">
        <v>209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31" t="s">
        <v>61</v>
      </c>
      <c r="C11" s="132"/>
      <c r="D11" s="132"/>
      <c r="E11" s="132"/>
      <c r="F11" s="132"/>
      <c r="G11" s="133"/>
      <c r="H11" s="134"/>
      <c r="I11" s="133">
        <v>270.71521999999999</v>
      </c>
      <c r="J11" s="132"/>
      <c r="K11" s="135">
        <v>1</v>
      </c>
      <c r="L11" s="135">
        <f>I11/'סכום נכסי הקרן'!$C$43</f>
        <v>5.6706783781860507E-6</v>
      </c>
      <c r="M11" s="1"/>
      <c r="N11" s="1"/>
      <c r="O11" s="1"/>
      <c r="P11" s="1"/>
      <c r="BG11" s="1"/>
    </row>
    <row r="12" spans="2:59" ht="21" customHeight="1">
      <c r="B12" s="137" t="s">
        <v>272</v>
      </c>
      <c r="C12" s="132"/>
      <c r="D12" s="132"/>
      <c r="E12" s="132"/>
      <c r="F12" s="132"/>
      <c r="G12" s="133"/>
      <c r="H12" s="134"/>
      <c r="I12" s="133">
        <v>270.71522000000004</v>
      </c>
      <c r="J12" s="132"/>
      <c r="K12" s="135">
        <v>1.0000000000000002</v>
      </c>
      <c r="L12" s="135">
        <f>I12/'סכום נכסי הקרן'!$C$43</f>
        <v>5.6706783781860524E-6</v>
      </c>
    </row>
    <row r="13" spans="2:59" s="158" customFormat="1">
      <c r="B13" s="86" t="s">
        <v>2169</v>
      </c>
      <c r="C13" s="87" t="s">
        <v>2170</v>
      </c>
      <c r="D13" s="100" t="s">
        <v>1133</v>
      </c>
      <c r="E13" s="100" t="s">
        <v>281</v>
      </c>
      <c r="F13" s="180">
        <v>41546</v>
      </c>
      <c r="G13" s="97">
        <v>26322</v>
      </c>
      <c r="H13" s="99">
        <v>0</v>
      </c>
      <c r="I13" s="97">
        <v>2.9999999999999997E-5</v>
      </c>
      <c r="J13" s="87"/>
      <c r="K13" s="98">
        <v>1.1081755950034874E-7</v>
      </c>
      <c r="L13" s="98">
        <f>I13/'סכום נכסי הקרן'!$C$43</f>
        <v>6.2841073858197382E-13</v>
      </c>
    </row>
    <row r="14" spans="2:59" s="158" customFormat="1">
      <c r="B14" s="86" t="s">
        <v>2171</v>
      </c>
      <c r="C14" s="87" t="s">
        <v>2172</v>
      </c>
      <c r="D14" s="100" t="s">
        <v>1122</v>
      </c>
      <c r="E14" s="100" t="s">
        <v>281</v>
      </c>
      <c r="F14" s="180">
        <v>41879</v>
      </c>
      <c r="G14" s="97">
        <v>2607606</v>
      </c>
      <c r="H14" s="99">
        <v>0</v>
      </c>
      <c r="I14" s="97">
        <v>7.3009999999999992E-2</v>
      </c>
      <c r="J14" s="168">
        <v>7.6450072113748158E-2</v>
      </c>
      <c r="K14" s="98">
        <v>2.6969300063734873E-4</v>
      </c>
      <c r="L14" s="98">
        <f>I14/'סכום נכסי הקרן'!$C$43</f>
        <v>1.5293422674623302E-9</v>
      </c>
    </row>
    <row r="15" spans="2:59" s="158" customFormat="1">
      <c r="B15" s="86" t="s">
        <v>2173</v>
      </c>
      <c r="C15" s="87" t="s">
        <v>2174</v>
      </c>
      <c r="D15" s="100" t="s">
        <v>1122</v>
      </c>
      <c r="E15" s="100" t="s">
        <v>281</v>
      </c>
      <c r="F15" s="180">
        <v>41660</v>
      </c>
      <c r="G15" s="97">
        <v>307389</v>
      </c>
      <c r="H15" s="99">
        <v>0.88049999999999995</v>
      </c>
      <c r="I15" s="97">
        <v>270.64218</v>
      </c>
      <c r="J15" s="168">
        <v>7.3476585133582059E-2</v>
      </c>
      <c r="K15" s="98">
        <v>0.99973019618180314</v>
      </c>
      <c r="L15" s="98">
        <f>I15/'סכום נכסי הקרן'!$C$43</f>
        <v>5.66914840750785E-6</v>
      </c>
    </row>
    <row r="16" spans="2:59" s="158" customFormat="1">
      <c r="B16" s="137" t="s">
        <v>267</v>
      </c>
      <c r="C16" s="132"/>
      <c r="D16" s="132"/>
      <c r="E16" s="132"/>
      <c r="F16" s="132"/>
      <c r="G16" s="133"/>
      <c r="H16" s="134"/>
      <c r="I16" s="133">
        <f>+I17</f>
        <v>2.9999999999999997E-5</v>
      </c>
      <c r="J16" s="132"/>
      <c r="K16" s="135"/>
      <c r="L16" s="135">
        <f>I16/'סכום נכסי הקרן'!$C$43</f>
        <v>6.2841073858197382E-13</v>
      </c>
    </row>
    <row r="17" spans="2:12" s="158" customFormat="1">
      <c r="B17" s="86" t="s">
        <v>2175</v>
      </c>
      <c r="C17" s="87" t="s">
        <v>2176</v>
      </c>
      <c r="D17" s="100" t="s">
        <v>1122</v>
      </c>
      <c r="E17" s="100" t="s">
        <v>931</v>
      </c>
      <c r="F17" s="180">
        <v>40570</v>
      </c>
      <c r="G17" s="97">
        <v>147528</v>
      </c>
      <c r="H17" s="176">
        <v>0</v>
      </c>
      <c r="I17" s="177">
        <v>2.9999999999999997E-5</v>
      </c>
      <c r="J17" s="168">
        <v>1.7817425734156008E-2</v>
      </c>
      <c r="K17" s="98">
        <v>0</v>
      </c>
      <c r="L17" s="169">
        <f>I17/'סכום נכסי הקרן'!$C$43</f>
        <v>6.2841073858197382E-13</v>
      </c>
    </row>
    <row r="18" spans="2:12">
      <c r="B18" s="103"/>
      <c r="C18" s="87"/>
      <c r="D18" s="87"/>
      <c r="E18" s="87"/>
      <c r="F18" s="87"/>
      <c r="G18" s="97"/>
      <c r="H18" s="99"/>
      <c r="I18" s="87"/>
      <c r="J18" s="87"/>
      <c r="K18" s="98"/>
      <c r="L18" s="87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12" t="s">
        <v>2869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12" t="s">
        <v>138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password="CC3D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65536 L18:L65536 AH1:IV2 D1:AF2 D3:E65536 F18:F65536 F3:F12 F16 G3:G65536 H18:I65536 H3:I16 J3:K65536 M3:IV65536 L3:L16 A1:A1048576 B1:B20 B23:B1048576"/>
  </dataValidations>
  <pageMargins left="0" right="0" top="0.5" bottom="0.5" header="0" footer="0.25"/>
  <pageSetup paperSize="9" scale="91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107</v>
      </c>
      <c r="C6" s="13" t="s">
        <v>58</v>
      </c>
      <c r="E6" s="13" t="s">
        <v>143</v>
      </c>
      <c r="I6" s="13" t="s">
        <v>15</v>
      </c>
      <c r="J6" s="13" t="s">
        <v>83</v>
      </c>
      <c r="M6" s="13" t="s">
        <v>127</v>
      </c>
      <c r="Q6" s="13" t="s">
        <v>17</v>
      </c>
      <c r="R6" s="13" t="s">
        <v>19</v>
      </c>
      <c r="U6" s="13" t="s">
        <v>78</v>
      </c>
      <c r="W6" s="14" t="s">
        <v>72</v>
      </c>
    </row>
    <row r="7" spans="2:25" ht="18">
      <c r="B7" s="53" t="str">
        <f>'תעודות התחייבות ממשלתיות'!B6:Q6</f>
        <v>1.ב. ניירות ערך סחירים</v>
      </c>
      <c r="C7" s="13"/>
      <c r="E7" s="47"/>
      <c r="I7" s="13"/>
      <c r="J7" s="13"/>
      <c r="K7" s="13"/>
      <c r="L7" s="13"/>
      <c r="M7" s="13"/>
      <c r="Q7" s="13"/>
      <c r="R7" s="52"/>
    </row>
    <row r="8" spans="2:25" ht="37.5">
      <c r="B8" s="48" t="s">
        <v>112</v>
      </c>
      <c r="C8" s="30" t="s">
        <v>58</v>
      </c>
      <c r="D8" s="30" t="s">
        <v>146</v>
      </c>
      <c r="I8" s="30" t="s">
        <v>15</v>
      </c>
      <c r="J8" s="30" t="s">
        <v>83</v>
      </c>
      <c r="K8" s="30" t="s">
        <v>128</v>
      </c>
      <c r="L8" s="30" t="s">
        <v>18</v>
      </c>
      <c r="M8" s="30" t="s">
        <v>127</v>
      </c>
      <c r="Q8" s="30" t="s">
        <v>17</v>
      </c>
      <c r="R8" s="30" t="s">
        <v>19</v>
      </c>
      <c r="S8" s="30" t="s">
        <v>0</v>
      </c>
      <c r="T8" s="30" t="s">
        <v>131</v>
      </c>
      <c r="U8" s="30" t="s">
        <v>78</v>
      </c>
      <c r="V8" s="30" t="s">
        <v>73</v>
      </c>
      <c r="W8" s="31" t="s">
        <v>137</v>
      </c>
    </row>
    <row r="9" spans="2:25" ht="31.5">
      <c r="B9" s="49" t="str">
        <f>'תעודות חוב מסחריות '!B7:T7</f>
        <v>2. תעודות חוב מסחריות</v>
      </c>
      <c r="C9" s="13" t="s">
        <v>58</v>
      </c>
      <c r="D9" s="13" t="s">
        <v>146</v>
      </c>
      <c r="E9" s="42" t="s">
        <v>143</v>
      </c>
      <c r="G9" s="13" t="s">
        <v>82</v>
      </c>
      <c r="I9" s="13" t="s">
        <v>15</v>
      </c>
      <c r="J9" s="13" t="s">
        <v>83</v>
      </c>
      <c r="K9" s="13" t="s">
        <v>128</v>
      </c>
      <c r="L9" s="13" t="s">
        <v>18</v>
      </c>
      <c r="M9" s="13" t="s">
        <v>127</v>
      </c>
      <c r="Q9" s="13" t="s">
        <v>17</v>
      </c>
      <c r="R9" s="13" t="s">
        <v>19</v>
      </c>
      <c r="S9" s="13" t="s">
        <v>0</v>
      </c>
      <c r="T9" s="13" t="s">
        <v>131</v>
      </c>
      <c r="U9" s="13" t="s">
        <v>78</v>
      </c>
      <c r="V9" s="13" t="s">
        <v>73</v>
      </c>
      <c r="W9" s="39" t="s">
        <v>137</v>
      </c>
    </row>
    <row r="10" spans="2:25" ht="31.5">
      <c r="B10" s="49" t="str">
        <f>'אג"ח קונצרני'!B7:T7</f>
        <v>3. אג"ח קונצרני</v>
      </c>
      <c r="C10" s="30" t="s">
        <v>58</v>
      </c>
      <c r="D10" s="13" t="s">
        <v>146</v>
      </c>
      <c r="E10" s="42" t="s">
        <v>143</v>
      </c>
      <c r="G10" s="30" t="s">
        <v>82</v>
      </c>
      <c r="I10" s="30" t="s">
        <v>15</v>
      </c>
      <c r="J10" s="30" t="s">
        <v>83</v>
      </c>
      <c r="K10" s="30" t="s">
        <v>128</v>
      </c>
      <c r="L10" s="30" t="s">
        <v>18</v>
      </c>
      <c r="M10" s="30" t="s">
        <v>127</v>
      </c>
      <c r="Q10" s="30" t="s">
        <v>17</v>
      </c>
      <c r="R10" s="30" t="s">
        <v>19</v>
      </c>
      <c r="S10" s="30" t="s">
        <v>0</v>
      </c>
      <c r="T10" s="30" t="s">
        <v>131</v>
      </c>
      <c r="U10" s="30" t="s">
        <v>78</v>
      </c>
      <c r="V10" s="13" t="s">
        <v>73</v>
      </c>
      <c r="W10" s="31" t="s">
        <v>137</v>
      </c>
    </row>
    <row r="11" spans="2:25" ht="31.5">
      <c r="B11" s="49" t="str">
        <f>מניות!B7</f>
        <v>4. מניות</v>
      </c>
      <c r="C11" s="30" t="s">
        <v>58</v>
      </c>
      <c r="D11" s="13" t="s">
        <v>146</v>
      </c>
      <c r="E11" s="42" t="s">
        <v>143</v>
      </c>
      <c r="H11" s="30" t="s">
        <v>127</v>
      </c>
      <c r="S11" s="30" t="s">
        <v>0</v>
      </c>
      <c r="T11" s="13" t="s">
        <v>131</v>
      </c>
      <c r="U11" s="13" t="s">
        <v>78</v>
      </c>
      <c r="V11" s="13" t="s">
        <v>73</v>
      </c>
      <c r="W11" s="14" t="s">
        <v>137</v>
      </c>
    </row>
    <row r="12" spans="2:25" ht="31.5">
      <c r="B12" s="49" t="str">
        <f>'תעודות סל'!B7:M7</f>
        <v>5. תעודות סל</v>
      </c>
      <c r="C12" s="30" t="s">
        <v>58</v>
      </c>
      <c r="D12" s="13" t="s">
        <v>146</v>
      </c>
      <c r="E12" s="42" t="s">
        <v>143</v>
      </c>
      <c r="H12" s="30" t="s">
        <v>127</v>
      </c>
      <c r="S12" s="30" t="s">
        <v>0</v>
      </c>
      <c r="T12" s="30" t="s">
        <v>131</v>
      </c>
      <c r="U12" s="30" t="s">
        <v>78</v>
      </c>
      <c r="V12" s="30" t="s">
        <v>73</v>
      </c>
      <c r="W12" s="31" t="s">
        <v>137</v>
      </c>
    </row>
    <row r="13" spans="2:25" ht="31.5">
      <c r="B13" s="49" t="str">
        <f>'קרנות נאמנות'!B7:O7</f>
        <v>6. קרנות נאמנות</v>
      </c>
      <c r="C13" s="30" t="s">
        <v>58</v>
      </c>
      <c r="D13" s="30" t="s">
        <v>146</v>
      </c>
      <c r="G13" s="30" t="s">
        <v>82</v>
      </c>
      <c r="H13" s="30" t="s">
        <v>127</v>
      </c>
      <c r="S13" s="30" t="s">
        <v>0</v>
      </c>
      <c r="T13" s="30" t="s">
        <v>131</v>
      </c>
      <c r="U13" s="30" t="s">
        <v>78</v>
      </c>
      <c r="V13" s="30" t="s">
        <v>73</v>
      </c>
      <c r="W13" s="31" t="s">
        <v>137</v>
      </c>
    </row>
    <row r="14" spans="2:25" ht="31.5">
      <c r="B14" s="49" t="str">
        <f>'כתבי אופציה'!B7:L7</f>
        <v>7. כתבי אופציה</v>
      </c>
      <c r="C14" s="30" t="s">
        <v>58</v>
      </c>
      <c r="D14" s="30" t="s">
        <v>146</v>
      </c>
      <c r="G14" s="30" t="s">
        <v>82</v>
      </c>
      <c r="H14" s="30" t="s">
        <v>127</v>
      </c>
      <c r="S14" s="30" t="s">
        <v>0</v>
      </c>
      <c r="T14" s="30" t="s">
        <v>131</v>
      </c>
      <c r="U14" s="30" t="s">
        <v>78</v>
      </c>
      <c r="V14" s="30" t="s">
        <v>73</v>
      </c>
      <c r="W14" s="31" t="s">
        <v>137</v>
      </c>
    </row>
    <row r="15" spans="2:25" ht="31.5">
      <c r="B15" s="49" t="str">
        <f>אופציות!B7</f>
        <v>8. אופציות</v>
      </c>
      <c r="C15" s="30" t="s">
        <v>58</v>
      </c>
      <c r="D15" s="30" t="s">
        <v>146</v>
      </c>
      <c r="G15" s="30" t="s">
        <v>82</v>
      </c>
      <c r="H15" s="30" t="s">
        <v>127</v>
      </c>
      <c r="S15" s="30" t="s">
        <v>0</v>
      </c>
      <c r="T15" s="30" t="s">
        <v>131</v>
      </c>
      <c r="U15" s="30" t="s">
        <v>78</v>
      </c>
      <c r="V15" s="30" t="s">
        <v>73</v>
      </c>
      <c r="W15" s="31" t="s">
        <v>137</v>
      </c>
    </row>
    <row r="16" spans="2:25" ht="31.5">
      <c r="B16" s="49" t="str">
        <f>'חוזים עתידיים'!B7:I7</f>
        <v>9. חוזים עתידיים</v>
      </c>
      <c r="C16" s="30" t="s">
        <v>58</v>
      </c>
      <c r="D16" s="30" t="s">
        <v>146</v>
      </c>
      <c r="G16" s="30" t="s">
        <v>82</v>
      </c>
      <c r="H16" s="30" t="s">
        <v>127</v>
      </c>
      <c r="S16" s="30" t="s">
        <v>0</v>
      </c>
      <c r="T16" s="31" t="s">
        <v>131</v>
      </c>
    </row>
    <row r="17" spans="2:25" ht="31.5">
      <c r="B17" s="49" t="str">
        <f>'מוצרים מובנים'!B7:Q7</f>
        <v>10. מוצרים מובנים</v>
      </c>
      <c r="C17" s="30" t="s">
        <v>58</v>
      </c>
      <c r="F17" s="13" t="s">
        <v>65</v>
      </c>
      <c r="I17" s="30" t="s">
        <v>15</v>
      </c>
      <c r="J17" s="30" t="s">
        <v>83</v>
      </c>
      <c r="K17" s="30" t="s">
        <v>128</v>
      </c>
      <c r="L17" s="30" t="s">
        <v>18</v>
      </c>
      <c r="M17" s="30" t="s">
        <v>127</v>
      </c>
      <c r="Q17" s="30" t="s">
        <v>17</v>
      </c>
      <c r="R17" s="30" t="s">
        <v>19</v>
      </c>
      <c r="S17" s="30" t="s">
        <v>0</v>
      </c>
      <c r="T17" s="30" t="s">
        <v>131</v>
      </c>
      <c r="U17" s="30" t="s">
        <v>78</v>
      </c>
      <c r="V17" s="30" t="s">
        <v>73</v>
      </c>
      <c r="W17" s="31" t="s">
        <v>137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0" t="s">
        <v>58</v>
      </c>
      <c r="I19" s="30" t="s">
        <v>15</v>
      </c>
      <c r="J19" s="30" t="s">
        <v>83</v>
      </c>
      <c r="K19" s="30" t="s">
        <v>128</v>
      </c>
      <c r="L19" s="30" t="s">
        <v>18</v>
      </c>
      <c r="M19" s="30" t="s">
        <v>127</v>
      </c>
      <c r="Q19" s="30" t="s">
        <v>17</v>
      </c>
      <c r="R19" s="30" t="s">
        <v>19</v>
      </c>
      <c r="S19" s="30" t="s">
        <v>0</v>
      </c>
      <c r="T19" s="30" t="s">
        <v>131</v>
      </c>
      <c r="U19" s="30" t="s">
        <v>135</v>
      </c>
      <c r="V19" s="30" t="s">
        <v>73</v>
      </c>
      <c r="W19" s="31" t="s">
        <v>137</v>
      </c>
    </row>
    <row r="20" spans="2:25" ht="31.5">
      <c r="B20" s="49" t="str">
        <f>'לא סחיר - תעודות חוב מסחריות'!B7:S7</f>
        <v>2. תעודות חוב מסחריות</v>
      </c>
      <c r="C20" s="30" t="s">
        <v>58</v>
      </c>
      <c r="D20" s="42" t="s">
        <v>144</v>
      </c>
      <c r="E20" s="42" t="s">
        <v>143</v>
      </c>
      <c r="G20" s="30" t="s">
        <v>82</v>
      </c>
      <c r="I20" s="30" t="s">
        <v>15</v>
      </c>
      <c r="J20" s="30" t="s">
        <v>83</v>
      </c>
      <c r="K20" s="30" t="s">
        <v>128</v>
      </c>
      <c r="L20" s="30" t="s">
        <v>18</v>
      </c>
      <c r="M20" s="30" t="s">
        <v>127</v>
      </c>
      <c r="Q20" s="30" t="s">
        <v>17</v>
      </c>
      <c r="R20" s="30" t="s">
        <v>19</v>
      </c>
      <c r="S20" s="30" t="s">
        <v>0</v>
      </c>
      <c r="T20" s="30" t="s">
        <v>131</v>
      </c>
      <c r="U20" s="30" t="s">
        <v>135</v>
      </c>
      <c r="V20" s="30" t="s">
        <v>73</v>
      </c>
      <c r="W20" s="31" t="s">
        <v>137</v>
      </c>
    </row>
    <row r="21" spans="2:25" ht="31.5">
      <c r="B21" s="49" t="str">
        <f>'לא סחיר - אג"ח קונצרני'!B7:S7</f>
        <v>3. אג"ח קונצרני</v>
      </c>
      <c r="C21" s="30" t="s">
        <v>58</v>
      </c>
      <c r="D21" s="42" t="s">
        <v>144</v>
      </c>
      <c r="E21" s="42" t="s">
        <v>143</v>
      </c>
      <c r="G21" s="30" t="s">
        <v>82</v>
      </c>
      <c r="I21" s="30" t="s">
        <v>15</v>
      </c>
      <c r="J21" s="30" t="s">
        <v>83</v>
      </c>
      <c r="K21" s="30" t="s">
        <v>128</v>
      </c>
      <c r="L21" s="30" t="s">
        <v>18</v>
      </c>
      <c r="M21" s="30" t="s">
        <v>127</v>
      </c>
      <c r="Q21" s="30" t="s">
        <v>17</v>
      </c>
      <c r="R21" s="30" t="s">
        <v>19</v>
      </c>
      <c r="S21" s="30" t="s">
        <v>0</v>
      </c>
      <c r="T21" s="30" t="s">
        <v>131</v>
      </c>
      <c r="U21" s="30" t="s">
        <v>135</v>
      </c>
      <c r="V21" s="30" t="s">
        <v>73</v>
      </c>
      <c r="W21" s="31" t="s">
        <v>137</v>
      </c>
    </row>
    <row r="22" spans="2:25" ht="31.5">
      <c r="B22" s="49" t="str">
        <f>'לא סחיר - מניות'!B7:M7</f>
        <v>4. מניות</v>
      </c>
      <c r="C22" s="30" t="s">
        <v>58</v>
      </c>
      <c r="D22" s="42" t="s">
        <v>144</v>
      </c>
      <c r="E22" s="42" t="s">
        <v>143</v>
      </c>
      <c r="G22" s="30" t="s">
        <v>82</v>
      </c>
      <c r="H22" s="30" t="s">
        <v>127</v>
      </c>
      <c r="S22" s="30" t="s">
        <v>0</v>
      </c>
      <c r="T22" s="30" t="s">
        <v>131</v>
      </c>
      <c r="U22" s="30" t="s">
        <v>135</v>
      </c>
      <c r="V22" s="30" t="s">
        <v>73</v>
      </c>
      <c r="W22" s="31" t="s">
        <v>137</v>
      </c>
    </row>
    <row r="23" spans="2:25" ht="31.5">
      <c r="B23" s="49" t="str">
        <f>'לא סחיר - קרנות השקעה'!B7:K7</f>
        <v>5. קרנות השקעה</v>
      </c>
      <c r="C23" s="30" t="s">
        <v>58</v>
      </c>
      <c r="G23" s="30" t="s">
        <v>82</v>
      </c>
      <c r="H23" s="30" t="s">
        <v>127</v>
      </c>
      <c r="K23" s="30" t="s">
        <v>128</v>
      </c>
      <c r="S23" s="30" t="s">
        <v>0</v>
      </c>
      <c r="T23" s="30" t="s">
        <v>131</v>
      </c>
      <c r="U23" s="30" t="s">
        <v>135</v>
      </c>
      <c r="V23" s="30" t="s">
        <v>73</v>
      </c>
      <c r="W23" s="31" t="s">
        <v>137</v>
      </c>
    </row>
    <row r="24" spans="2:25" ht="31.5">
      <c r="B24" s="49" t="str">
        <f>'לא סחיר - כתבי אופציה'!B7:L7</f>
        <v>6. כתבי אופציה</v>
      </c>
      <c r="C24" s="30" t="s">
        <v>58</v>
      </c>
      <c r="G24" s="30" t="s">
        <v>82</v>
      </c>
      <c r="H24" s="30" t="s">
        <v>127</v>
      </c>
      <c r="K24" s="30" t="s">
        <v>128</v>
      </c>
      <c r="S24" s="30" t="s">
        <v>0</v>
      </c>
      <c r="T24" s="30" t="s">
        <v>131</v>
      </c>
      <c r="U24" s="30" t="s">
        <v>135</v>
      </c>
      <c r="V24" s="30" t="s">
        <v>73</v>
      </c>
      <c r="W24" s="31" t="s">
        <v>137</v>
      </c>
    </row>
    <row r="25" spans="2:25" ht="31.5">
      <c r="B25" s="49" t="str">
        <f>'לא סחיר - אופציות'!B7:L7</f>
        <v>7. אופציות</v>
      </c>
      <c r="C25" s="30" t="s">
        <v>58</v>
      </c>
      <c r="G25" s="30" t="s">
        <v>82</v>
      </c>
      <c r="H25" s="30" t="s">
        <v>127</v>
      </c>
      <c r="K25" s="30" t="s">
        <v>128</v>
      </c>
      <c r="S25" s="30" t="s">
        <v>0</v>
      </c>
      <c r="T25" s="30" t="s">
        <v>131</v>
      </c>
      <c r="U25" s="30" t="s">
        <v>135</v>
      </c>
      <c r="V25" s="30" t="s">
        <v>73</v>
      </c>
      <c r="W25" s="31" t="s">
        <v>137</v>
      </c>
    </row>
    <row r="26" spans="2:25" ht="31.5">
      <c r="B26" s="49" t="str">
        <f>'לא סחיר - חוזים עתידיים'!B7:K7</f>
        <v>8. חוזים עתידיים</v>
      </c>
      <c r="C26" s="30" t="s">
        <v>58</v>
      </c>
      <c r="G26" s="30" t="s">
        <v>82</v>
      </c>
      <c r="H26" s="30" t="s">
        <v>127</v>
      </c>
      <c r="K26" s="30" t="s">
        <v>128</v>
      </c>
      <c r="S26" s="30" t="s">
        <v>0</v>
      </c>
      <c r="T26" s="30" t="s">
        <v>131</v>
      </c>
      <c r="U26" s="30" t="s">
        <v>135</v>
      </c>
      <c r="V26" s="31" t="s">
        <v>137</v>
      </c>
    </row>
    <row r="27" spans="2:25" ht="31.5">
      <c r="B27" s="49" t="str">
        <f>'לא סחיר - מוצרים מובנים'!B7:Q7</f>
        <v>9. מוצרים מובנים</v>
      </c>
      <c r="C27" s="30" t="s">
        <v>58</v>
      </c>
      <c r="F27" s="30" t="s">
        <v>65</v>
      </c>
      <c r="I27" s="30" t="s">
        <v>15</v>
      </c>
      <c r="J27" s="30" t="s">
        <v>83</v>
      </c>
      <c r="K27" s="30" t="s">
        <v>128</v>
      </c>
      <c r="L27" s="30" t="s">
        <v>18</v>
      </c>
      <c r="M27" s="30" t="s">
        <v>127</v>
      </c>
      <c r="Q27" s="30" t="s">
        <v>17</v>
      </c>
      <c r="R27" s="30" t="s">
        <v>19</v>
      </c>
      <c r="S27" s="30" t="s">
        <v>0</v>
      </c>
      <c r="T27" s="30" t="s">
        <v>131</v>
      </c>
      <c r="U27" s="30" t="s">
        <v>135</v>
      </c>
      <c r="V27" s="30" t="s">
        <v>73</v>
      </c>
      <c r="W27" s="31" t="s">
        <v>137</v>
      </c>
    </row>
    <row r="28" spans="2:25" ht="31.5">
      <c r="B28" s="53" t="str">
        <f>הלוואות!B6</f>
        <v>1.ד. הלוואות:</v>
      </c>
      <c r="C28" s="30" t="s">
        <v>58</v>
      </c>
      <c r="I28" s="30" t="s">
        <v>15</v>
      </c>
      <c r="J28" s="30" t="s">
        <v>83</v>
      </c>
      <c r="L28" s="30" t="s">
        <v>18</v>
      </c>
      <c r="M28" s="30" t="s">
        <v>127</v>
      </c>
      <c r="Q28" s="13" t="s">
        <v>46</v>
      </c>
      <c r="R28" s="30" t="s">
        <v>19</v>
      </c>
      <c r="S28" s="30" t="s">
        <v>0</v>
      </c>
      <c r="T28" s="30" t="s">
        <v>131</v>
      </c>
      <c r="U28" s="30" t="s">
        <v>135</v>
      </c>
      <c r="V28" s="31" t="s">
        <v>137</v>
      </c>
    </row>
    <row r="29" spans="2:25" ht="47.25">
      <c r="B29" s="53" t="str">
        <f>'פקדונות מעל 3 חודשים'!B6:O6</f>
        <v>1.ה. פקדונות מעל 3 חודשים:</v>
      </c>
      <c r="C29" s="30" t="s">
        <v>58</v>
      </c>
      <c r="E29" s="30" t="s">
        <v>143</v>
      </c>
      <c r="I29" s="30" t="s">
        <v>15</v>
      </c>
      <c r="J29" s="30" t="s">
        <v>83</v>
      </c>
      <c r="L29" s="30" t="s">
        <v>18</v>
      </c>
      <c r="M29" s="30" t="s">
        <v>127</v>
      </c>
      <c r="O29" s="50" t="s">
        <v>67</v>
      </c>
      <c r="P29" s="51"/>
      <c r="R29" s="30" t="s">
        <v>19</v>
      </c>
      <c r="S29" s="30" t="s">
        <v>0</v>
      </c>
      <c r="T29" s="30" t="s">
        <v>131</v>
      </c>
      <c r="U29" s="30" t="s">
        <v>135</v>
      </c>
      <c r="V29" s="31" t="s">
        <v>137</v>
      </c>
    </row>
    <row r="30" spans="2:25" ht="63">
      <c r="B30" s="53" t="str">
        <f>'זכויות מקרקעין'!B6</f>
        <v>1. ו. זכויות במקרקעין:</v>
      </c>
      <c r="C30" s="13" t="s">
        <v>69</v>
      </c>
      <c r="N30" s="50" t="s">
        <v>109</v>
      </c>
      <c r="P30" s="51" t="s">
        <v>70</v>
      </c>
      <c r="U30" s="30" t="s">
        <v>135</v>
      </c>
      <c r="V30" s="14" t="s">
        <v>72</v>
      </c>
    </row>
    <row r="31" spans="2:25" ht="31.5">
      <c r="B31" s="53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71</v>
      </c>
      <c r="R31" s="13" t="s">
        <v>68</v>
      </c>
      <c r="U31" s="30" t="s">
        <v>135</v>
      </c>
      <c r="V31" s="14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3" t="s">
        <v>133</v>
      </c>
      <c r="Y32" s="14" t="s">
        <v>132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>
      <selection activeCell="B12" sqref="B12:B13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204</v>
      </c>
      <c r="C1" s="81" t="s" vm="1">
        <v>275</v>
      </c>
    </row>
    <row r="2" spans="2:54">
      <c r="B2" s="57" t="s">
        <v>203</v>
      </c>
      <c r="C2" s="81" t="s">
        <v>276</v>
      </c>
    </row>
    <row r="3" spans="2:54">
      <c r="B3" s="57" t="s">
        <v>205</v>
      </c>
      <c r="C3" s="81" t="s">
        <v>277</v>
      </c>
    </row>
    <row r="4" spans="2:54">
      <c r="B4" s="57" t="s">
        <v>206</v>
      </c>
      <c r="C4" s="81">
        <v>162</v>
      </c>
    </row>
    <row r="6" spans="2:54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3"/>
    </row>
    <row r="7" spans="2:54" ht="26.25" customHeight="1">
      <c r="B7" s="201" t="s">
        <v>124</v>
      </c>
      <c r="C7" s="202"/>
      <c r="D7" s="202"/>
      <c r="E7" s="202"/>
      <c r="F7" s="202"/>
      <c r="G7" s="202"/>
      <c r="H7" s="202"/>
      <c r="I7" s="202"/>
      <c r="J7" s="202"/>
      <c r="K7" s="202"/>
      <c r="L7" s="203"/>
    </row>
    <row r="8" spans="2:54" s="3" customFormat="1" ht="78.75">
      <c r="B8" s="22" t="s">
        <v>142</v>
      </c>
      <c r="C8" s="30" t="s">
        <v>58</v>
      </c>
      <c r="D8" s="73" t="s">
        <v>82</v>
      </c>
      <c r="E8" s="30" t="s">
        <v>127</v>
      </c>
      <c r="F8" s="30" t="s">
        <v>128</v>
      </c>
      <c r="G8" s="30" t="s">
        <v>0</v>
      </c>
      <c r="H8" s="30" t="s">
        <v>131</v>
      </c>
      <c r="I8" s="30" t="s">
        <v>135</v>
      </c>
      <c r="J8" s="30" t="s">
        <v>73</v>
      </c>
      <c r="K8" s="73" t="s">
        <v>207</v>
      </c>
      <c r="L8" s="31" t="s">
        <v>209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1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3D" sheet="1" objects="1" scenarios="1"/>
  <mergeCells count="2">
    <mergeCell ref="B6:L6"/>
    <mergeCell ref="B7:L7"/>
  </mergeCells>
  <phoneticPr fontId="6" type="noConversion"/>
  <dataValidations count="1">
    <dataValidation allowBlank="1" showInputMessage="1" showErrorMessage="1" sqref="C5:C65536 AH1:IV2 D3:IV65536 D1:AF2 A1:A1048576 B1:B11 B14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zoomScaleNormal="100" workbookViewId="0"/>
  </sheetViews>
  <sheetFormatPr defaultRowHeight="18"/>
  <cols>
    <col min="1" max="1" width="6.28515625" style="1" customWidth="1"/>
    <col min="2" max="2" width="46.42578125" style="2" bestFit="1" customWidth="1"/>
    <col min="3" max="3" width="23.42578125" style="2" customWidth="1"/>
    <col min="4" max="4" width="12.7109375" style="2" bestFit="1" customWidth="1"/>
    <col min="5" max="5" width="8" style="1" bestFit="1" customWidth="1"/>
    <col min="6" max="6" width="12.5703125" style="1" bestFit="1" customWidth="1"/>
    <col min="7" max="7" width="17.28515625" style="1" bestFit="1" customWidth="1"/>
    <col min="8" max="8" width="10.140625" style="1" customWidth="1"/>
    <col min="9" max="9" width="12" style="1" bestFit="1" customWidth="1"/>
    <col min="10" max="10" width="18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204</v>
      </c>
      <c r="C1" s="81" t="s" vm="1">
        <v>275</v>
      </c>
    </row>
    <row r="2" spans="2:51">
      <c r="B2" s="57" t="s">
        <v>203</v>
      </c>
      <c r="C2" s="81" t="s">
        <v>276</v>
      </c>
    </row>
    <row r="3" spans="2:51">
      <c r="B3" s="57" t="s">
        <v>205</v>
      </c>
      <c r="C3" s="81" t="s">
        <v>277</v>
      </c>
    </row>
    <row r="4" spans="2:51">
      <c r="B4" s="57" t="s">
        <v>206</v>
      </c>
      <c r="C4" s="81">
        <v>162</v>
      </c>
    </row>
    <row r="6" spans="2:51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51" ht="26.25" customHeight="1">
      <c r="B7" s="201" t="s">
        <v>125</v>
      </c>
      <c r="C7" s="202"/>
      <c r="D7" s="202"/>
      <c r="E7" s="202"/>
      <c r="F7" s="202"/>
      <c r="G7" s="202"/>
      <c r="H7" s="202"/>
      <c r="I7" s="202"/>
      <c r="J7" s="202"/>
      <c r="K7" s="203"/>
    </row>
    <row r="8" spans="2:51" s="3" customFormat="1" ht="47.25">
      <c r="B8" s="22" t="s">
        <v>142</v>
      </c>
      <c r="C8" s="30" t="s">
        <v>58</v>
      </c>
      <c r="D8" s="73" t="s">
        <v>82</v>
      </c>
      <c r="E8" s="30" t="s">
        <v>127</v>
      </c>
      <c r="F8" s="30" t="s">
        <v>128</v>
      </c>
      <c r="G8" s="30" t="s">
        <v>0</v>
      </c>
      <c r="H8" s="30" t="s">
        <v>131</v>
      </c>
      <c r="I8" s="30" t="s">
        <v>135</v>
      </c>
      <c r="J8" s="73" t="s">
        <v>207</v>
      </c>
      <c r="K8" s="31" t="s">
        <v>209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64" customFormat="1" ht="18" customHeight="1">
      <c r="B11" s="82" t="s">
        <v>62</v>
      </c>
      <c r="C11" s="83"/>
      <c r="D11" s="83"/>
      <c r="E11" s="83"/>
      <c r="F11" s="83"/>
      <c r="G11" s="91"/>
      <c r="H11" s="93"/>
      <c r="I11" s="91">
        <f>I12</f>
        <v>-34767.87453000003</v>
      </c>
      <c r="J11" s="92">
        <v>1</v>
      </c>
      <c r="K11" s="92">
        <f>I11/'סכום נכסי הקרן'!$C$43</f>
        <v>-7.2828352374409045E-4</v>
      </c>
      <c r="AW11" s="158"/>
    </row>
    <row r="12" spans="2:51" s="158" customFormat="1" ht="19.5" customHeight="1">
      <c r="B12" s="84" t="s">
        <v>45</v>
      </c>
      <c r="C12" s="85"/>
      <c r="D12" s="85"/>
      <c r="E12" s="85"/>
      <c r="F12" s="85"/>
      <c r="G12" s="94"/>
      <c r="H12" s="96"/>
      <c r="I12" s="94">
        <f>I13+I149+I233</f>
        <v>-34767.87453000003</v>
      </c>
      <c r="J12" s="95">
        <v>1</v>
      </c>
      <c r="K12" s="95">
        <f>I12/'סכום נכסי הקרן'!$C$43</f>
        <v>-7.2828352374409045E-4</v>
      </c>
    </row>
    <row r="13" spans="2:51" s="158" customFormat="1">
      <c r="B13" s="104" t="s">
        <v>44</v>
      </c>
      <c r="C13" s="85"/>
      <c r="D13" s="85"/>
      <c r="E13" s="85"/>
      <c r="F13" s="85"/>
      <c r="G13" s="94"/>
      <c r="H13" s="96"/>
      <c r="I13" s="94">
        <f>SUM(I14:I147)</f>
        <v>-44493.556630000036</v>
      </c>
      <c r="J13" s="95"/>
      <c r="K13" s="95">
        <f>I13/'סכום נכסי הקרן'!$C$43</f>
        <v>-9.3200762613323998E-4</v>
      </c>
    </row>
    <row r="14" spans="2:51" s="158" customFormat="1">
      <c r="B14" s="90" t="s">
        <v>2177</v>
      </c>
      <c r="C14" s="87" t="s">
        <v>2178</v>
      </c>
      <c r="D14" s="100"/>
      <c r="E14" s="100" t="s">
        <v>974</v>
      </c>
      <c r="F14" s="120">
        <v>42367</v>
      </c>
      <c r="G14" s="97">
        <v>21234</v>
      </c>
      <c r="H14" s="99">
        <v>-3.1E-2</v>
      </c>
      <c r="I14" s="97">
        <v>-6.5899999999999995E-3</v>
      </c>
      <c r="J14" s="98">
        <v>-6.7539793236813132E-6</v>
      </c>
      <c r="K14" s="98">
        <f>I14/'סכום נכסי הקרן'!$C$43</f>
        <v>-1.3804089224184023E-10</v>
      </c>
    </row>
    <row r="15" spans="2:51" s="158" customFormat="1">
      <c r="B15" s="90" t="s">
        <v>2179</v>
      </c>
      <c r="C15" s="87" t="s">
        <v>2180</v>
      </c>
      <c r="D15" s="100"/>
      <c r="E15" s="100" t="s">
        <v>974</v>
      </c>
      <c r="F15" s="120">
        <v>42361</v>
      </c>
      <c r="G15" s="97">
        <v>5435.9</v>
      </c>
      <c r="H15" s="99">
        <v>-0.2263</v>
      </c>
      <c r="I15" s="97">
        <v>-1.23E-2</v>
      </c>
      <c r="J15" s="98">
        <v>-1.260606156013356E-5</v>
      </c>
      <c r="K15" s="98">
        <f>I15/'סכום נכסי הקרן'!$C$43</f>
        <v>-2.5764840281860929E-10</v>
      </c>
    </row>
    <row r="16" spans="2:51" s="181" customFormat="1">
      <c r="B16" s="90" t="s">
        <v>2181</v>
      </c>
      <c r="C16" s="87" t="s">
        <v>2182</v>
      </c>
      <c r="D16" s="100"/>
      <c r="E16" s="100" t="s">
        <v>974</v>
      </c>
      <c r="F16" s="120">
        <v>42368</v>
      </c>
      <c r="G16" s="97">
        <v>84936000</v>
      </c>
      <c r="H16" s="99">
        <v>-0.41299999999999998</v>
      </c>
      <c r="I16" s="97">
        <v>-350.78601000000003</v>
      </c>
      <c r="J16" s="98">
        <v>-0.359514637113303</v>
      </c>
      <c r="K16" s="98">
        <f>I16/'סכום נכסי הקרן'!$C$43</f>
        <v>-7.3479231876107895E-6</v>
      </c>
      <c r="AW16" s="158"/>
      <c r="AY16" s="158"/>
    </row>
    <row r="17" spans="2:51" s="181" customFormat="1">
      <c r="B17" s="90" t="s">
        <v>2183</v>
      </c>
      <c r="C17" s="87" t="s">
        <v>2184</v>
      </c>
      <c r="D17" s="100"/>
      <c r="E17" s="100" t="s">
        <v>974</v>
      </c>
      <c r="F17" s="120">
        <v>42368</v>
      </c>
      <c r="G17" s="97">
        <v>189662.09</v>
      </c>
      <c r="H17" s="99">
        <v>-0.41470000000000001</v>
      </c>
      <c r="I17" s="97">
        <v>-0.78652</v>
      </c>
      <c r="J17" s="98">
        <v>-8.0609101937205256E-4</v>
      </c>
      <c r="K17" s="98">
        <f>I17/'סכום נכסי הקרן'!$C$43</f>
        <v>-1.6475253803649801E-8</v>
      </c>
      <c r="AW17" s="158"/>
      <c r="AY17" s="158"/>
    </row>
    <row r="18" spans="2:51" s="181" customFormat="1">
      <c r="B18" s="90" t="s">
        <v>2185</v>
      </c>
      <c r="C18" s="87" t="s">
        <v>2186</v>
      </c>
      <c r="D18" s="100"/>
      <c r="E18" s="100" t="s">
        <v>974</v>
      </c>
      <c r="F18" s="120">
        <v>42305</v>
      </c>
      <c r="G18" s="97">
        <v>450160.8</v>
      </c>
      <c r="H18" s="99">
        <v>-0.84619999999999995</v>
      </c>
      <c r="I18" s="97">
        <v>-3.80931</v>
      </c>
      <c r="J18" s="98">
        <v>-3.9040972651733633E-3</v>
      </c>
      <c r="K18" s="98">
        <f>I18/'סכום נכסי הקרן'!$C$43</f>
        <v>-7.9793710352923292E-8</v>
      </c>
      <c r="AW18" s="158"/>
      <c r="AY18" s="158"/>
    </row>
    <row r="19" spans="2:51" s="158" customFormat="1">
      <c r="B19" s="90" t="s">
        <v>2187</v>
      </c>
      <c r="C19" s="87" t="s">
        <v>2188</v>
      </c>
      <c r="D19" s="100"/>
      <c r="E19" s="100" t="s">
        <v>1003</v>
      </c>
      <c r="F19" s="120">
        <v>42311</v>
      </c>
      <c r="G19" s="97">
        <v>1521192</v>
      </c>
      <c r="H19" s="99">
        <v>-3.0173000000000001</v>
      </c>
      <c r="I19" s="97">
        <v>-45.898690000000002</v>
      </c>
      <c r="J19" s="98">
        <v>-4.7040789566624927E-2</v>
      </c>
      <c r="K19" s="98">
        <f>I19/'סכום נכסי הקרן'!$C$43</f>
        <v>-9.6144098942816854E-7</v>
      </c>
    </row>
    <row r="20" spans="2:51" s="158" customFormat="1">
      <c r="B20" s="90" t="s">
        <v>2189</v>
      </c>
      <c r="C20" s="87" t="s">
        <v>2190</v>
      </c>
      <c r="D20" s="100"/>
      <c r="E20" s="100" t="s">
        <v>1003</v>
      </c>
      <c r="F20" s="120">
        <v>42312</v>
      </c>
      <c r="G20" s="97">
        <v>1735200</v>
      </c>
      <c r="H20" s="99">
        <v>-3.1728999999999998</v>
      </c>
      <c r="I20" s="97">
        <v>-55.055459999999997</v>
      </c>
      <c r="J20" s="98">
        <v>-5.6425407965973229E-2</v>
      </c>
      <c r="K20" s="98">
        <f>I20/'סכום נכסי הקרן'!$C$43</f>
        <v>-1.1532480760523438E-6</v>
      </c>
    </row>
    <row r="21" spans="2:51" s="158" customFormat="1">
      <c r="B21" s="90" t="s">
        <v>2191</v>
      </c>
      <c r="C21" s="87" t="s">
        <v>2192</v>
      </c>
      <c r="D21" s="100"/>
      <c r="E21" s="100" t="s">
        <v>974</v>
      </c>
      <c r="F21" s="120">
        <v>42341</v>
      </c>
      <c r="G21" s="97">
        <v>135471600</v>
      </c>
      <c r="H21" s="99">
        <v>-3.5129999999999999</v>
      </c>
      <c r="I21" s="97">
        <v>-4759.0516500000003</v>
      </c>
      <c r="J21" s="98">
        <v>-4.8774713876223732</v>
      </c>
      <c r="K21" s="98">
        <f>I21/'סכום נכסי הקרן'!$C$43</f>
        <v>-9.9687972077542046E-5</v>
      </c>
    </row>
    <row r="22" spans="2:51" s="158" customFormat="1">
      <c r="B22" s="90" t="s">
        <v>2193</v>
      </c>
      <c r="C22" s="87" t="s">
        <v>2194</v>
      </c>
      <c r="D22" s="100"/>
      <c r="E22" s="100" t="s">
        <v>974</v>
      </c>
      <c r="F22" s="120">
        <v>42361</v>
      </c>
      <c r="G22" s="97">
        <v>115003800</v>
      </c>
      <c r="H22" s="99">
        <v>0.22570000000000001</v>
      </c>
      <c r="I22" s="97">
        <v>259.58942999999999</v>
      </c>
      <c r="J22" s="98">
        <v>0.26604880771869766</v>
      </c>
      <c r="K22" s="98">
        <f>I22/'סכום נכסי הקרן'!$C$43</f>
        <v>5.4376261811457865E-6</v>
      </c>
    </row>
    <row r="23" spans="2:51" s="158" customFormat="1">
      <c r="B23" s="90" t="s">
        <v>2193</v>
      </c>
      <c r="C23" s="87" t="s">
        <v>2195</v>
      </c>
      <c r="D23" s="100"/>
      <c r="E23" s="100" t="s">
        <v>974</v>
      </c>
      <c r="F23" s="120">
        <v>42361</v>
      </c>
      <c r="G23" s="97">
        <v>190224.8</v>
      </c>
      <c r="H23" s="99">
        <v>0.22570000000000001</v>
      </c>
      <c r="I23" s="97">
        <v>0.42937999999999998</v>
      </c>
      <c r="J23" s="98">
        <v>4.4006428558456483E-4</v>
      </c>
      <c r="K23" s="98">
        <f>I23/'סכום נכסי הקרן'!$C$43</f>
        <v>8.9942334310775968E-9</v>
      </c>
    </row>
    <row r="24" spans="2:51" s="158" customFormat="1">
      <c r="B24" s="90" t="s">
        <v>2196</v>
      </c>
      <c r="C24" s="87" t="s">
        <v>2197</v>
      </c>
      <c r="D24" s="100"/>
      <c r="E24" s="100" t="s">
        <v>974</v>
      </c>
      <c r="F24" s="120">
        <v>42362</v>
      </c>
      <c r="G24" s="97">
        <v>149236500</v>
      </c>
      <c r="H24" s="99">
        <v>0.33629999999999999</v>
      </c>
      <c r="I24" s="97">
        <v>501.87351000000001</v>
      </c>
      <c r="J24" s="98">
        <v>0.51436165548457768</v>
      </c>
      <c r="K24" s="98">
        <f>I24/'סכום נכסי הקרן'!$C$43</f>
        <v>1.0512756769794254E-5</v>
      </c>
    </row>
    <row r="25" spans="2:51" s="158" customFormat="1">
      <c r="B25" s="90" t="s">
        <v>2198</v>
      </c>
      <c r="C25" s="87" t="s">
        <v>2199</v>
      </c>
      <c r="D25" s="100"/>
      <c r="E25" s="100" t="s">
        <v>974</v>
      </c>
      <c r="F25" s="120">
        <v>42366</v>
      </c>
      <c r="G25" s="97">
        <v>38383200</v>
      </c>
      <c r="H25" s="99">
        <v>0.35299999999999998</v>
      </c>
      <c r="I25" s="97">
        <v>135.50154000000001</v>
      </c>
      <c r="J25" s="98">
        <v>0.1388732320921057</v>
      </c>
      <c r="K25" s="98">
        <f>I25/'סכום נכסי הקרן'!$C$43</f>
        <v>2.8383540943464957E-6</v>
      </c>
    </row>
    <row r="26" spans="2:51" s="158" customFormat="1">
      <c r="B26" s="90" t="s">
        <v>2200</v>
      </c>
      <c r="C26" s="87" t="s">
        <v>2201</v>
      </c>
      <c r="D26" s="100"/>
      <c r="E26" s="100" t="s">
        <v>974</v>
      </c>
      <c r="F26" s="120">
        <v>42366</v>
      </c>
      <c r="G26" s="97">
        <v>3662103.98</v>
      </c>
      <c r="H26" s="99">
        <v>0.37640000000000001</v>
      </c>
      <c r="I26" s="97">
        <v>13.783209999999999</v>
      </c>
      <c r="J26" s="98">
        <v>1.4126178354166541E-2</v>
      </c>
      <c r="K26" s="98">
        <f>I26/'סכום נכסי הקרן'!$C$43</f>
        <v>2.8871723920434823E-7</v>
      </c>
    </row>
    <row r="27" spans="2:51" s="158" customFormat="1">
      <c r="B27" s="90" t="s">
        <v>2200</v>
      </c>
      <c r="C27" s="87" t="s">
        <v>2202</v>
      </c>
      <c r="D27" s="100"/>
      <c r="E27" s="100" t="s">
        <v>974</v>
      </c>
      <c r="F27" s="120">
        <v>42366</v>
      </c>
      <c r="G27" s="97">
        <v>1527156.4</v>
      </c>
      <c r="H27" s="99">
        <v>0.37640000000000001</v>
      </c>
      <c r="I27" s="97">
        <v>5.7478199999999999</v>
      </c>
      <c r="J27" s="98">
        <v>5.890843313542022E-3</v>
      </c>
      <c r="K27" s="98">
        <f>I27/'סכום נכסי הקרן'!$C$43</f>
        <v>1.2039972704787468E-7</v>
      </c>
    </row>
    <row r="28" spans="2:51" s="158" customFormat="1">
      <c r="B28" s="90" t="s">
        <v>2203</v>
      </c>
      <c r="C28" s="87" t="s">
        <v>2204</v>
      </c>
      <c r="D28" s="100"/>
      <c r="E28" s="100" t="s">
        <v>974</v>
      </c>
      <c r="F28" s="120">
        <v>42367</v>
      </c>
      <c r="G28" s="97">
        <v>136675200</v>
      </c>
      <c r="H28" s="99">
        <v>0.51</v>
      </c>
      <c r="I28" s="97">
        <v>697.01232999999991</v>
      </c>
      <c r="J28" s="98">
        <v>0.71435612521561997</v>
      </c>
      <c r="K28" s="98">
        <f>I28/'סכום נכסי הקרן'!$C$43</f>
        <v>1.4600334436534748E-5</v>
      </c>
    </row>
    <row r="29" spans="2:51" s="158" customFormat="1">
      <c r="B29" s="90" t="s">
        <v>2205</v>
      </c>
      <c r="C29" s="87" t="s">
        <v>2206</v>
      </c>
      <c r="D29" s="100"/>
      <c r="E29" s="100" t="s">
        <v>974</v>
      </c>
      <c r="F29" s="120">
        <v>42298</v>
      </c>
      <c r="G29" s="97">
        <v>123106200</v>
      </c>
      <c r="H29" s="99">
        <v>3.3769</v>
      </c>
      <c r="I29" s="97">
        <v>4157.2107999999998</v>
      </c>
      <c r="J29" s="98">
        <v>4.2606548994513886</v>
      </c>
      <c r="K29" s="98">
        <f>I29/'סכום נכסי הקרן'!$C$43</f>
        <v>8.7081196975631934E-5</v>
      </c>
    </row>
    <row r="30" spans="2:51" s="158" customFormat="1">
      <c r="B30" s="90" t="s">
        <v>2205</v>
      </c>
      <c r="C30" s="87" t="s">
        <v>2207</v>
      </c>
      <c r="D30" s="100"/>
      <c r="E30" s="100" t="s">
        <v>974</v>
      </c>
      <c r="F30" s="120">
        <v>42298</v>
      </c>
      <c r="G30" s="97">
        <v>466044.9</v>
      </c>
      <c r="H30" s="99">
        <v>3.3769</v>
      </c>
      <c r="I30" s="97">
        <v>15.738010000000001</v>
      </c>
      <c r="J30" s="98">
        <v>1.6129619747479475E-2</v>
      </c>
      <c r="K30" s="98">
        <f>I30/'סכום נכסי הקרן'!$C$43</f>
        <v>3.2966448293034966E-7</v>
      </c>
    </row>
    <row r="31" spans="2:51" s="158" customFormat="1">
      <c r="B31" s="90" t="s">
        <v>2208</v>
      </c>
      <c r="C31" s="87" t="s">
        <v>2209</v>
      </c>
      <c r="D31" s="100"/>
      <c r="E31" s="100" t="s">
        <v>974</v>
      </c>
      <c r="F31" s="120">
        <v>42298</v>
      </c>
      <c r="G31" s="97">
        <v>127647850</v>
      </c>
      <c r="H31" s="99">
        <v>3.4866999999999999</v>
      </c>
      <c r="I31" s="97">
        <v>4450.6632499999996</v>
      </c>
      <c r="J31" s="98">
        <v>4.5614093425141533</v>
      </c>
      <c r="K31" s="98">
        <f>I31/'סכום נכסי הקרן'!$C$43</f>
        <v>9.3228152670404933E-5</v>
      </c>
    </row>
    <row r="32" spans="2:51" s="158" customFormat="1">
      <c r="B32" s="90" t="s">
        <v>2210</v>
      </c>
      <c r="C32" s="87" t="s">
        <v>2211</v>
      </c>
      <c r="D32" s="100"/>
      <c r="E32" s="100" t="s">
        <v>974</v>
      </c>
      <c r="F32" s="120">
        <v>42291</v>
      </c>
      <c r="G32" s="97">
        <v>326451</v>
      </c>
      <c r="H32" s="99">
        <v>3.7124000000000001</v>
      </c>
      <c r="I32" s="97">
        <v>12.11923</v>
      </c>
      <c r="J32" s="98">
        <v>1.2420793450521743E-2</v>
      </c>
      <c r="K32" s="98">
        <f>I32/'סכום נכסי הקרן'!$C$43</f>
        <v>2.5386180917816049E-7</v>
      </c>
    </row>
    <row r="33" spans="2:11" s="158" customFormat="1">
      <c r="B33" s="90" t="s">
        <v>2212</v>
      </c>
      <c r="C33" s="87" t="s">
        <v>2213</v>
      </c>
      <c r="D33" s="100"/>
      <c r="E33" s="100" t="s">
        <v>1003</v>
      </c>
      <c r="F33" s="120">
        <v>42289</v>
      </c>
      <c r="G33" s="97">
        <v>1762500</v>
      </c>
      <c r="H33" s="99">
        <v>1.5921000000000001</v>
      </c>
      <c r="I33" s="97">
        <v>28.06005</v>
      </c>
      <c r="J33" s="98">
        <v>2.8758269730115908E-2</v>
      </c>
      <c r="K33" s="98">
        <f>I33/'סכום נכסי הקרן'!$C$43</f>
        <v>5.8777455817157049E-7</v>
      </c>
    </row>
    <row r="34" spans="2:11" s="158" customFormat="1">
      <c r="B34" s="90" t="s">
        <v>2212</v>
      </c>
      <c r="C34" s="87" t="s">
        <v>2214</v>
      </c>
      <c r="D34" s="100"/>
      <c r="E34" s="100" t="s">
        <v>1003</v>
      </c>
      <c r="F34" s="120">
        <v>42289</v>
      </c>
      <c r="G34" s="97">
        <v>1545125</v>
      </c>
      <c r="H34" s="99">
        <v>1.5921000000000001</v>
      </c>
      <c r="I34" s="97">
        <v>24.599310000000003</v>
      </c>
      <c r="J34" s="98">
        <v>2.5211415950960089E-2</v>
      </c>
      <c r="K34" s="98">
        <f>I34/'סכום נכסי הקרן'!$C$43</f>
        <v>5.1528235219023121E-7</v>
      </c>
    </row>
    <row r="35" spans="2:11" s="158" customFormat="1">
      <c r="B35" s="90" t="s">
        <v>2215</v>
      </c>
      <c r="C35" s="87" t="s">
        <v>2216</v>
      </c>
      <c r="D35" s="100"/>
      <c r="E35" s="100" t="s">
        <v>931</v>
      </c>
      <c r="F35" s="120">
        <v>42292</v>
      </c>
      <c r="G35" s="97">
        <v>229284000</v>
      </c>
      <c r="H35" s="99">
        <v>-2.0878000000000001</v>
      </c>
      <c r="I35" s="97">
        <v>-4787.0489000000007</v>
      </c>
      <c r="J35" s="98">
        <v>-4.9061652946967191</v>
      </c>
      <c r="K35" s="98">
        <f>I35/'סכום נכסי הקרן'!$C$43</f>
        <v>-1.0027443116256753E-4</v>
      </c>
    </row>
    <row r="36" spans="2:11" s="158" customFormat="1">
      <c r="B36" s="90" t="s">
        <v>2217</v>
      </c>
      <c r="C36" s="87" t="s">
        <v>2218</v>
      </c>
      <c r="D36" s="100"/>
      <c r="E36" s="100" t="s">
        <v>931</v>
      </c>
      <c r="F36" s="120">
        <v>42292</v>
      </c>
      <c r="G36" s="97">
        <v>206388000</v>
      </c>
      <c r="H36" s="99">
        <v>-2.0727000000000002</v>
      </c>
      <c r="I36" s="97">
        <v>-4277.8034200000002</v>
      </c>
      <c r="J36" s="98">
        <v>-4.384248232086982</v>
      </c>
      <c r="K36" s="98">
        <f>I36/'סכום נכסי הקרן'!$C$43</f>
        <v>-8.9607253555689788E-5</v>
      </c>
    </row>
    <row r="37" spans="2:11" s="158" customFormat="1">
      <c r="B37" s="90" t="s">
        <v>2219</v>
      </c>
      <c r="C37" s="87" t="s">
        <v>2220</v>
      </c>
      <c r="D37" s="100"/>
      <c r="E37" s="100" t="s">
        <v>931</v>
      </c>
      <c r="F37" s="120">
        <v>42289</v>
      </c>
      <c r="G37" s="97">
        <v>252826200</v>
      </c>
      <c r="H37" s="99">
        <v>-1.8563000000000001</v>
      </c>
      <c r="I37" s="97">
        <v>-4693.3340699999999</v>
      </c>
      <c r="J37" s="98">
        <v>-4.8101185535522104</v>
      </c>
      <c r="K37" s="98">
        <f>I37/'סכום נכסי הקרן'!$C$43</f>
        <v>-9.83113843113547E-5</v>
      </c>
    </row>
    <row r="38" spans="2:11" s="158" customFormat="1">
      <c r="B38" s="90" t="s">
        <v>2221</v>
      </c>
      <c r="C38" s="87" t="s">
        <v>2222</v>
      </c>
      <c r="D38" s="100"/>
      <c r="E38" s="100" t="s">
        <v>931</v>
      </c>
      <c r="F38" s="120">
        <v>42289</v>
      </c>
      <c r="G38" s="97">
        <v>76650000</v>
      </c>
      <c r="H38" s="99">
        <v>-1.8055000000000001</v>
      </c>
      <c r="I38" s="97">
        <v>-1383.9247399999999</v>
      </c>
      <c r="J38" s="98">
        <v>-1.4183610135798235</v>
      </c>
      <c r="K38" s="98">
        <f>I38/'סכום נכסי הקרן'!$C$43</f>
        <v>-2.8989105600175536E-5</v>
      </c>
    </row>
    <row r="39" spans="2:11" s="158" customFormat="1">
      <c r="B39" s="90" t="s">
        <v>2223</v>
      </c>
      <c r="C39" s="87" t="s">
        <v>2224</v>
      </c>
      <c r="D39" s="100"/>
      <c r="E39" s="100" t="s">
        <v>931</v>
      </c>
      <c r="F39" s="120">
        <v>42296</v>
      </c>
      <c r="G39" s="97">
        <v>30676800</v>
      </c>
      <c r="H39" s="99">
        <v>-1.7373000000000001</v>
      </c>
      <c r="I39" s="97">
        <v>-532.95925999999997</v>
      </c>
      <c r="J39" s="98">
        <v>-0.54622091387018101</v>
      </c>
      <c r="K39" s="98">
        <f>I39/'סכום נכסי הקרן'!$C$43</f>
        <v>-1.1163910740356739E-5</v>
      </c>
    </row>
    <row r="40" spans="2:11" s="158" customFormat="1">
      <c r="B40" s="90" t="s">
        <v>2225</v>
      </c>
      <c r="C40" s="87" t="s">
        <v>2226</v>
      </c>
      <c r="D40" s="100"/>
      <c r="E40" s="100" t="s">
        <v>931</v>
      </c>
      <c r="F40" s="120">
        <v>42290</v>
      </c>
      <c r="G40" s="97">
        <v>65305500</v>
      </c>
      <c r="H40" s="99">
        <v>-1.5606</v>
      </c>
      <c r="I40" s="97">
        <v>-1019.17915</v>
      </c>
      <c r="J40" s="98">
        <v>-1.0445394394881784</v>
      </c>
      <c r="K40" s="98">
        <f>I40/'סכום נכסי הקרן'!$C$43</f>
        <v>-2.1348770746628277E-5</v>
      </c>
    </row>
    <row r="41" spans="2:11" s="158" customFormat="1">
      <c r="B41" s="90" t="s">
        <v>2227</v>
      </c>
      <c r="C41" s="87" t="s">
        <v>2228</v>
      </c>
      <c r="D41" s="100"/>
      <c r="E41" s="100" t="s">
        <v>931</v>
      </c>
      <c r="F41" s="120">
        <v>42284</v>
      </c>
      <c r="G41" s="97">
        <v>134470000</v>
      </c>
      <c r="H41" s="99">
        <v>-1.5583</v>
      </c>
      <c r="I41" s="97">
        <v>-2095.4496599999998</v>
      </c>
      <c r="J41" s="98">
        <v>-2.1475908463512954</v>
      </c>
      <c r="K41" s="98">
        <f>I41/'סכום נכסי הקרן'!$C$43</f>
        <v>-4.3893435616731524E-5</v>
      </c>
    </row>
    <row r="42" spans="2:11" s="158" customFormat="1">
      <c r="B42" s="90" t="s">
        <v>2229</v>
      </c>
      <c r="C42" s="87" t="s">
        <v>2230</v>
      </c>
      <c r="D42" s="100"/>
      <c r="E42" s="100" t="s">
        <v>931</v>
      </c>
      <c r="F42" s="120">
        <v>42284</v>
      </c>
      <c r="G42" s="97">
        <v>192100000</v>
      </c>
      <c r="H42" s="99">
        <v>-1.5576000000000001</v>
      </c>
      <c r="I42" s="97">
        <v>-2992.0591800000002</v>
      </c>
      <c r="J42" s="98">
        <v>-3.0665107491579464</v>
      </c>
      <c r="K42" s="98">
        <f>I42/'סכום נכסי הקרן'!$C$43</f>
        <v>-6.2674737306159164E-5</v>
      </c>
    </row>
    <row r="43" spans="2:11" s="158" customFormat="1">
      <c r="B43" s="90" t="s">
        <v>2231</v>
      </c>
      <c r="C43" s="87" t="s">
        <v>2232</v>
      </c>
      <c r="D43" s="100"/>
      <c r="E43" s="100" t="s">
        <v>931</v>
      </c>
      <c r="F43" s="120">
        <v>42290</v>
      </c>
      <c r="G43" s="97">
        <v>57630750</v>
      </c>
      <c r="H43" s="99">
        <v>-1.5517000000000001</v>
      </c>
      <c r="I43" s="97">
        <v>-894.25752</v>
      </c>
      <c r="J43" s="98">
        <v>-0.91650937786442011</v>
      </c>
      <c r="K43" s="98">
        <f>I43/'סכום נכסי הקרן'!$C$43</f>
        <v>-1.8732034287522809E-5</v>
      </c>
    </row>
    <row r="44" spans="2:11" s="158" customFormat="1">
      <c r="B44" s="90" t="s">
        <v>2233</v>
      </c>
      <c r="C44" s="87" t="s">
        <v>2234</v>
      </c>
      <c r="D44" s="100"/>
      <c r="E44" s="100" t="s">
        <v>931</v>
      </c>
      <c r="F44" s="120">
        <v>42284</v>
      </c>
      <c r="G44" s="97">
        <v>76860000</v>
      </c>
      <c r="H44" s="99">
        <v>-1.5326</v>
      </c>
      <c r="I44" s="97">
        <v>-1177.9575600000001</v>
      </c>
      <c r="J44" s="98">
        <v>-1.2072687411857497</v>
      </c>
      <c r="K44" s="98">
        <f>I44/'סכום נכסי הקרן'!$C$43</f>
        <v>-2.4674706009927327E-5</v>
      </c>
    </row>
    <row r="45" spans="2:11" s="158" customFormat="1">
      <c r="B45" s="90" t="s">
        <v>2235</v>
      </c>
      <c r="C45" s="87" t="s">
        <v>2236</v>
      </c>
      <c r="D45" s="100"/>
      <c r="E45" s="100" t="s">
        <v>931</v>
      </c>
      <c r="F45" s="120">
        <v>42284</v>
      </c>
      <c r="G45" s="97">
        <v>42282900</v>
      </c>
      <c r="H45" s="99">
        <v>-1.5081</v>
      </c>
      <c r="I45" s="97">
        <v>-637.67031999999995</v>
      </c>
      <c r="J45" s="98">
        <v>-0.6535375047959403</v>
      </c>
      <c r="K45" s="98">
        <f>I45/'סכום נכסי הקרן'!$C$43</f>
        <v>-1.3357295892100119E-5</v>
      </c>
    </row>
    <row r="46" spans="2:11" s="158" customFormat="1">
      <c r="B46" s="90" t="s">
        <v>2237</v>
      </c>
      <c r="C46" s="87" t="s">
        <v>2238</v>
      </c>
      <c r="D46" s="100"/>
      <c r="E46" s="100" t="s">
        <v>931</v>
      </c>
      <c r="F46" s="120">
        <v>42284</v>
      </c>
      <c r="G46" s="97">
        <v>57661500</v>
      </c>
      <c r="H46" s="99">
        <v>-1.5035000000000001</v>
      </c>
      <c r="I46" s="97">
        <v>-866.96843999999999</v>
      </c>
      <c r="J46" s="98">
        <v>-0.88854126222219165</v>
      </c>
      <c r="K46" s="98">
        <f>I46/'סכום נכסי הקרן'!$C$43</f>
        <v>-1.8160409256922055E-5</v>
      </c>
    </row>
    <row r="47" spans="2:11" s="158" customFormat="1">
      <c r="B47" s="90" t="s">
        <v>2239</v>
      </c>
      <c r="C47" s="87" t="s">
        <v>2240</v>
      </c>
      <c r="D47" s="100"/>
      <c r="E47" s="100" t="s">
        <v>931</v>
      </c>
      <c r="F47" s="120">
        <v>42345</v>
      </c>
      <c r="G47" s="97">
        <v>53848.2</v>
      </c>
      <c r="H47" s="99">
        <v>-1.4015</v>
      </c>
      <c r="I47" s="97">
        <v>-0.75467999999999991</v>
      </c>
      <c r="J47" s="98">
        <v>-7.7345874294321897E-4</v>
      </c>
      <c r="K47" s="98">
        <f>I47/'סכום נכסי הקרן'!$C$43</f>
        <v>-1.5808300539768131E-8</v>
      </c>
    </row>
    <row r="48" spans="2:11" s="158" customFormat="1">
      <c r="B48" s="90" t="s">
        <v>2241</v>
      </c>
      <c r="C48" s="87" t="s">
        <v>2242</v>
      </c>
      <c r="D48" s="100"/>
      <c r="E48" s="100" t="s">
        <v>931</v>
      </c>
      <c r="F48" s="120">
        <v>42290</v>
      </c>
      <c r="G48" s="97">
        <v>182875000</v>
      </c>
      <c r="H48" s="99">
        <v>-1.3420000000000001</v>
      </c>
      <c r="I48" s="97">
        <v>-2454.2087999999999</v>
      </c>
      <c r="J48" s="98">
        <v>-2.5152770092863013</v>
      </c>
      <c r="K48" s="98">
        <f>I48/'סכום נכסי הקרן'!$C$43</f>
        <v>-5.1408372154745985E-5</v>
      </c>
    </row>
    <row r="49" spans="2:11" s="158" customFormat="1">
      <c r="B49" s="90" t="s">
        <v>2243</v>
      </c>
      <c r="C49" s="87" t="s">
        <v>2244</v>
      </c>
      <c r="D49" s="100"/>
      <c r="E49" s="100" t="s">
        <v>931</v>
      </c>
      <c r="F49" s="120">
        <v>42290</v>
      </c>
      <c r="G49" s="97">
        <v>173250000</v>
      </c>
      <c r="H49" s="99">
        <v>-1.3411999999999999</v>
      </c>
      <c r="I49" s="97">
        <v>-2323.6997299999998</v>
      </c>
      <c r="J49" s="98">
        <v>-2.3815204750931485</v>
      </c>
      <c r="K49" s="98">
        <f>I49/'סכום נכסי הקרן'!$C$43</f>
        <v>-4.86745954524011E-5</v>
      </c>
    </row>
    <row r="50" spans="2:11" s="158" customFormat="1">
      <c r="B50" s="90" t="s">
        <v>2245</v>
      </c>
      <c r="C50" s="87" t="s">
        <v>2246</v>
      </c>
      <c r="D50" s="100"/>
      <c r="E50" s="100" t="s">
        <v>931</v>
      </c>
      <c r="F50" s="120">
        <v>42310</v>
      </c>
      <c r="G50" s="97">
        <v>3850000</v>
      </c>
      <c r="H50" s="99">
        <v>-1.3053999999999999</v>
      </c>
      <c r="I50" s="97">
        <v>-50.258650000000003</v>
      </c>
      <c r="J50" s="98">
        <v>-5.1509238685301342E-2</v>
      </c>
      <c r="K50" s="98">
        <f>I50/'סכום נכסי הקרן'!$C$43</f>
        <v>-1.0527691788877641E-6</v>
      </c>
    </row>
    <row r="51" spans="2:11" s="158" customFormat="1">
      <c r="B51" s="90" t="s">
        <v>2247</v>
      </c>
      <c r="C51" s="87" t="s">
        <v>2248</v>
      </c>
      <c r="D51" s="100"/>
      <c r="E51" s="100" t="s">
        <v>931</v>
      </c>
      <c r="F51" s="120">
        <v>42353</v>
      </c>
      <c r="G51" s="97">
        <v>138600000</v>
      </c>
      <c r="H51" s="99">
        <v>-1.2472000000000001</v>
      </c>
      <c r="I51" s="97">
        <v>-1728.6594599999999</v>
      </c>
      <c r="J51" s="98">
        <v>-1.7716737861192873</v>
      </c>
      <c r="K51" s="98">
        <f>I51/'סכום נכסי הקרן'!$C$43</f>
        <v>-3.6210272267177202E-5</v>
      </c>
    </row>
    <row r="52" spans="2:11" s="158" customFormat="1">
      <c r="B52" s="90" t="s">
        <v>2249</v>
      </c>
      <c r="C52" s="87" t="s">
        <v>2250</v>
      </c>
      <c r="D52" s="100"/>
      <c r="E52" s="100" t="s">
        <v>931</v>
      </c>
      <c r="F52" s="120">
        <v>42345</v>
      </c>
      <c r="G52" s="97">
        <v>92416800</v>
      </c>
      <c r="H52" s="99">
        <v>-1.2326999999999999</v>
      </c>
      <c r="I52" s="97">
        <v>-1139.2632599999999</v>
      </c>
      <c r="J52" s="98">
        <v>-1.16761160884215</v>
      </c>
      <c r="K52" s="98">
        <f>I52/'סכום נכסי הקרן'!$C$43</f>
        <v>-2.3864175555196909E-5</v>
      </c>
    </row>
    <row r="53" spans="2:11" s="158" customFormat="1">
      <c r="B53" s="90" t="s">
        <v>2251</v>
      </c>
      <c r="C53" s="87" t="s">
        <v>2252</v>
      </c>
      <c r="D53" s="100"/>
      <c r="E53" s="100" t="s">
        <v>931</v>
      </c>
      <c r="F53" s="120">
        <v>42341</v>
      </c>
      <c r="G53" s="97">
        <v>30824</v>
      </c>
      <c r="H53" s="99">
        <v>-1.2252000000000001</v>
      </c>
      <c r="I53" s="97">
        <v>-0.37766000000000005</v>
      </c>
      <c r="J53" s="98">
        <v>-3.8705733404878376E-4</v>
      </c>
      <c r="K53" s="98">
        <f>I53/'סכום נכסי הקרן'!$C$43</f>
        <v>-7.910853317762276E-9</v>
      </c>
    </row>
    <row r="54" spans="2:11" s="158" customFormat="1">
      <c r="B54" s="90" t="s">
        <v>2253</v>
      </c>
      <c r="C54" s="87" t="s">
        <v>2254</v>
      </c>
      <c r="D54" s="100"/>
      <c r="E54" s="100" t="s">
        <v>931</v>
      </c>
      <c r="F54" s="120">
        <v>42352</v>
      </c>
      <c r="G54" s="97">
        <v>96325</v>
      </c>
      <c r="H54" s="99">
        <v>-1.2252000000000001</v>
      </c>
      <c r="I54" s="97">
        <v>-1.18018</v>
      </c>
      <c r="J54" s="98">
        <v>-1.2095464822795467E-3</v>
      </c>
      <c r="K54" s="98">
        <f>I54/'סכום נכסי הקרן'!$C$43</f>
        <v>-2.4721259515322464E-8</v>
      </c>
    </row>
    <row r="55" spans="2:11" s="158" customFormat="1">
      <c r="B55" s="90" t="s">
        <v>2253</v>
      </c>
      <c r="C55" s="87" t="s">
        <v>2255</v>
      </c>
      <c r="D55" s="100"/>
      <c r="E55" s="100" t="s">
        <v>931</v>
      </c>
      <c r="F55" s="120">
        <v>42352</v>
      </c>
      <c r="G55" s="97">
        <v>13485.5</v>
      </c>
      <c r="H55" s="99">
        <v>-1.2252000000000001</v>
      </c>
      <c r="I55" s="97">
        <v>-0.16522000000000001</v>
      </c>
      <c r="J55" s="98">
        <v>-1.6933117812725746E-4</v>
      </c>
      <c r="K55" s="98">
        <f>I55/'סכום נכסי הקרן'!$C$43</f>
        <v>-3.460867407617124E-9</v>
      </c>
    </row>
    <row r="56" spans="2:11" s="158" customFormat="1">
      <c r="B56" s="90" t="s">
        <v>2256</v>
      </c>
      <c r="C56" s="87" t="s">
        <v>2257</v>
      </c>
      <c r="D56" s="100"/>
      <c r="E56" s="100" t="s">
        <v>931</v>
      </c>
      <c r="F56" s="120">
        <v>42346</v>
      </c>
      <c r="G56" s="97">
        <v>96360000</v>
      </c>
      <c r="H56" s="99">
        <v>-1.1336999999999999</v>
      </c>
      <c r="I56" s="97">
        <v>-1092.3873100000001</v>
      </c>
      <c r="J56" s="98">
        <v>-1.1195692420624961</v>
      </c>
      <c r="K56" s="98">
        <f>I56/'סכום נכסי הקרן'!$C$43</f>
        <v>-2.2882263876489187E-5</v>
      </c>
    </row>
    <row r="57" spans="2:11" s="158" customFormat="1">
      <c r="B57" s="90" t="s">
        <v>2256</v>
      </c>
      <c r="C57" s="87" t="s">
        <v>2258</v>
      </c>
      <c r="D57" s="100"/>
      <c r="E57" s="100" t="s">
        <v>931</v>
      </c>
      <c r="F57" s="120">
        <v>42346</v>
      </c>
      <c r="G57" s="97">
        <v>3854400</v>
      </c>
      <c r="H57" s="99">
        <v>-1.1336999999999999</v>
      </c>
      <c r="I57" s="97">
        <v>-43.695489999999999</v>
      </c>
      <c r="J57" s="98">
        <v>-4.478276722278051E-2</v>
      </c>
      <c r="K57" s="98">
        <f>I57/'סכום נכסי הקרן'!$C$43</f>
        <v>-9.1529050478670833E-7</v>
      </c>
    </row>
    <row r="58" spans="2:11" s="158" customFormat="1">
      <c r="B58" s="90" t="s">
        <v>2259</v>
      </c>
      <c r="C58" s="87" t="s">
        <v>2260</v>
      </c>
      <c r="D58" s="100"/>
      <c r="E58" s="100" t="s">
        <v>931</v>
      </c>
      <c r="F58" s="120">
        <v>42352</v>
      </c>
      <c r="G58" s="97">
        <v>57859500</v>
      </c>
      <c r="H58" s="99">
        <v>-1.1487000000000001</v>
      </c>
      <c r="I58" s="97">
        <v>-664.62125000000003</v>
      </c>
      <c r="J58" s="98">
        <v>-0.68115905623357043</v>
      </c>
      <c r="K58" s="98">
        <f>I58/'סכום נכסי הקרן'!$C$43</f>
        <v>-1.3921837686325824E-5</v>
      </c>
    </row>
    <row r="59" spans="2:11" s="158" customFormat="1">
      <c r="B59" s="90" t="s">
        <v>2261</v>
      </c>
      <c r="C59" s="87" t="s">
        <v>2262</v>
      </c>
      <c r="D59" s="100"/>
      <c r="E59" s="100" t="s">
        <v>931</v>
      </c>
      <c r="F59" s="120">
        <v>42347</v>
      </c>
      <c r="G59" s="97">
        <v>216328000</v>
      </c>
      <c r="H59" s="99">
        <v>-0.90859999999999996</v>
      </c>
      <c r="I59" s="97">
        <v>-1965.5073500000001</v>
      </c>
      <c r="J59" s="98">
        <v>-2.0144151748776404</v>
      </c>
      <c r="K59" s="98">
        <f>I59/'סכום נכסי הקרן'!$C$43</f>
        <v>-4.1171530850059937E-5</v>
      </c>
    </row>
    <row r="60" spans="2:11" s="158" customFormat="1">
      <c r="B60" s="90" t="s">
        <v>2263</v>
      </c>
      <c r="C60" s="87" t="s">
        <v>2264</v>
      </c>
      <c r="D60" s="100"/>
      <c r="E60" s="100" t="s">
        <v>931</v>
      </c>
      <c r="F60" s="120">
        <v>42299</v>
      </c>
      <c r="G60" s="97">
        <v>24710280</v>
      </c>
      <c r="H60" s="99">
        <v>-0.95450000000000002</v>
      </c>
      <c r="I60" s="97">
        <v>-235.85052999999999</v>
      </c>
      <c r="J60" s="98">
        <v>-0.24171921139594527</v>
      </c>
      <c r="K60" s="98">
        <f>I60/'סכום נכסי הקרן'!$C$43</f>
        <v>-4.9403668584083326E-6</v>
      </c>
    </row>
    <row r="61" spans="2:11" s="158" customFormat="1">
      <c r="B61" s="90" t="s">
        <v>2263</v>
      </c>
      <c r="C61" s="87" t="s">
        <v>2265</v>
      </c>
      <c r="D61" s="100"/>
      <c r="E61" s="100" t="s">
        <v>931</v>
      </c>
      <c r="F61" s="120">
        <v>42299</v>
      </c>
      <c r="G61" s="97">
        <v>25038720</v>
      </c>
      <c r="H61" s="99">
        <v>-0.95450000000000002</v>
      </c>
      <c r="I61" s="97">
        <v>-238.98536999999999</v>
      </c>
      <c r="J61" s="98">
        <v>-0.24493205578791022</v>
      </c>
      <c r="K61" s="98">
        <f>I61/'סכום נכסי הקרן'!$C$43</f>
        <v>-5.0060324290662098E-6</v>
      </c>
    </row>
    <row r="62" spans="2:11" s="158" customFormat="1">
      <c r="B62" s="90" t="s">
        <v>2266</v>
      </c>
      <c r="C62" s="87" t="s">
        <v>2267</v>
      </c>
      <c r="D62" s="100"/>
      <c r="E62" s="100" t="s">
        <v>931</v>
      </c>
      <c r="F62" s="120">
        <v>42347</v>
      </c>
      <c r="G62" s="97">
        <v>193200</v>
      </c>
      <c r="H62" s="99">
        <v>-0.89200000000000002</v>
      </c>
      <c r="I62" s="97">
        <v>-1.7233399999999999</v>
      </c>
      <c r="J62" s="98">
        <v>-1.7662219617106151E-3</v>
      </c>
      <c r="K62" s="98">
        <f>I62/'סכום נכסי הקרן'!$C$43</f>
        <v>-3.609884540759529E-8</v>
      </c>
    </row>
    <row r="63" spans="2:11" s="158" customFormat="1">
      <c r="B63" s="90" t="s">
        <v>2266</v>
      </c>
      <c r="C63" s="87" t="s">
        <v>2268</v>
      </c>
      <c r="D63" s="100"/>
      <c r="E63" s="100" t="s">
        <v>931</v>
      </c>
      <c r="F63" s="120">
        <v>42347</v>
      </c>
      <c r="G63" s="97">
        <v>966000</v>
      </c>
      <c r="H63" s="99">
        <v>-0.89200000000000002</v>
      </c>
      <c r="I63" s="97">
        <v>-8.6167099999999994</v>
      </c>
      <c r="J63" s="98">
        <v>-8.8311200573836131E-3</v>
      </c>
      <c r="K63" s="98">
        <f>I63/'סכום נכסי הקרן'!$C$43</f>
        <v>-1.8049443650822265E-7</v>
      </c>
    </row>
    <row r="64" spans="2:11" s="158" customFormat="1">
      <c r="B64" s="90" t="s">
        <v>2269</v>
      </c>
      <c r="C64" s="87" t="s">
        <v>2270</v>
      </c>
      <c r="D64" s="100"/>
      <c r="E64" s="100" t="s">
        <v>931</v>
      </c>
      <c r="F64" s="120">
        <v>42299</v>
      </c>
      <c r="G64" s="97">
        <v>247360000</v>
      </c>
      <c r="H64" s="99">
        <v>-0.92830000000000001</v>
      </c>
      <c r="I64" s="97">
        <v>-2296.35844</v>
      </c>
      <c r="J64" s="98">
        <v>-2.3534988503066883</v>
      </c>
      <c r="K64" s="98">
        <f>I64/'סכום נכסי הקרן'!$C$43</f>
        <v>-4.8101876777644973E-5</v>
      </c>
    </row>
    <row r="65" spans="2:11" s="158" customFormat="1">
      <c r="B65" s="90" t="s">
        <v>2271</v>
      </c>
      <c r="C65" s="87" t="s">
        <v>2272</v>
      </c>
      <c r="D65" s="100"/>
      <c r="E65" s="100" t="s">
        <v>931</v>
      </c>
      <c r="F65" s="120">
        <v>42299</v>
      </c>
      <c r="G65" s="97">
        <v>81175500</v>
      </c>
      <c r="H65" s="99">
        <v>-0.93010000000000004</v>
      </c>
      <c r="I65" s="97">
        <v>-755.02476000000001</v>
      </c>
      <c r="J65" s="98">
        <v>-0.77381208162480208</v>
      </c>
      <c r="K65" s="98">
        <f>I65/'סכום נכסי הקרן'!$C$43</f>
        <v>-1.5815522235975917E-5</v>
      </c>
    </row>
    <row r="66" spans="2:11" s="158" customFormat="1">
      <c r="B66" s="90" t="s">
        <v>2273</v>
      </c>
      <c r="C66" s="87" t="s">
        <v>2274</v>
      </c>
      <c r="D66" s="100"/>
      <c r="E66" s="100" t="s">
        <v>931</v>
      </c>
      <c r="F66" s="120">
        <v>42338</v>
      </c>
      <c r="G66" s="97">
        <v>638187</v>
      </c>
      <c r="H66" s="99">
        <v>-0.80549999999999999</v>
      </c>
      <c r="I66" s="97">
        <v>-5.1405799999999999</v>
      </c>
      <c r="J66" s="98">
        <v>-5.2684933280318187E-3</v>
      </c>
      <c r="K66" s="98">
        <f>I66/'סכום נכסי הקרן'!$C$43</f>
        <v>-1.0767985581799077E-7</v>
      </c>
    </row>
    <row r="67" spans="2:11" s="158" customFormat="1">
      <c r="B67" s="90" t="s">
        <v>2273</v>
      </c>
      <c r="C67" s="87" t="s">
        <v>2275</v>
      </c>
      <c r="D67" s="100"/>
      <c r="E67" s="100" t="s">
        <v>931</v>
      </c>
      <c r="F67" s="120">
        <v>42338</v>
      </c>
      <c r="G67" s="97">
        <v>52215300</v>
      </c>
      <c r="H67" s="99">
        <v>-0.80549999999999999</v>
      </c>
      <c r="I67" s="97">
        <v>-420.59269</v>
      </c>
      <c r="J67" s="98">
        <v>-0.43105832047822523</v>
      </c>
      <c r="K67" s="98">
        <f>I67/'סכום נכסי הקרן'!$C$43</f>
        <v>-8.8101654321693049E-6</v>
      </c>
    </row>
    <row r="68" spans="2:11" s="158" customFormat="1">
      <c r="B68" s="90" t="s">
        <v>2276</v>
      </c>
      <c r="C68" s="87" t="s">
        <v>2277</v>
      </c>
      <c r="D68" s="100"/>
      <c r="E68" s="100" t="s">
        <v>931</v>
      </c>
      <c r="F68" s="120">
        <v>42338</v>
      </c>
      <c r="G68" s="97">
        <v>33282000</v>
      </c>
      <c r="H68" s="99">
        <v>-0.74819999999999998</v>
      </c>
      <c r="I68" s="97">
        <v>-249.01848000000001</v>
      </c>
      <c r="J68" s="98">
        <v>-0.25521482020251118</v>
      </c>
      <c r="K68" s="98">
        <f>I68/'סכום נכסי הקרן'!$C$43</f>
        <v>-5.2161962312453496E-6</v>
      </c>
    </row>
    <row r="69" spans="2:11" s="158" customFormat="1">
      <c r="B69" s="90" t="s">
        <v>2278</v>
      </c>
      <c r="C69" s="87" t="s">
        <v>2279</v>
      </c>
      <c r="D69" s="100"/>
      <c r="E69" s="100" t="s">
        <v>931</v>
      </c>
      <c r="F69" s="120">
        <v>42305</v>
      </c>
      <c r="G69" s="97">
        <v>116100000</v>
      </c>
      <c r="H69" s="99">
        <v>-0.78969999999999996</v>
      </c>
      <c r="I69" s="97">
        <v>-916.85355000000004</v>
      </c>
      <c r="J69" s="98">
        <v>-0.93966766609162544</v>
      </c>
      <c r="K69" s="98">
        <f>I69/'סכום נכסי הקרן'!$C$43</f>
        <v>-1.9205353884233491E-5</v>
      </c>
    </row>
    <row r="70" spans="2:11" s="158" customFormat="1">
      <c r="B70" s="90" t="s">
        <v>2280</v>
      </c>
      <c r="C70" s="87" t="s">
        <v>2281</v>
      </c>
      <c r="D70" s="100"/>
      <c r="E70" s="100" t="s">
        <v>931</v>
      </c>
      <c r="F70" s="120">
        <v>42305</v>
      </c>
      <c r="G70" s="97">
        <v>42570000</v>
      </c>
      <c r="H70" s="99">
        <v>-0.78969999999999996</v>
      </c>
      <c r="I70" s="97">
        <v>-336.17963000000003</v>
      </c>
      <c r="J70" s="98">
        <v>-0.3445448057758474</v>
      </c>
      <c r="K70" s="98">
        <f>I70/'סכום נכסי הקרן'!$C$43</f>
        <v>-7.0419629861504905E-6</v>
      </c>
    </row>
    <row r="71" spans="2:11" s="158" customFormat="1">
      <c r="B71" s="90" t="s">
        <v>2282</v>
      </c>
      <c r="C71" s="87" t="s">
        <v>2283</v>
      </c>
      <c r="D71" s="100"/>
      <c r="E71" s="100" t="s">
        <v>931</v>
      </c>
      <c r="F71" s="120">
        <v>42354</v>
      </c>
      <c r="G71" s="97">
        <v>27864000</v>
      </c>
      <c r="H71" s="99">
        <v>-0.74109999999999998</v>
      </c>
      <c r="I71" s="97">
        <v>-206.50642999999999</v>
      </c>
      <c r="J71" s="98">
        <v>-0.21164494058076516</v>
      </c>
      <c r="K71" s="98">
        <f>I71/'סכום נכסי הקרן'!$C$43</f>
        <v>-4.3256952732742227E-6</v>
      </c>
    </row>
    <row r="72" spans="2:11" s="158" customFormat="1">
      <c r="B72" s="90" t="s">
        <v>2284</v>
      </c>
      <c r="C72" s="87" t="s">
        <v>2285</v>
      </c>
      <c r="D72" s="100"/>
      <c r="E72" s="100" t="s">
        <v>931</v>
      </c>
      <c r="F72" s="120">
        <v>42354</v>
      </c>
      <c r="G72" s="97">
        <v>193500000</v>
      </c>
      <c r="H72" s="99">
        <v>-0.74109999999999998</v>
      </c>
      <c r="I72" s="97">
        <v>-1434.0724299999999</v>
      </c>
      <c r="J72" s="98">
        <v>-1.4697565312414897</v>
      </c>
      <c r="K72" s="98">
        <f>I72/'סכום נכסי הקרן'!$C$43</f>
        <v>-3.0039550497211531E-5</v>
      </c>
    </row>
    <row r="73" spans="2:11" s="158" customFormat="1">
      <c r="B73" s="90" t="s">
        <v>2284</v>
      </c>
      <c r="C73" s="87" t="s">
        <v>2286</v>
      </c>
      <c r="D73" s="100"/>
      <c r="E73" s="100" t="s">
        <v>931</v>
      </c>
      <c r="F73" s="120">
        <v>42354</v>
      </c>
      <c r="G73" s="97">
        <v>7740000</v>
      </c>
      <c r="H73" s="99">
        <v>-0.74109999999999998</v>
      </c>
      <c r="I73" s="97">
        <v>-57.362900000000003</v>
      </c>
      <c r="J73" s="98">
        <v>-5.8790264119332143E-2</v>
      </c>
      <c r="K73" s="98">
        <f>I73/'סכום נכסי הקרן'!$C$43</f>
        <v>-1.2015820785401303E-6</v>
      </c>
    </row>
    <row r="74" spans="2:11" s="158" customFormat="1">
      <c r="B74" s="90" t="s">
        <v>2287</v>
      </c>
      <c r="C74" s="87" t="s">
        <v>2288</v>
      </c>
      <c r="D74" s="100"/>
      <c r="E74" s="100" t="s">
        <v>931</v>
      </c>
      <c r="F74" s="120">
        <v>42312</v>
      </c>
      <c r="G74" s="97">
        <v>9676000</v>
      </c>
      <c r="H74" s="99">
        <v>-0.76470000000000005</v>
      </c>
      <c r="I74" s="97">
        <v>-73.988380000000006</v>
      </c>
      <c r="J74" s="98">
        <v>-7.5829436830451596E-2</v>
      </c>
      <c r="K74" s="98">
        <f>I74/'סכום נכסי הקרן'!$C$43</f>
        <v>-1.5498364174094581E-6</v>
      </c>
    </row>
    <row r="75" spans="2:11" s="158" customFormat="1">
      <c r="B75" s="90" t="s">
        <v>2287</v>
      </c>
      <c r="C75" s="87" t="s">
        <v>2289</v>
      </c>
      <c r="D75" s="100"/>
      <c r="E75" s="100" t="s">
        <v>931</v>
      </c>
      <c r="F75" s="120">
        <v>42312</v>
      </c>
      <c r="G75" s="97">
        <v>3870400</v>
      </c>
      <c r="H75" s="99">
        <v>-0.76470000000000005</v>
      </c>
      <c r="I75" s="97">
        <v>-29.59535</v>
      </c>
      <c r="J75" s="98">
        <v>-3.0331772682414531E-2</v>
      </c>
      <c r="K75" s="98">
        <f>I75/'סכום נכסי הקרן'!$C$43</f>
        <v>-6.1993452506973397E-7</v>
      </c>
    </row>
    <row r="76" spans="2:11" s="158" customFormat="1">
      <c r="B76" s="90" t="s">
        <v>2290</v>
      </c>
      <c r="C76" s="87" t="s">
        <v>2291</v>
      </c>
      <c r="D76" s="100"/>
      <c r="E76" s="100" t="s">
        <v>931</v>
      </c>
      <c r="F76" s="120">
        <v>42291</v>
      </c>
      <c r="G76" s="97">
        <v>58080000</v>
      </c>
      <c r="H76" s="99">
        <v>-0.75990000000000002</v>
      </c>
      <c r="I76" s="97">
        <v>-441.33195000000001</v>
      </c>
      <c r="J76" s="98">
        <v>-0.45231363659786877</v>
      </c>
      <c r="K76" s="98">
        <f>I76/'סכום נכסי הקרן'!$C$43</f>
        <v>-9.244591221977425E-6</v>
      </c>
    </row>
    <row r="77" spans="2:11" s="158" customFormat="1">
      <c r="B77" s="90" t="s">
        <v>2292</v>
      </c>
      <c r="C77" s="87" t="s">
        <v>2293</v>
      </c>
      <c r="D77" s="100"/>
      <c r="E77" s="100" t="s">
        <v>931</v>
      </c>
      <c r="F77" s="120">
        <v>42305</v>
      </c>
      <c r="G77" s="97">
        <v>17426250</v>
      </c>
      <c r="H77" s="99">
        <v>-0.72470000000000001</v>
      </c>
      <c r="I77" s="97">
        <v>-126.27994</v>
      </c>
      <c r="J77" s="98">
        <v>-0.12942217052438798</v>
      </c>
      <c r="K77" s="98">
        <f>I77/'סכום נכסי הקרן'!$C$43</f>
        <v>-2.6451890121162447E-6</v>
      </c>
    </row>
    <row r="78" spans="2:11" s="158" customFormat="1">
      <c r="B78" s="90" t="s">
        <v>2294</v>
      </c>
      <c r="C78" s="87" t="s">
        <v>2295</v>
      </c>
      <c r="D78" s="100"/>
      <c r="E78" s="100" t="s">
        <v>931</v>
      </c>
      <c r="F78" s="120">
        <v>42304</v>
      </c>
      <c r="G78" s="97">
        <v>96822500</v>
      </c>
      <c r="H78" s="99">
        <v>-0.71550000000000002</v>
      </c>
      <c r="I78" s="97">
        <v>-692.74662000000001</v>
      </c>
      <c r="J78" s="98">
        <v>-0.70998427132475206</v>
      </c>
      <c r="K78" s="98">
        <f>I78/'סכום נכסי הקרן'!$C$43</f>
        <v>-1.4510980504145532E-5</v>
      </c>
    </row>
    <row r="79" spans="2:11" s="158" customFormat="1">
      <c r="B79" s="90" t="s">
        <v>2296</v>
      </c>
      <c r="C79" s="87" t="s">
        <v>2297</v>
      </c>
      <c r="D79" s="100"/>
      <c r="E79" s="100" t="s">
        <v>931</v>
      </c>
      <c r="F79" s="120">
        <v>42291</v>
      </c>
      <c r="G79" s="97">
        <v>309904000</v>
      </c>
      <c r="H79" s="99">
        <v>-0.71309999999999996</v>
      </c>
      <c r="I79" s="97">
        <v>-2209.7820400000001</v>
      </c>
      <c r="J79" s="98">
        <v>-2.2647681650989853</v>
      </c>
      <c r="K79" s="98">
        <f>I79/'סכום נכסי הקרן'!$C$43</f>
        <v>-4.6288358795386029E-5</v>
      </c>
    </row>
    <row r="80" spans="2:11" s="158" customFormat="1">
      <c r="B80" s="90" t="s">
        <v>2298</v>
      </c>
      <c r="C80" s="87" t="s">
        <v>2299</v>
      </c>
      <c r="D80" s="100"/>
      <c r="E80" s="100" t="s">
        <v>931</v>
      </c>
      <c r="F80" s="120">
        <v>42341</v>
      </c>
      <c r="G80" s="97">
        <v>3409648</v>
      </c>
      <c r="H80" s="99">
        <v>-0.61609999999999998</v>
      </c>
      <c r="I80" s="97">
        <v>-21.00573</v>
      </c>
      <c r="J80" s="98">
        <v>-2.1528416706954823E-2</v>
      </c>
      <c r="K80" s="98">
        <f>I80/'סכום נכסי הקרן'!$C$43</f>
        <v>-4.4000754345845083E-7</v>
      </c>
    </row>
    <row r="81" spans="2:11" s="158" customFormat="1">
      <c r="B81" s="90" t="s">
        <v>2298</v>
      </c>
      <c r="C81" s="87" t="s">
        <v>2300</v>
      </c>
      <c r="D81" s="100"/>
      <c r="E81" s="100" t="s">
        <v>931</v>
      </c>
      <c r="F81" s="120">
        <v>42341</v>
      </c>
      <c r="G81" s="97">
        <v>38746</v>
      </c>
      <c r="H81" s="99">
        <v>-0.61609999999999998</v>
      </c>
      <c r="I81" s="97">
        <v>-0.2387</v>
      </c>
      <c r="J81" s="98">
        <v>-2.4463958491088459E-4</v>
      </c>
      <c r="K81" s="98">
        <f>I81/'סכום נכסי הקרן'!$C$43</f>
        <v>-5.0000547766505717E-9</v>
      </c>
    </row>
    <row r="82" spans="2:11" s="158" customFormat="1">
      <c r="B82" s="90" t="s">
        <v>2301</v>
      </c>
      <c r="C82" s="87" t="s">
        <v>2302</v>
      </c>
      <c r="D82" s="100"/>
      <c r="E82" s="100" t="s">
        <v>931</v>
      </c>
      <c r="F82" s="120">
        <v>42304</v>
      </c>
      <c r="G82" s="97">
        <v>387490</v>
      </c>
      <c r="H82" s="99">
        <v>-0.66349999999999998</v>
      </c>
      <c r="I82" s="97">
        <v>-2.5710199999999999</v>
      </c>
      <c r="J82" s="98">
        <v>-2.6349948286450878E-3</v>
      </c>
      <c r="K82" s="98">
        <f>I82/'סכום נכסי הקרן'!$C$43</f>
        <v>-5.3855219236967541E-8</v>
      </c>
    </row>
    <row r="83" spans="2:11" s="158" customFormat="1">
      <c r="B83" s="90" t="s">
        <v>2301</v>
      </c>
      <c r="C83" s="87" t="s">
        <v>2303</v>
      </c>
      <c r="D83" s="100"/>
      <c r="E83" s="100" t="s">
        <v>931</v>
      </c>
      <c r="F83" s="120">
        <v>42304</v>
      </c>
      <c r="G83" s="97">
        <v>7129816</v>
      </c>
      <c r="H83" s="99">
        <v>-0.66349999999999998</v>
      </c>
      <c r="I83" s="97">
        <v>-47.306760000000004</v>
      </c>
      <c r="J83" s="98">
        <v>-4.8483896648005197E-2</v>
      </c>
      <c r="K83" s="98">
        <f>I83/'סכום נכסי הקרן'!$C$43</f>
        <v>-9.9093586638400598E-7</v>
      </c>
    </row>
    <row r="84" spans="2:11" s="158" customFormat="1">
      <c r="B84" s="90" t="s">
        <v>2304</v>
      </c>
      <c r="C84" s="87" t="s">
        <v>2305</v>
      </c>
      <c r="D84" s="100"/>
      <c r="E84" s="100" t="s">
        <v>931</v>
      </c>
      <c r="F84" s="120">
        <v>42341</v>
      </c>
      <c r="G84" s="97">
        <v>4917882.5999999996</v>
      </c>
      <c r="H84" s="99">
        <v>-0.59530000000000005</v>
      </c>
      <c r="I84" s="97">
        <v>-29.276340000000001</v>
      </c>
      <c r="J84" s="98">
        <v>-3.0004824739463459E-2</v>
      </c>
      <c r="K84" s="98">
        <f>I84/'סכום נכסי הקרן'!$C$43</f>
        <v>-6.1325221474589944E-7</v>
      </c>
    </row>
    <row r="85" spans="2:11" s="158" customFormat="1">
      <c r="B85" s="90" t="s">
        <v>2304</v>
      </c>
      <c r="C85" s="87" t="s">
        <v>2306</v>
      </c>
      <c r="D85" s="100"/>
      <c r="E85" s="100" t="s">
        <v>931</v>
      </c>
      <c r="F85" s="120">
        <v>42341</v>
      </c>
      <c r="G85" s="97">
        <v>65319867</v>
      </c>
      <c r="H85" s="99">
        <v>-0.59530000000000005</v>
      </c>
      <c r="I85" s="97">
        <v>-388.85159000000004</v>
      </c>
      <c r="J85" s="98">
        <v>-0.39852740498339961</v>
      </c>
      <c r="K85" s="98">
        <f>I85/'סכום נכסי הקרן'!$C$43</f>
        <v>-8.1452838290224958E-6</v>
      </c>
    </row>
    <row r="86" spans="2:11" s="158" customFormat="1">
      <c r="B86" s="90" t="s">
        <v>2307</v>
      </c>
      <c r="C86" s="87" t="s">
        <v>2308</v>
      </c>
      <c r="D86" s="100"/>
      <c r="E86" s="100" t="s">
        <v>931</v>
      </c>
      <c r="F86" s="120">
        <v>42341</v>
      </c>
      <c r="G86" s="97">
        <v>1395180</v>
      </c>
      <c r="H86" s="99">
        <v>-0.5927</v>
      </c>
      <c r="I86" s="97">
        <v>-8.2693600000000007</v>
      </c>
      <c r="J86" s="98">
        <v>-8.4751269286915485E-3</v>
      </c>
      <c r="K86" s="98">
        <f>I86/'סכום נכסי הקרן'!$C$43</f>
        <v>-1.7321848750667439E-7</v>
      </c>
    </row>
    <row r="87" spans="2:11" s="158" customFormat="1">
      <c r="B87" s="90" t="s">
        <v>2307</v>
      </c>
      <c r="C87" s="87" t="s">
        <v>2309</v>
      </c>
      <c r="D87" s="100"/>
      <c r="E87" s="100" t="s">
        <v>931</v>
      </c>
      <c r="F87" s="120">
        <v>42341</v>
      </c>
      <c r="G87" s="97">
        <v>1162650</v>
      </c>
      <c r="H87" s="99">
        <v>-0.5927</v>
      </c>
      <c r="I87" s="97">
        <v>-6.8911300000000004</v>
      </c>
      <c r="J87" s="98">
        <v>-7.0626023576327787E-3</v>
      </c>
      <c r="K87" s="98">
        <f>I87/'סכום נכסי הקרן'!$C$43</f>
        <v>-1.4434866976547991E-7</v>
      </c>
    </row>
    <row r="88" spans="2:11" s="158" customFormat="1">
      <c r="B88" s="90" t="s">
        <v>2310</v>
      </c>
      <c r="C88" s="87" t="s">
        <v>2311</v>
      </c>
      <c r="D88" s="100"/>
      <c r="E88" s="100" t="s">
        <v>931</v>
      </c>
      <c r="F88" s="120">
        <v>42334</v>
      </c>
      <c r="G88" s="97">
        <v>155032</v>
      </c>
      <c r="H88" s="99">
        <v>-0.62980000000000003</v>
      </c>
      <c r="I88" s="97">
        <v>-0.97645999999999999</v>
      </c>
      <c r="J88" s="98">
        <v>-1.0007573065860175E-3</v>
      </c>
      <c r="K88" s="98">
        <f>I88/'סכום נכסי הקרן'!$C$43</f>
        <v>-2.0453931659858472E-8</v>
      </c>
    </row>
    <row r="89" spans="2:11" s="158" customFormat="1">
      <c r="B89" s="90" t="s">
        <v>2310</v>
      </c>
      <c r="C89" s="87" t="s">
        <v>2312</v>
      </c>
      <c r="D89" s="100"/>
      <c r="E89" s="100" t="s">
        <v>931</v>
      </c>
      <c r="F89" s="120">
        <v>42334</v>
      </c>
      <c r="G89" s="97">
        <v>19379</v>
      </c>
      <c r="H89" s="99">
        <v>-0.62990000000000002</v>
      </c>
      <c r="I89" s="97">
        <v>-0.12206</v>
      </c>
      <c r="J89" s="98">
        <v>-1.2509722553088635E-4</v>
      </c>
      <c r="K89" s="98">
        <f>I89/'סכום נכסי הקרן'!$C$43</f>
        <v>-2.5567938250438577E-9</v>
      </c>
    </row>
    <row r="90" spans="2:11" s="158" customFormat="1">
      <c r="B90" s="90" t="s">
        <v>2313</v>
      </c>
      <c r="C90" s="87" t="s">
        <v>2314</v>
      </c>
      <c r="D90" s="100"/>
      <c r="E90" s="100" t="s">
        <v>931</v>
      </c>
      <c r="F90" s="120">
        <v>42311</v>
      </c>
      <c r="G90" s="97">
        <v>174814.37</v>
      </c>
      <c r="H90" s="99">
        <v>-0.62080000000000002</v>
      </c>
      <c r="I90" s="97">
        <v>-1.08517</v>
      </c>
      <c r="J90" s="98">
        <v>-1.1121723433504174E-3</v>
      </c>
      <c r="K90" s="98">
        <f>I90/'סכום נכסי הקרן'!$C$43</f>
        <v>-2.273108270623335E-8</v>
      </c>
    </row>
    <row r="91" spans="2:11" s="158" customFormat="1">
      <c r="B91" s="90" t="s">
        <v>2313</v>
      </c>
      <c r="C91" s="87" t="s">
        <v>2315</v>
      </c>
      <c r="D91" s="100"/>
      <c r="E91" s="100" t="s">
        <v>931</v>
      </c>
      <c r="F91" s="120">
        <v>42311</v>
      </c>
      <c r="G91" s="97">
        <v>1860.55</v>
      </c>
      <c r="H91" s="99">
        <v>-0.62080000000000002</v>
      </c>
      <c r="I91" s="97">
        <v>-1.1550000000000001E-2</v>
      </c>
      <c r="J91" s="98">
        <v>-1.1837399269881514E-5</v>
      </c>
      <c r="K91" s="98">
        <f>I91/'סכום נכסי הקרן'!$C$43</f>
        <v>-2.4193813435405994E-10</v>
      </c>
    </row>
    <row r="92" spans="2:11" s="158" customFormat="1">
      <c r="B92" s="90" t="s">
        <v>2313</v>
      </c>
      <c r="C92" s="87" t="s">
        <v>2316</v>
      </c>
      <c r="D92" s="100"/>
      <c r="E92" s="100" t="s">
        <v>931</v>
      </c>
      <c r="F92" s="120">
        <v>42311</v>
      </c>
      <c r="G92" s="97">
        <v>16803.11</v>
      </c>
      <c r="H92" s="99">
        <v>-0.62080000000000002</v>
      </c>
      <c r="I92" s="97">
        <v>-0.10431</v>
      </c>
      <c r="J92" s="98">
        <v>-1.069055513282546E-4</v>
      </c>
      <c r="K92" s="98">
        <f>I92/'סכום נכסי הקרן'!$C$43</f>
        <v>-2.1849841380495229E-9</v>
      </c>
    </row>
    <row r="93" spans="2:11" s="158" customFormat="1">
      <c r="B93" s="90" t="s">
        <v>2317</v>
      </c>
      <c r="C93" s="87" t="s">
        <v>2318</v>
      </c>
      <c r="D93" s="100"/>
      <c r="E93" s="100" t="s">
        <v>931</v>
      </c>
      <c r="F93" s="120">
        <v>42355</v>
      </c>
      <c r="G93" s="97">
        <v>193945000</v>
      </c>
      <c r="H93" s="99">
        <v>-0.50819999999999999</v>
      </c>
      <c r="I93" s="97">
        <v>-985.6956899999999</v>
      </c>
      <c r="J93" s="98">
        <v>-1.0102228087559613</v>
      </c>
      <c r="K93" s="98">
        <f>I93/'סכום נכסי הקרן'!$C$43</f>
        <v>-2.0647391885665609E-5</v>
      </c>
    </row>
    <row r="94" spans="2:11" s="158" customFormat="1">
      <c r="B94" s="90" t="s">
        <v>2319</v>
      </c>
      <c r="C94" s="87" t="s">
        <v>2320</v>
      </c>
      <c r="D94" s="100"/>
      <c r="E94" s="100" t="s">
        <v>931</v>
      </c>
      <c r="F94" s="120">
        <v>42362</v>
      </c>
      <c r="G94" s="97">
        <v>38790000</v>
      </c>
      <c r="H94" s="99">
        <v>-0.49249999999999999</v>
      </c>
      <c r="I94" s="97">
        <v>-191.03654</v>
      </c>
      <c r="J94" s="98">
        <v>-0.19579011247763553</v>
      </c>
      <c r="K94" s="98">
        <f>I94/'סכום נכסי הקרן'!$C$43</f>
        <v>-4.0016471065848266E-6</v>
      </c>
    </row>
    <row r="95" spans="2:11" s="158" customFormat="1">
      <c r="B95" s="90" t="s">
        <v>2321</v>
      </c>
      <c r="C95" s="87" t="s">
        <v>2322</v>
      </c>
      <c r="D95" s="100"/>
      <c r="E95" s="100" t="s">
        <v>931</v>
      </c>
      <c r="F95" s="120">
        <v>42327</v>
      </c>
      <c r="G95" s="97">
        <v>162960</v>
      </c>
      <c r="H95" s="99">
        <v>-0.52090000000000003</v>
      </c>
      <c r="I95" s="97">
        <v>-0.84892000000000001</v>
      </c>
      <c r="J95" s="98">
        <v>-8.7004372192102288E-4</v>
      </c>
      <c r="K95" s="98">
        <f>I95/'סכום נכסי הקרן'!$C$43</f>
        <v>-1.7782348139900308E-8</v>
      </c>
    </row>
    <row r="96" spans="2:11" s="158" customFormat="1">
      <c r="B96" s="90" t="s">
        <v>2321</v>
      </c>
      <c r="C96" s="87" t="s">
        <v>2323</v>
      </c>
      <c r="D96" s="100"/>
      <c r="E96" s="100" t="s">
        <v>931</v>
      </c>
      <c r="F96" s="120">
        <v>42327</v>
      </c>
      <c r="G96" s="97">
        <v>21340</v>
      </c>
      <c r="H96" s="99">
        <v>-0.52090000000000003</v>
      </c>
      <c r="I96" s="97">
        <v>-0.11117</v>
      </c>
      <c r="J96" s="98">
        <v>-1.1393624907642665E-4</v>
      </c>
      <c r="K96" s="98">
        <f>I96/'סכום נכסי הקרן'!$C$43</f>
        <v>-2.3286807269386013E-9</v>
      </c>
    </row>
    <row r="97" spans="2:11" s="158" customFormat="1">
      <c r="B97" s="90" t="s">
        <v>2324</v>
      </c>
      <c r="C97" s="87" t="s">
        <v>2325</v>
      </c>
      <c r="D97" s="100"/>
      <c r="E97" s="100" t="s">
        <v>931</v>
      </c>
      <c r="F97" s="120">
        <v>42361</v>
      </c>
      <c r="G97" s="97">
        <v>120280000</v>
      </c>
      <c r="H97" s="99">
        <v>-0.44840000000000002</v>
      </c>
      <c r="I97" s="97">
        <v>-539.38066000000003</v>
      </c>
      <c r="J97" s="98">
        <v>-0.55280209791101376</v>
      </c>
      <c r="K97" s="98">
        <f>I97/'סכום נכסי הקרן'!$C$43</f>
        <v>-1.129841996424775E-5</v>
      </c>
    </row>
    <row r="98" spans="2:11" s="158" customFormat="1">
      <c r="B98" s="90" t="s">
        <v>2326</v>
      </c>
      <c r="C98" s="87" t="s">
        <v>2327</v>
      </c>
      <c r="D98" s="100"/>
      <c r="E98" s="100" t="s">
        <v>931</v>
      </c>
      <c r="F98" s="120">
        <v>42303</v>
      </c>
      <c r="G98" s="97">
        <v>120311000</v>
      </c>
      <c r="H98" s="99">
        <v>-0.50770000000000004</v>
      </c>
      <c r="I98" s="97">
        <v>-610.83531000000005</v>
      </c>
      <c r="J98" s="98">
        <v>-0.62603475780189155</v>
      </c>
      <c r="K98" s="98">
        <f>I98/'סכום נכסי הקרן'!$C$43</f>
        <v>-1.27951822769683E-5</v>
      </c>
    </row>
    <row r="99" spans="2:11" s="158" customFormat="1">
      <c r="B99" s="90" t="s">
        <v>2326</v>
      </c>
      <c r="C99" s="87" t="s">
        <v>2328</v>
      </c>
      <c r="D99" s="100"/>
      <c r="E99" s="100" t="s">
        <v>931</v>
      </c>
      <c r="F99" s="120">
        <v>42303</v>
      </c>
      <c r="G99" s="97">
        <v>776200</v>
      </c>
      <c r="H99" s="99">
        <v>-0.50770000000000004</v>
      </c>
      <c r="I99" s="97">
        <v>-3.9408699999999999</v>
      </c>
      <c r="J99" s="98">
        <v>-4.0389308797141085E-3</v>
      </c>
      <c r="K99" s="98">
        <f>I99/'סכום נכסי הקרן'!$C$43</f>
        <v>-8.2549500911851436E-8</v>
      </c>
    </row>
    <row r="100" spans="2:11" s="158" customFormat="1">
      <c r="B100" s="90" t="s">
        <v>2326</v>
      </c>
      <c r="C100" s="87" t="s">
        <v>2252</v>
      </c>
      <c r="D100" s="100"/>
      <c r="E100" s="100" t="s">
        <v>931</v>
      </c>
      <c r="F100" s="120">
        <v>42303</v>
      </c>
      <c r="G100" s="97">
        <v>9085.42</v>
      </c>
      <c r="H100" s="99">
        <v>-0.50770000000000004</v>
      </c>
      <c r="I100" s="97">
        <v>-4.6130000000000004E-2</v>
      </c>
      <c r="J100" s="98">
        <v>-4.7277855265769198E-5</v>
      </c>
      <c r="K100" s="98">
        <f>I100/'סכום נכסי הקרן'!$C$43</f>
        <v>-9.6628624569288195E-10</v>
      </c>
    </row>
    <row r="101" spans="2:11" s="158" customFormat="1">
      <c r="B101" s="90" t="s">
        <v>2329</v>
      </c>
      <c r="C101" s="87" t="s">
        <v>2330</v>
      </c>
      <c r="D101" s="100"/>
      <c r="E101" s="100" t="s">
        <v>931</v>
      </c>
      <c r="F101" s="120">
        <v>42362</v>
      </c>
      <c r="G101" s="97">
        <v>9458514</v>
      </c>
      <c r="H101" s="99">
        <v>-0.3528</v>
      </c>
      <c r="I101" s="97">
        <v>-33.37276</v>
      </c>
      <c r="J101" s="98">
        <v>-3.4203176178175837E-2</v>
      </c>
      <c r="K101" s="98">
        <f>I101/'סכום נכסי הקרן'!$C$43</f>
        <v>-6.9906002533729842E-7</v>
      </c>
    </row>
    <row r="102" spans="2:11" s="158" customFormat="1">
      <c r="B102" s="90" t="s">
        <v>2331</v>
      </c>
      <c r="C102" s="87" t="s">
        <v>2332</v>
      </c>
      <c r="D102" s="100"/>
      <c r="E102" s="100" t="s">
        <v>931</v>
      </c>
      <c r="F102" s="120">
        <v>42362</v>
      </c>
      <c r="G102" s="97">
        <v>7575750</v>
      </c>
      <c r="H102" s="99">
        <v>-0.3468</v>
      </c>
      <c r="I102" s="97">
        <v>-26.273109999999999</v>
      </c>
      <c r="J102" s="98">
        <v>-2.6926865206191919E-2</v>
      </c>
      <c r="K102" s="98">
        <f>I102/'סכום נכסי הקרן'!$C$43</f>
        <v>-5.5034348199818144E-7</v>
      </c>
    </row>
    <row r="103" spans="2:11" s="158" customFormat="1">
      <c r="B103" s="90" t="s">
        <v>2333</v>
      </c>
      <c r="C103" s="87" t="s">
        <v>2334</v>
      </c>
      <c r="D103" s="100"/>
      <c r="E103" s="100" t="s">
        <v>931</v>
      </c>
      <c r="F103" s="120">
        <v>42306</v>
      </c>
      <c r="G103" s="97">
        <v>217632800</v>
      </c>
      <c r="H103" s="99">
        <v>-0.39989999999999998</v>
      </c>
      <c r="I103" s="97">
        <v>-870.36652000000004</v>
      </c>
      <c r="J103" s="98">
        <v>-0.89202389682920458</v>
      </c>
      <c r="K103" s="98">
        <f>I103/'סכום נכסי הקרן'!$C$43</f>
        <v>-1.8231588922340743E-5</v>
      </c>
    </row>
    <row r="104" spans="2:11" s="158" customFormat="1">
      <c r="B104" s="90" t="s">
        <v>2335</v>
      </c>
      <c r="C104" s="87" t="s">
        <v>2336</v>
      </c>
      <c r="D104" s="100"/>
      <c r="E104" s="100" t="s">
        <v>931</v>
      </c>
      <c r="F104" s="120">
        <v>42324</v>
      </c>
      <c r="G104" s="97">
        <v>233259</v>
      </c>
      <c r="H104" s="99">
        <v>-0.32319999999999999</v>
      </c>
      <c r="I104" s="97">
        <v>-0.75383</v>
      </c>
      <c r="J104" s="98">
        <v>-7.7258759234760004E-4</v>
      </c>
      <c r="K104" s="98">
        <f>I104/'סכום נכסי הקרן'!$C$43</f>
        <v>-1.5790495568841645E-8</v>
      </c>
    </row>
    <row r="105" spans="2:11" s="158" customFormat="1">
      <c r="B105" s="90" t="s">
        <v>2335</v>
      </c>
      <c r="C105" s="87" t="s">
        <v>2337</v>
      </c>
      <c r="D105" s="100"/>
      <c r="E105" s="100" t="s">
        <v>931</v>
      </c>
      <c r="F105" s="120">
        <v>42324</v>
      </c>
      <c r="G105" s="97">
        <v>36932.68</v>
      </c>
      <c r="H105" s="99">
        <v>-0.32319999999999999</v>
      </c>
      <c r="I105" s="97">
        <v>-0.11935</v>
      </c>
      <c r="J105" s="98">
        <v>-1.223197924554423E-4</v>
      </c>
      <c r="K105" s="98">
        <f>I105/'סכום נכסי הקרן'!$C$43</f>
        <v>-2.5000273883252858E-9</v>
      </c>
    </row>
    <row r="106" spans="2:11" s="158" customFormat="1">
      <c r="B106" s="90" t="s">
        <v>2338</v>
      </c>
      <c r="C106" s="87" t="s">
        <v>2339</v>
      </c>
      <c r="D106" s="100"/>
      <c r="E106" s="100" t="s">
        <v>931</v>
      </c>
      <c r="F106" s="120">
        <v>42355</v>
      </c>
      <c r="G106" s="97">
        <v>233358</v>
      </c>
      <c r="H106" s="99">
        <v>-0.28060000000000002</v>
      </c>
      <c r="I106" s="97">
        <v>-0.65485000000000004</v>
      </c>
      <c r="J106" s="98">
        <v>-6.7114466769540334E-4</v>
      </c>
      <c r="K106" s="98">
        <f>I106/'סכום נכסי הקרן'!$C$43</f>
        <v>-1.3717159072013519E-8</v>
      </c>
    </row>
    <row r="107" spans="2:11" s="158" customFormat="1">
      <c r="B107" s="90" t="s">
        <v>2340</v>
      </c>
      <c r="C107" s="87" t="s">
        <v>2341</v>
      </c>
      <c r="D107" s="100"/>
      <c r="E107" s="100" t="s">
        <v>931</v>
      </c>
      <c r="F107" s="120">
        <v>42362</v>
      </c>
      <c r="G107" s="97">
        <v>155600000</v>
      </c>
      <c r="H107" s="99">
        <v>-0.2321</v>
      </c>
      <c r="I107" s="97">
        <v>-361.12314000000003</v>
      </c>
      <c r="J107" s="98">
        <v>-0.37010898647388052</v>
      </c>
      <c r="K107" s="98">
        <f>I107/'סכום נכסי הקרן'!$C$43</f>
        <v>-7.5644553042147184E-6</v>
      </c>
    </row>
    <row r="108" spans="2:11" s="158" customFormat="1">
      <c r="B108" s="90" t="s">
        <v>2342</v>
      </c>
      <c r="C108" s="87" t="s">
        <v>2343</v>
      </c>
      <c r="D108" s="100"/>
      <c r="E108" s="100" t="s">
        <v>931</v>
      </c>
      <c r="F108" s="120">
        <v>42362</v>
      </c>
      <c r="G108" s="97">
        <v>213950</v>
      </c>
      <c r="H108" s="99">
        <v>-0.2626</v>
      </c>
      <c r="I108" s="97">
        <v>-0.56179000000000001</v>
      </c>
      <c r="J108" s="98">
        <v>-5.7576905072092947E-4</v>
      </c>
      <c r="K108" s="98">
        <f>I108/'סכום נכסי הקרן'!$C$43</f>
        <v>-1.1767828960932236E-8</v>
      </c>
    </row>
    <row r="109" spans="2:11" s="158" customFormat="1">
      <c r="B109" s="90" t="s">
        <v>2344</v>
      </c>
      <c r="C109" s="87" t="s">
        <v>2345</v>
      </c>
      <c r="D109" s="100"/>
      <c r="E109" s="100" t="s">
        <v>931</v>
      </c>
      <c r="F109" s="120">
        <v>42361</v>
      </c>
      <c r="G109" s="97">
        <v>128370000</v>
      </c>
      <c r="H109" s="99">
        <v>-0.1903</v>
      </c>
      <c r="I109" s="97">
        <v>-244.30089999999998</v>
      </c>
      <c r="J109" s="98">
        <v>-0.25037985240618149</v>
      </c>
      <c r="K109" s="98">
        <f>I109/'סכום נכסי הקרן'!$C$43</f>
        <v>-5.1173769668413638E-6</v>
      </c>
    </row>
    <row r="110" spans="2:11" s="158" customFormat="1">
      <c r="B110" s="90" t="s">
        <v>2346</v>
      </c>
      <c r="C110" s="87" t="s">
        <v>2347</v>
      </c>
      <c r="D110" s="100"/>
      <c r="E110" s="100" t="s">
        <v>931</v>
      </c>
      <c r="F110" s="120">
        <v>42359</v>
      </c>
      <c r="G110" s="97">
        <v>38911000</v>
      </c>
      <c r="H110" s="99">
        <v>-0.27160000000000001</v>
      </c>
      <c r="I110" s="97">
        <v>-105.6955</v>
      </c>
      <c r="J110" s="98">
        <v>-0.10832552679911354</v>
      </c>
      <c r="K110" s="98">
        <f>I110/'סכום נכסי הקרן'!$C$43</f>
        <v>-2.2140062406597003E-6</v>
      </c>
    </row>
    <row r="111" spans="2:11" s="158" customFormat="1">
      <c r="B111" s="90" t="s">
        <v>2348</v>
      </c>
      <c r="C111" s="87" t="s">
        <v>2349</v>
      </c>
      <c r="D111" s="100"/>
      <c r="E111" s="100" t="s">
        <v>931</v>
      </c>
      <c r="F111" s="120">
        <v>42320</v>
      </c>
      <c r="G111" s="97">
        <v>27244700</v>
      </c>
      <c r="H111" s="99">
        <v>-0.19270000000000001</v>
      </c>
      <c r="I111" s="97">
        <v>-52.494199999999999</v>
      </c>
      <c r="J111" s="98">
        <v>-5.3800415995931959E-2</v>
      </c>
      <c r="K111" s="98">
        <f>I111/'סכום נכסי הקרן'!$C$43</f>
        <v>-1.0995972997756616E-6</v>
      </c>
    </row>
    <row r="112" spans="2:11" s="158" customFormat="1">
      <c r="B112" s="90" t="s">
        <v>2350</v>
      </c>
      <c r="C112" s="87" t="s">
        <v>2351</v>
      </c>
      <c r="D112" s="100"/>
      <c r="E112" s="100" t="s">
        <v>931</v>
      </c>
      <c r="F112" s="120">
        <v>42368</v>
      </c>
      <c r="G112" s="97">
        <v>85641.600000000006</v>
      </c>
      <c r="H112" s="99">
        <v>-0.1905</v>
      </c>
      <c r="I112" s="97">
        <v>-0.16313</v>
      </c>
      <c r="J112" s="98">
        <v>-1.6718917254508842E-4</v>
      </c>
      <c r="K112" s="98">
        <f>I112/'סכום נכסי הקרן'!$C$43</f>
        <v>-3.4170881261625797E-9</v>
      </c>
    </row>
    <row r="113" spans="2:11" s="158" customFormat="1">
      <c r="B113" s="90" t="s">
        <v>2352</v>
      </c>
      <c r="C113" s="87" t="s">
        <v>2353</v>
      </c>
      <c r="D113" s="100"/>
      <c r="E113" s="100" t="s">
        <v>931</v>
      </c>
      <c r="F113" s="120">
        <v>42368</v>
      </c>
      <c r="G113" s="97">
        <v>182994.5</v>
      </c>
      <c r="H113" s="99">
        <v>-0.17249999999999999</v>
      </c>
      <c r="I113" s="97">
        <v>-0.31561</v>
      </c>
      <c r="J113" s="98">
        <v>-3.2346334056859775E-4</v>
      </c>
      <c r="K113" s="98">
        <f>I113/'סכום נכסי הקרן'!$C$43</f>
        <v>-6.6110904401285584E-9</v>
      </c>
    </row>
    <row r="114" spans="2:11" s="158" customFormat="1">
      <c r="B114" s="90" t="s">
        <v>2354</v>
      </c>
      <c r="C114" s="87" t="s">
        <v>2355</v>
      </c>
      <c r="D114" s="100"/>
      <c r="E114" s="100" t="s">
        <v>931</v>
      </c>
      <c r="F114" s="120">
        <v>42359</v>
      </c>
      <c r="G114" s="97">
        <v>31152</v>
      </c>
      <c r="H114" s="99">
        <v>-0.15959999999999999</v>
      </c>
      <c r="I114" s="97">
        <v>-4.972E-2</v>
      </c>
      <c r="J114" s="98">
        <v>-5.0957185428442322E-5</v>
      </c>
      <c r="K114" s="98">
        <f>I114/'סכום נכסי הקרן'!$C$43</f>
        <v>-1.0414860640765246E-9</v>
      </c>
    </row>
    <row r="115" spans="2:11" s="158" customFormat="1">
      <c r="B115" s="90" t="s">
        <v>2356</v>
      </c>
      <c r="C115" s="87" t="s">
        <v>2357</v>
      </c>
      <c r="D115" s="100"/>
      <c r="E115" s="100" t="s">
        <v>931</v>
      </c>
      <c r="F115" s="120">
        <v>42359</v>
      </c>
      <c r="G115" s="97">
        <v>147998600</v>
      </c>
      <c r="H115" s="99">
        <v>-0.1094</v>
      </c>
      <c r="I115" s="97">
        <v>-161.98002</v>
      </c>
      <c r="J115" s="98">
        <v>-0.16601057753102968</v>
      </c>
      <c r="K115" s="98">
        <f>I115/'סכום נכסי הקרן'!$C$43</f>
        <v>-3.3929994667907628E-6</v>
      </c>
    </row>
    <row r="116" spans="2:11" s="158" customFormat="1">
      <c r="B116" s="90" t="s">
        <v>2358</v>
      </c>
      <c r="C116" s="87" t="s">
        <v>2359</v>
      </c>
      <c r="D116" s="100"/>
      <c r="E116" s="100" t="s">
        <v>931</v>
      </c>
      <c r="F116" s="120">
        <v>42369</v>
      </c>
      <c r="G116" s="97">
        <v>77932000</v>
      </c>
      <c r="H116" s="99">
        <v>-6.2399999999999997E-2</v>
      </c>
      <c r="I116" s="97">
        <v>-48.598419999999997</v>
      </c>
      <c r="J116" s="98">
        <v>-4.9807697093107797E-2</v>
      </c>
      <c r="K116" s="98">
        <f>I116/'סכום נכסי הקרן'!$C$43</f>
        <v>-1.0179923002038989E-6</v>
      </c>
    </row>
    <row r="117" spans="2:11" s="158" customFormat="1">
      <c r="B117" s="90" t="s">
        <v>2360</v>
      </c>
      <c r="C117" s="87" t="s">
        <v>2361</v>
      </c>
      <c r="D117" s="100"/>
      <c r="E117" s="100" t="s">
        <v>931</v>
      </c>
      <c r="F117" s="120">
        <v>42369</v>
      </c>
      <c r="G117" s="97">
        <v>58470000</v>
      </c>
      <c r="H117" s="99">
        <v>-2.64E-2</v>
      </c>
      <c r="I117" s="97">
        <v>-15.45468</v>
      </c>
      <c r="J117" s="98">
        <v>-1.5839239631883325E-2</v>
      </c>
      <c r="K117" s="98">
        <f>I117/'סכום נכסי הקרן'!$C$43</f>
        <v>-3.2372956244493529E-7</v>
      </c>
    </row>
    <row r="118" spans="2:11" s="158" customFormat="1">
      <c r="B118" s="90" t="s">
        <v>2362</v>
      </c>
      <c r="C118" s="87" t="s">
        <v>2363</v>
      </c>
      <c r="D118" s="100"/>
      <c r="E118" s="100" t="s">
        <v>931</v>
      </c>
      <c r="F118" s="120">
        <v>42325</v>
      </c>
      <c r="G118" s="97">
        <v>452342000</v>
      </c>
      <c r="H118" s="99">
        <v>5.0000000000000001E-4</v>
      </c>
      <c r="I118" s="97">
        <v>2.4382100000000002</v>
      </c>
      <c r="J118" s="98">
        <v>2.4988801102872561E-3</v>
      </c>
      <c r="K118" s="98">
        <f>I118/'סכום נכסי הקרן'!$C$43</f>
        <v>5.1073244897265153E-8</v>
      </c>
    </row>
    <row r="119" spans="2:11" s="158" customFormat="1">
      <c r="B119" s="90" t="s">
        <v>2364</v>
      </c>
      <c r="C119" s="87" t="s">
        <v>2365</v>
      </c>
      <c r="D119" s="100"/>
      <c r="E119" s="100" t="s">
        <v>931</v>
      </c>
      <c r="F119" s="120">
        <v>42326</v>
      </c>
      <c r="G119" s="97">
        <v>39020000</v>
      </c>
      <c r="H119" s="99">
        <v>-7.7000000000000002E-3</v>
      </c>
      <c r="I119" s="97">
        <v>-3.0066899999999999</v>
      </c>
      <c r="J119" s="98">
        <v>-3.0815056286372334E-3</v>
      </c>
      <c r="K119" s="98">
        <f>I119/'סכום נכסי הקרן'!$C$43</f>
        <v>-6.2981209452901162E-8</v>
      </c>
    </row>
    <row r="120" spans="2:11" s="158" customFormat="1">
      <c r="B120" s="90" t="s">
        <v>2366</v>
      </c>
      <c r="C120" s="87" t="s">
        <v>2367</v>
      </c>
      <c r="D120" s="100"/>
      <c r="E120" s="100" t="s">
        <v>931</v>
      </c>
      <c r="F120" s="120">
        <v>42318</v>
      </c>
      <c r="G120" s="97">
        <v>500838400</v>
      </c>
      <c r="H120" s="99">
        <v>0.33129999999999998</v>
      </c>
      <c r="I120" s="97">
        <v>1659.28845</v>
      </c>
      <c r="J120" s="98">
        <v>1.7005766135543574</v>
      </c>
      <c r="K120" s="98">
        <f>I120/'סכום נכסי הקרן'!$C$43</f>
        <v>3.4757156012834615E-5</v>
      </c>
    </row>
    <row r="121" spans="2:11" s="158" customFormat="1">
      <c r="B121" s="90" t="s">
        <v>2368</v>
      </c>
      <c r="C121" s="87" t="s">
        <v>2369</v>
      </c>
      <c r="D121" s="100"/>
      <c r="E121" s="100" t="s">
        <v>931</v>
      </c>
      <c r="F121" s="120">
        <v>42318</v>
      </c>
      <c r="G121" s="97">
        <v>8846318</v>
      </c>
      <c r="H121" s="99">
        <v>0.3695</v>
      </c>
      <c r="I121" s="97">
        <v>32.686039999999998</v>
      </c>
      <c r="J121" s="98">
        <v>3.3499368487559994E-2</v>
      </c>
      <c r="K121" s="98">
        <f>I121/'סכום נכסי הקרן'!$C$43</f>
        <v>6.8467528459066467E-7</v>
      </c>
    </row>
    <row r="122" spans="2:11" s="158" customFormat="1">
      <c r="B122" s="90" t="s">
        <v>2370</v>
      </c>
      <c r="C122" s="87" t="s">
        <v>2371</v>
      </c>
      <c r="D122" s="100"/>
      <c r="E122" s="100" t="s">
        <v>931</v>
      </c>
      <c r="F122" s="120">
        <v>42345</v>
      </c>
      <c r="G122" s="97">
        <v>1326680</v>
      </c>
      <c r="H122" s="99">
        <v>1.2676000000000001</v>
      </c>
      <c r="I122" s="97">
        <v>16.817139999999998</v>
      </c>
      <c r="J122" s="98">
        <v>1.7235601797185727E-2</v>
      </c>
      <c r="K122" s="98">
        <f>I122/'סכום נכסי הקרן'!$C$43</f>
        <v>3.5226904560788182E-7</v>
      </c>
    </row>
    <row r="123" spans="2:11" s="158" customFormat="1">
      <c r="B123" s="90" t="s">
        <v>2372</v>
      </c>
      <c r="C123" s="87" t="s">
        <v>2373</v>
      </c>
      <c r="D123" s="100"/>
      <c r="E123" s="100" t="s">
        <v>931</v>
      </c>
      <c r="F123" s="120">
        <v>42352</v>
      </c>
      <c r="G123" s="97">
        <v>10535400</v>
      </c>
      <c r="H123" s="99">
        <v>1.2289000000000001</v>
      </c>
      <c r="I123" s="97">
        <v>129.46569</v>
      </c>
      <c r="J123" s="98">
        <v>0.13268719171261525</v>
      </c>
      <c r="K123" s="98">
        <f>I123/'סכום נכסי הקרן'!$C$43</f>
        <v>2.7119209957974953E-6</v>
      </c>
    </row>
    <row r="124" spans="2:11" s="158" customFormat="1">
      <c r="B124" s="90" t="s">
        <v>2374</v>
      </c>
      <c r="C124" s="87" t="s">
        <v>2375</v>
      </c>
      <c r="D124" s="100"/>
      <c r="E124" s="100" t="s">
        <v>931</v>
      </c>
      <c r="F124" s="120">
        <v>42352</v>
      </c>
      <c r="G124" s="97">
        <v>50726000</v>
      </c>
      <c r="H124" s="99">
        <v>1.2267999999999999</v>
      </c>
      <c r="I124" s="97">
        <v>622.31303000000003</v>
      </c>
      <c r="J124" s="98">
        <v>0.63779807852465387</v>
      </c>
      <c r="K124" s="98">
        <f>I124/'סכום נכסי הקרן'!$C$43</f>
        <v>1.3035606360382869E-5</v>
      </c>
    </row>
    <row r="125" spans="2:11" s="158" customFormat="1">
      <c r="B125" s="90" t="s">
        <v>2376</v>
      </c>
      <c r="C125" s="87" t="s">
        <v>2377</v>
      </c>
      <c r="D125" s="100"/>
      <c r="E125" s="100" t="s">
        <v>931</v>
      </c>
      <c r="F125" s="120">
        <v>42353</v>
      </c>
      <c r="G125" s="97">
        <v>97550</v>
      </c>
      <c r="H125" s="99">
        <v>1.0740000000000001</v>
      </c>
      <c r="I125" s="97">
        <v>1.0477000000000001</v>
      </c>
      <c r="J125" s="98">
        <v>1.0737699753294253E-3</v>
      </c>
      <c r="K125" s="98">
        <f>I125/'סכום נכסי הקרן'!$C$43</f>
        <v>2.1946197693744468E-8</v>
      </c>
    </row>
    <row r="126" spans="2:11" s="158" customFormat="1">
      <c r="B126" s="90" t="s">
        <v>2376</v>
      </c>
      <c r="C126" s="87" t="s">
        <v>2378</v>
      </c>
      <c r="D126" s="100"/>
      <c r="E126" s="100" t="s">
        <v>931</v>
      </c>
      <c r="F126" s="120">
        <v>42353</v>
      </c>
      <c r="G126" s="97">
        <v>13657</v>
      </c>
      <c r="H126" s="99">
        <v>1.0740000000000001</v>
      </c>
      <c r="I126" s="97">
        <v>0.14668</v>
      </c>
      <c r="J126" s="98">
        <v>1.5032984631222686E-4</v>
      </c>
      <c r="K126" s="98">
        <f>I126/'סכום נכסי הקרן'!$C$43</f>
        <v>3.0725095711734642E-9</v>
      </c>
    </row>
    <row r="127" spans="2:11" s="158" customFormat="1">
      <c r="B127" s="90" t="s">
        <v>2376</v>
      </c>
      <c r="C127" s="87" t="s">
        <v>2379</v>
      </c>
      <c r="D127" s="100"/>
      <c r="E127" s="100" t="s">
        <v>931</v>
      </c>
      <c r="F127" s="120">
        <v>42353</v>
      </c>
      <c r="G127" s="97">
        <v>11706</v>
      </c>
      <c r="H127" s="99">
        <v>1.0740000000000001</v>
      </c>
      <c r="I127" s="97">
        <v>0.12572</v>
      </c>
      <c r="J127" s="98">
        <v>1.2884829750731635E-4</v>
      </c>
      <c r="K127" s="98">
        <f>I127/'סכום נכסי הקרן'!$C$43</f>
        <v>2.6334599351508582E-9</v>
      </c>
    </row>
    <row r="128" spans="2:11" s="158" customFormat="1">
      <c r="B128" s="90" t="s">
        <v>2380</v>
      </c>
      <c r="C128" s="87" t="s">
        <v>2381</v>
      </c>
      <c r="D128" s="100"/>
      <c r="E128" s="100" t="s">
        <v>931</v>
      </c>
      <c r="F128" s="120">
        <v>42346</v>
      </c>
      <c r="G128" s="97">
        <v>10145.200000000001</v>
      </c>
      <c r="H128" s="99">
        <v>0.85629999999999995</v>
      </c>
      <c r="I128" s="97">
        <v>8.6870000000000003E-2</v>
      </c>
      <c r="J128" s="98">
        <v>8.9031590872260349E-5</v>
      </c>
      <c r="K128" s="98">
        <f>I128/'סכום נכסי הקרן'!$C$43</f>
        <v>1.8196680286872022E-9</v>
      </c>
    </row>
    <row r="129" spans="2:11" s="158" customFormat="1">
      <c r="B129" s="90" t="s">
        <v>2382</v>
      </c>
      <c r="C129" s="87" t="s">
        <v>2383</v>
      </c>
      <c r="D129" s="100"/>
      <c r="E129" s="100" t="s">
        <v>931</v>
      </c>
      <c r="F129" s="120">
        <v>42345</v>
      </c>
      <c r="G129" s="97">
        <v>50726</v>
      </c>
      <c r="H129" s="99">
        <v>0.8306</v>
      </c>
      <c r="I129" s="97">
        <v>0.42132999999999998</v>
      </c>
      <c r="J129" s="98">
        <v>4.3181397700252621E-4</v>
      </c>
      <c r="K129" s="98">
        <f>I129/'סכום נכסי הקרן'!$C$43</f>
        <v>8.8256098828914338E-9</v>
      </c>
    </row>
    <row r="130" spans="2:11" s="158" customFormat="1">
      <c r="B130" s="90" t="s">
        <v>2384</v>
      </c>
      <c r="C130" s="87" t="s">
        <v>2385</v>
      </c>
      <c r="D130" s="100"/>
      <c r="E130" s="100" t="s">
        <v>931</v>
      </c>
      <c r="F130" s="120">
        <v>42347</v>
      </c>
      <c r="G130" s="97">
        <v>105354</v>
      </c>
      <c r="H130" s="99">
        <v>0.77170000000000005</v>
      </c>
      <c r="I130" s="97">
        <v>0.81298000000000004</v>
      </c>
      <c r="J130" s="98">
        <v>8.3320942497214483E-4</v>
      </c>
      <c r="K130" s="98">
        <f>I130/'סכום נכסי הקרן'!$C$43</f>
        <v>1.7029512075079102E-8</v>
      </c>
    </row>
    <row r="131" spans="2:11" s="158" customFormat="1">
      <c r="B131" s="90" t="s">
        <v>2384</v>
      </c>
      <c r="C131" s="87" t="s">
        <v>2386</v>
      </c>
      <c r="D131" s="100"/>
      <c r="E131" s="100" t="s">
        <v>931</v>
      </c>
      <c r="F131" s="120">
        <v>42347</v>
      </c>
      <c r="G131" s="97">
        <v>14827.6</v>
      </c>
      <c r="H131" s="99">
        <v>0.77170000000000005</v>
      </c>
      <c r="I131" s="97">
        <v>0.11442000000000001</v>
      </c>
      <c r="J131" s="98">
        <v>1.1726711900085218E-4</v>
      </c>
      <c r="K131" s="98">
        <f>I131/'סכום נכסי הקרן'!$C$43</f>
        <v>2.3967585569516485E-9</v>
      </c>
    </row>
    <row r="132" spans="2:11" s="158" customFormat="1">
      <c r="B132" s="90" t="s">
        <v>2384</v>
      </c>
      <c r="C132" s="87" t="s">
        <v>2387</v>
      </c>
      <c r="D132" s="100"/>
      <c r="E132" s="100" t="s">
        <v>931</v>
      </c>
      <c r="F132" s="120">
        <v>42347</v>
      </c>
      <c r="G132" s="97">
        <v>14827.6</v>
      </c>
      <c r="H132" s="99">
        <v>0.77170000000000005</v>
      </c>
      <c r="I132" s="97">
        <v>0.11442000000000001</v>
      </c>
      <c r="J132" s="98">
        <v>1.1726711900085218E-4</v>
      </c>
      <c r="K132" s="98">
        <f>I132/'סכום נכסי הקרן'!$C$43</f>
        <v>2.3967585569516485E-9</v>
      </c>
    </row>
    <row r="133" spans="2:11" s="158" customFormat="1">
      <c r="B133" s="90" t="s">
        <v>2388</v>
      </c>
      <c r="C133" s="87" t="s">
        <v>2389</v>
      </c>
      <c r="D133" s="100"/>
      <c r="E133" s="100" t="s">
        <v>931</v>
      </c>
      <c r="F133" s="120">
        <v>42332</v>
      </c>
      <c r="G133" s="97">
        <v>39020000</v>
      </c>
      <c r="H133" s="99">
        <v>0.7944</v>
      </c>
      <c r="I133" s="97">
        <v>309.97937999999999</v>
      </c>
      <c r="J133" s="98">
        <v>0.31769261354894579</v>
      </c>
      <c r="K133" s="98">
        <f>I133/'סכום נכסי הקרן'!$C$43</f>
        <v>6.493145704366077E-6</v>
      </c>
    </row>
    <row r="134" spans="2:11" s="158" customFormat="1">
      <c r="B134" s="90" t="s">
        <v>2390</v>
      </c>
      <c r="C134" s="87" t="s">
        <v>2391</v>
      </c>
      <c r="D134" s="100"/>
      <c r="E134" s="100" t="s">
        <v>931</v>
      </c>
      <c r="F134" s="120">
        <v>42311</v>
      </c>
      <c r="G134" s="97">
        <v>1548320</v>
      </c>
      <c r="H134" s="99">
        <v>-0.77010000000000001</v>
      </c>
      <c r="I134" s="97">
        <v>-11.92381</v>
      </c>
      <c r="J134" s="98">
        <v>-1.2220510804173669E-2</v>
      </c>
      <c r="K134" s="98">
        <f>I134/'סכום נכסי הקרן'!$C$43</f>
        <v>-2.4976834162703748E-7</v>
      </c>
    </row>
    <row r="135" spans="2:11" s="158" customFormat="1">
      <c r="B135" s="90" t="s">
        <v>2392</v>
      </c>
      <c r="C135" s="87" t="s">
        <v>2393</v>
      </c>
      <c r="D135" s="100"/>
      <c r="E135" s="100" t="s">
        <v>931</v>
      </c>
      <c r="F135" s="120">
        <v>42311</v>
      </c>
      <c r="G135" s="97">
        <v>13557.6</v>
      </c>
      <c r="H135" s="99">
        <v>-0.68700000000000006</v>
      </c>
      <c r="I135" s="97">
        <v>-9.3140000000000001E-2</v>
      </c>
      <c r="J135" s="98">
        <v>-9.5457607618767453E-5</v>
      </c>
      <c r="K135" s="98">
        <f>I135/'סכום נכסי הקרן'!$C$43</f>
        <v>-1.9510058730508347E-9</v>
      </c>
    </row>
    <row r="136" spans="2:11" s="158" customFormat="1">
      <c r="B136" s="90" t="s">
        <v>2394</v>
      </c>
      <c r="C136" s="87" t="s">
        <v>2395</v>
      </c>
      <c r="D136" s="100"/>
      <c r="E136" s="100" t="s">
        <v>931</v>
      </c>
      <c r="F136" s="120">
        <v>42340</v>
      </c>
      <c r="G136" s="97">
        <v>39020</v>
      </c>
      <c r="H136" s="99">
        <v>0.67689999999999995</v>
      </c>
      <c r="I136" s="97">
        <v>0.26411000000000001</v>
      </c>
      <c r="J136" s="98">
        <v>2.7068186330462396E-4</v>
      </c>
      <c r="K136" s="98">
        <f>I136/'סכום נכסי הקרן'!$C$43</f>
        <v>5.5323186722295039E-9</v>
      </c>
    </row>
    <row r="137" spans="2:11" s="158" customFormat="1">
      <c r="B137" s="90" t="s">
        <v>2396</v>
      </c>
      <c r="C137" s="87" t="s">
        <v>2397</v>
      </c>
      <c r="D137" s="100"/>
      <c r="E137" s="100" t="s">
        <v>931</v>
      </c>
      <c r="F137" s="120">
        <v>42354</v>
      </c>
      <c r="G137" s="97">
        <v>97550</v>
      </c>
      <c r="H137" s="99">
        <v>0.67430000000000001</v>
      </c>
      <c r="I137" s="97">
        <v>0.65777999999999992</v>
      </c>
      <c r="J137" s="98">
        <v>6.741475750426546E-4</v>
      </c>
      <c r="K137" s="98">
        <f>I137/'סכום נכסי הקרן'!$C$43</f>
        <v>1.3778533854148357E-8</v>
      </c>
    </row>
    <row r="138" spans="2:11" s="158" customFormat="1">
      <c r="B138" s="90" t="s">
        <v>2396</v>
      </c>
      <c r="C138" s="87" t="s">
        <v>2398</v>
      </c>
      <c r="D138" s="100"/>
      <c r="E138" s="100" t="s">
        <v>931</v>
      </c>
      <c r="F138" s="120">
        <v>42354</v>
      </c>
      <c r="G138" s="97">
        <v>8584.4</v>
      </c>
      <c r="H138" s="99">
        <v>0.67420000000000002</v>
      </c>
      <c r="I138" s="97">
        <v>5.7880000000000001E-2</v>
      </c>
      <c r="J138" s="98">
        <v>5.9320231146384586E-5</v>
      </c>
      <c r="K138" s="98">
        <f>I138/'סכום נכסי הקרן'!$C$43</f>
        <v>1.2124137849708216E-9</v>
      </c>
    </row>
    <row r="139" spans="2:11" s="158" customFormat="1">
      <c r="B139" s="90" t="s">
        <v>2399</v>
      </c>
      <c r="C139" s="87" t="s">
        <v>2400</v>
      </c>
      <c r="D139" s="100"/>
      <c r="E139" s="100" t="s">
        <v>931</v>
      </c>
      <c r="F139" s="120">
        <v>42366</v>
      </c>
      <c r="G139" s="97">
        <v>70236</v>
      </c>
      <c r="H139" s="99">
        <v>0.58460000000000001</v>
      </c>
      <c r="I139" s="97">
        <v>0.41061000000000003</v>
      </c>
      <c r="J139" s="98">
        <v>4.2082723066719035E-4</v>
      </c>
      <c r="K139" s="98">
        <f>I139/'סכום נכסי הקרן'!$C$43</f>
        <v>8.6010577789714763E-9</v>
      </c>
    </row>
    <row r="140" spans="2:11" s="158" customFormat="1">
      <c r="B140" s="90" t="s">
        <v>2401</v>
      </c>
      <c r="C140" s="87" t="s">
        <v>2402</v>
      </c>
      <c r="D140" s="100"/>
      <c r="E140" s="100" t="s">
        <v>931</v>
      </c>
      <c r="F140" s="120">
        <v>42367</v>
      </c>
      <c r="G140" s="97">
        <v>136570</v>
      </c>
      <c r="H140" s="99">
        <v>0.38990000000000002</v>
      </c>
      <c r="I140" s="97">
        <v>0.53247</v>
      </c>
      <c r="J140" s="98">
        <v>5.4571947958734278E-4</v>
      </c>
      <c r="K140" s="98">
        <f>I140/'סכום נכסי הקרן'!$C$43</f>
        <v>1.1153662199091453E-8</v>
      </c>
    </row>
    <row r="141" spans="2:11" s="158" customFormat="1">
      <c r="B141" s="90" t="s">
        <v>2401</v>
      </c>
      <c r="C141" s="87" t="s">
        <v>2315</v>
      </c>
      <c r="D141" s="100"/>
      <c r="E141" s="100" t="s">
        <v>931</v>
      </c>
      <c r="F141" s="120">
        <v>42367</v>
      </c>
      <c r="G141" s="97">
        <v>11706</v>
      </c>
      <c r="H141" s="99">
        <v>0.38990000000000002</v>
      </c>
      <c r="I141" s="97">
        <v>4.564E-2</v>
      </c>
      <c r="J141" s="98">
        <v>4.677566256947119E-5</v>
      </c>
      <c r="K141" s="98">
        <f>I141/'סכום נכסי הקרן'!$C$43</f>
        <v>9.5602220362937617E-10</v>
      </c>
    </row>
    <row r="142" spans="2:11" s="158" customFormat="1">
      <c r="B142" s="90" t="s">
        <v>2403</v>
      </c>
      <c r="C142" s="87" t="s">
        <v>2404</v>
      </c>
      <c r="D142" s="100"/>
      <c r="E142" s="100" t="s">
        <v>931</v>
      </c>
      <c r="F142" s="120">
        <v>42320</v>
      </c>
      <c r="G142" s="97">
        <v>13106.82</v>
      </c>
      <c r="H142" s="99">
        <v>0.1336</v>
      </c>
      <c r="I142" s="97">
        <v>1.7510000000000001E-2</v>
      </c>
      <c r="J142" s="98">
        <v>1.7945702269751109E-5</v>
      </c>
      <c r="K142" s="98">
        <f>I142/'סכום נכסי הקרן'!$C$43</f>
        <v>3.6678240108567873E-10</v>
      </c>
    </row>
    <row r="143" spans="2:11" s="158" customFormat="1">
      <c r="B143" s="90" t="s">
        <v>2405</v>
      </c>
      <c r="C143" s="87" t="s">
        <v>2406</v>
      </c>
      <c r="D143" s="100"/>
      <c r="E143" s="100" t="s">
        <v>931</v>
      </c>
      <c r="F143" s="120">
        <v>42320</v>
      </c>
      <c r="G143" s="97">
        <v>9134.58</v>
      </c>
      <c r="H143" s="99">
        <v>0.1283</v>
      </c>
      <c r="I143" s="97">
        <v>1.1720000000000001E-2</v>
      </c>
      <c r="J143" s="98">
        <v>1.2011629389005312E-5</v>
      </c>
      <c r="K143" s="98">
        <f>I143/'סכום נכסי הקרן'!$C$43</f>
        <v>2.4549912853935779E-10</v>
      </c>
    </row>
    <row r="144" spans="2:11" s="158" customFormat="1">
      <c r="B144" s="90" t="s">
        <v>2407</v>
      </c>
      <c r="C144" s="87" t="s">
        <v>2408</v>
      </c>
      <c r="D144" s="100"/>
      <c r="E144" s="100" t="s">
        <v>931</v>
      </c>
      <c r="F144" s="120">
        <v>42360</v>
      </c>
      <c r="G144" s="97">
        <v>128766</v>
      </c>
      <c r="H144" s="99">
        <v>1.0699999999999999E-2</v>
      </c>
      <c r="I144" s="97">
        <v>1.374E-2</v>
      </c>
      <c r="J144" s="98">
        <v>1.4081893157417488E-5</v>
      </c>
      <c r="K144" s="98">
        <f>I144/'סכום נכסי הקרן'!$C$43</f>
        <v>2.8781211827054401E-10</v>
      </c>
    </row>
    <row r="145" spans="2:11" s="158" customFormat="1">
      <c r="B145" s="90" t="s">
        <v>2407</v>
      </c>
      <c r="C145" s="87" t="s">
        <v>2409</v>
      </c>
      <c r="D145" s="100"/>
      <c r="E145" s="100" t="s">
        <v>931</v>
      </c>
      <c r="F145" s="120">
        <v>42360</v>
      </c>
      <c r="G145" s="97">
        <v>9755</v>
      </c>
      <c r="H145" s="99">
        <v>1.0699999999999999E-2</v>
      </c>
      <c r="I145" s="97">
        <v>1.0400000000000001E-3</v>
      </c>
      <c r="J145" s="98">
        <v>1.0658783758161709E-6</v>
      </c>
      <c r="K145" s="98">
        <f>I145/'סכום נכסי הקרן'!$C$43</f>
        <v>2.1784905604175097E-11</v>
      </c>
    </row>
    <row r="146" spans="2:11" s="158" customFormat="1">
      <c r="B146" s="90" t="s">
        <v>2410</v>
      </c>
      <c r="C146" s="87" t="s">
        <v>2411</v>
      </c>
      <c r="D146" s="100"/>
      <c r="E146" s="100" t="s">
        <v>931</v>
      </c>
      <c r="F146" s="120">
        <v>42369</v>
      </c>
      <c r="G146" s="97">
        <v>58530000</v>
      </c>
      <c r="H146" s="99">
        <v>-3.5900000000000001E-2</v>
      </c>
      <c r="I146" s="97">
        <v>-21.01718</v>
      </c>
      <c r="J146" s="98">
        <v>-2.1540151617919334E-2</v>
      </c>
      <c r="K146" s="98">
        <f>I146/'סכום נכסי הקרן'!$C$43</f>
        <v>-4.4024738689034294E-7</v>
      </c>
    </row>
    <row r="147" spans="2:11" s="158" customFormat="1">
      <c r="B147" s="90" t="s">
        <v>2410</v>
      </c>
      <c r="C147" s="87" t="s">
        <v>2412</v>
      </c>
      <c r="D147" s="100"/>
      <c r="E147" s="100" t="s">
        <v>931</v>
      </c>
      <c r="F147" s="120">
        <v>42369</v>
      </c>
      <c r="G147" s="97">
        <v>78040000</v>
      </c>
      <c r="H147" s="99">
        <v>-2.5999999999999999E-3</v>
      </c>
      <c r="I147" s="97">
        <v>-2.0233300000000001</v>
      </c>
      <c r="J147" s="98">
        <v>-2.0736766289808973E-3</v>
      </c>
      <c r="K147" s="98">
        <f>I147/'סכום נכסי הקרן'!$C$43</f>
        <v>-4.2382743323168842E-8</v>
      </c>
    </row>
    <row r="148" spans="2:11" s="158" customFormat="1">
      <c r="B148" s="86"/>
      <c r="C148" s="87"/>
      <c r="D148" s="87"/>
      <c r="E148" s="87"/>
      <c r="F148" s="87"/>
      <c r="G148" s="97"/>
      <c r="H148" s="99"/>
      <c r="I148" s="87"/>
      <c r="J148" s="98"/>
      <c r="K148" s="87"/>
    </row>
    <row r="149" spans="2:11" s="170" customFormat="1">
      <c r="B149" s="139" t="s">
        <v>259</v>
      </c>
      <c r="C149" s="132"/>
      <c r="D149" s="132"/>
      <c r="E149" s="132"/>
      <c r="F149" s="132"/>
      <c r="G149" s="133"/>
      <c r="H149" s="134"/>
      <c r="I149" s="133">
        <f>SUM(I150:I231)</f>
        <v>8726.9205100000036</v>
      </c>
      <c r="J149" s="135"/>
      <c r="K149" s="135">
        <f>I149/'סכום נכסי הקרן'!$C$43</f>
        <v>1.8280301877450925E-4</v>
      </c>
    </row>
    <row r="150" spans="2:11" s="158" customFormat="1">
      <c r="B150" s="90" t="s">
        <v>2413</v>
      </c>
      <c r="C150" s="87" t="s">
        <v>2414</v>
      </c>
      <c r="D150" s="100"/>
      <c r="E150" s="100" t="s">
        <v>974</v>
      </c>
      <c r="F150" s="120">
        <v>42226</v>
      </c>
      <c r="G150" s="97">
        <v>6370.2</v>
      </c>
      <c r="H150" s="99">
        <v>-1.0581</v>
      </c>
      <c r="I150" s="97">
        <v>-6.7400000000000002E-2</v>
      </c>
      <c r="J150" s="98">
        <v>-6.9077117817317225E-5</v>
      </c>
      <c r="K150" s="98">
        <f>I150/'סכום נכסי הקרן'!$C$43</f>
        <v>-1.4118294593475013E-9</v>
      </c>
    </row>
    <row r="151" spans="2:11" s="158" customFormat="1">
      <c r="B151" s="90" t="s">
        <v>2415</v>
      </c>
      <c r="C151" s="87" t="s">
        <v>2337</v>
      </c>
      <c r="D151" s="100"/>
      <c r="E151" s="100" t="s">
        <v>974</v>
      </c>
      <c r="F151" s="120">
        <v>42255</v>
      </c>
      <c r="G151" s="97">
        <v>84936</v>
      </c>
      <c r="H151" s="99">
        <v>-3.0688</v>
      </c>
      <c r="I151" s="97">
        <v>-2.6065</v>
      </c>
      <c r="J151" s="98">
        <v>-2.6713576793892784E-3</v>
      </c>
      <c r="K151" s="98">
        <f>I151/'סכום נכסי הקרן'!$C$43</f>
        <v>-5.4598419670463829E-8</v>
      </c>
    </row>
    <row r="152" spans="2:11" s="158" customFormat="1">
      <c r="B152" s="90" t="s">
        <v>2416</v>
      </c>
      <c r="C152" s="87" t="s">
        <v>2417</v>
      </c>
      <c r="D152" s="100"/>
      <c r="E152" s="100" t="s">
        <v>974</v>
      </c>
      <c r="F152" s="120">
        <v>42199</v>
      </c>
      <c r="G152" s="97">
        <v>3420993.07</v>
      </c>
      <c r="H152" s="99">
        <v>-3.0640999999999998</v>
      </c>
      <c r="I152" s="97">
        <v>-104.82346000000001</v>
      </c>
      <c r="J152" s="98">
        <v>-0.10743178778099169</v>
      </c>
      <c r="K152" s="98">
        <f>I152/'סכום נכסי הקרן'!$C$43</f>
        <v>-2.1957395973105997E-6</v>
      </c>
    </row>
    <row r="153" spans="2:11" s="158" customFormat="1">
      <c r="B153" s="90" t="s">
        <v>2416</v>
      </c>
      <c r="C153" s="87" t="s">
        <v>2418</v>
      </c>
      <c r="D153" s="100"/>
      <c r="E153" s="100" t="s">
        <v>974</v>
      </c>
      <c r="F153" s="120">
        <v>42199</v>
      </c>
      <c r="G153" s="97">
        <v>5358181.92</v>
      </c>
      <c r="H153" s="99">
        <v>-3.0640999999999998</v>
      </c>
      <c r="I153" s="97">
        <v>-164.18132999999997</v>
      </c>
      <c r="J153" s="98">
        <v>-0.16826666284590264</v>
      </c>
      <c r="K153" s="98">
        <f>I153/'סכום נכסי הקרן'!$C$43</f>
        <v>-3.4391103615556922E-6</v>
      </c>
    </row>
    <row r="154" spans="2:11" s="158" customFormat="1">
      <c r="B154" s="90" t="s">
        <v>2419</v>
      </c>
      <c r="C154" s="87" t="s">
        <v>2420</v>
      </c>
      <c r="D154" s="100"/>
      <c r="E154" s="100" t="s">
        <v>1003</v>
      </c>
      <c r="F154" s="120">
        <v>42248</v>
      </c>
      <c r="G154" s="97">
        <v>14055120</v>
      </c>
      <c r="H154" s="99">
        <v>-3.476</v>
      </c>
      <c r="I154" s="97">
        <v>-488.55743999999999</v>
      </c>
      <c r="J154" s="98">
        <v>-0.5007142410001022</v>
      </c>
      <c r="K154" s="98">
        <f>I154/'סכום נכסי הקרן'!$C$43</f>
        <v>-1.0233824723670612E-5</v>
      </c>
    </row>
    <row r="155" spans="2:11" s="158" customFormat="1">
      <c r="B155" s="90" t="s">
        <v>2421</v>
      </c>
      <c r="C155" s="87" t="s">
        <v>2422</v>
      </c>
      <c r="D155" s="100"/>
      <c r="E155" s="100" t="s">
        <v>1003</v>
      </c>
      <c r="F155" s="120">
        <v>42199</v>
      </c>
      <c r="G155" s="97">
        <v>38752800</v>
      </c>
      <c r="H155" s="99">
        <v>-4.2342000000000004</v>
      </c>
      <c r="I155" s="97">
        <v>-1640.8572199999999</v>
      </c>
      <c r="J155" s="98">
        <v>-1.6816867582690742</v>
      </c>
      <c r="K155" s="98">
        <f>I155/'סכום נכסי הקרן'!$C$43</f>
        <v>-3.4371076584258805E-5</v>
      </c>
    </row>
    <row r="156" spans="2:11" s="158" customFormat="1">
      <c r="B156" s="90" t="s">
        <v>2421</v>
      </c>
      <c r="C156" s="87" t="s">
        <v>2423</v>
      </c>
      <c r="D156" s="100"/>
      <c r="E156" s="100" t="s">
        <v>1003</v>
      </c>
      <c r="F156" s="120">
        <v>42199</v>
      </c>
      <c r="G156" s="97">
        <v>6593760</v>
      </c>
      <c r="H156" s="99">
        <v>-4.2342000000000004</v>
      </c>
      <c r="I156" s="97">
        <v>-279.19063</v>
      </c>
      <c r="J156" s="98">
        <v>-0.2861377454302822</v>
      </c>
      <c r="K156" s="98">
        <f>I156/'סכום נכסי הקרן'!$C$43</f>
        <v>-5.848213000115553E-6</v>
      </c>
    </row>
    <row r="157" spans="2:11" s="158" customFormat="1">
      <c r="B157" s="90" t="s">
        <v>2424</v>
      </c>
      <c r="C157" s="87" t="s">
        <v>2425</v>
      </c>
      <c r="D157" s="100"/>
      <c r="E157" s="100" t="s">
        <v>931</v>
      </c>
      <c r="F157" s="120">
        <v>42208</v>
      </c>
      <c r="G157" s="97">
        <v>1649669</v>
      </c>
      <c r="H157" s="99">
        <v>2.3835999999999999</v>
      </c>
      <c r="I157" s="97">
        <v>39.321820000000002</v>
      </c>
      <c r="J157" s="98">
        <v>4.0300266957438297E-2</v>
      </c>
      <c r="K157" s="98">
        <f>I157/'סכום נכסי הקרן'!$C$43</f>
        <v>8.2367513161958104E-7</v>
      </c>
    </row>
    <row r="158" spans="2:11" s="158" customFormat="1">
      <c r="B158" s="90" t="s">
        <v>2426</v>
      </c>
      <c r="C158" s="87" t="s">
        <v>2427</v>
      </c>
      <c r="D158" s="100"/>
      <c r="E158" s="100" t="s">
        <v>974</v>
      </c>
      <c r="F158" s="120">
        <v>42194</v>
      </c>
      <c r="G158" s="97">
        <v>107965413.5</v>
      </c>
      <c r="H158" s="99">
        <v>1.6400999999999999</v>
      </c>
      <c r="I158" s="97">
        <v>1770.73783</v>
      </c>
      <c r="J158" s="98">
        <v>1.8147991944583182</v>
      </c>
      <c r="K158" s="98">
        <f>I158/'סכום נכסי הקרן'!$C$43</f>
        <v>3.7091688919511385E-5</v>
      </c>
    </row>
    <row r="159" spans="2:11" s="158" customFormat="1">
      <c r="B159" s="90" t="s">
        <v>2428</v>
      </c>
      <c r="C159" s="87" t="s">
        <v>2429</v>
      </c>
      <c r="D159" s="100"/>
      <c r="E159" s="100" t="s">
        <v>974</v>
      </c>
      <c r="F159" s="120">
        <v>42194</v>
      </c>
      <c r="G159" s="97">
        <v>95136613</v>
      </c>
      <c r="H159" s="99">
        <v>1.7714000000000001</v>
      </c>
      <c r="I159" s="97">
        <v>1685.2800199999999</v>
      </c>
      <c r="J159" s="98">
        <v>1.727214933185619</v>
      </c>
      <c r="K159" s="98">
        <f>I159/'סכום נכסי הקרן'!$C$43</f>
        <v>3.5301602069521455E-5</v>
      </c>
    </row>
    <row r="160" spans="2:11" s="158" customFormat="1">
      <c r="B160" s="90" t="s">
        <v>2430</v>
      </c>
      <c r="C160" s="87" t="s">
        <v>2379</v>
      </c>
      <c r="D160" s="100"/>
      <c r="E160" s="100" t="s">
        <v>974</v>
      </c>
      <c r="F160" s="120">
        <v>42247</v>
      </c>
      <c r="G160" s="97">
        <v>43854.58</v>
      </c>
      <c r="H160" s="99">
        <v>3.1408</v>
      </c>
      <c r="I160" s="97">
        <v>1.37738</v>
      </c>
      <c r="J160" s="98">
        <v>1.4116534204631514E-3</v>
      </c>
      <c r="K160" s="98">
        <f>I160/'סכום נכסי הקרן'!$C$43</f>
        <v>2.8852012770267972E-8</v>
      </c>
    </row>
    <row r="161" spans="2:11" s="158" customFormat="1">
      <c r="B161" s="90" t="s">
        <v>2431</v>
      </c>
      <c r="C161" s="87" t="s">
        <v>2432</v>
      </c>
      <c r="D161" s="100"/>
      <c r="E161" s="100" t="s">
        <v>1003</v>
      </c>
      <c r="F161" s="120">
        <v>42250</v>
      </c>
      <c r="G161" s="97">
        <v>5119234.75</v>
      </c>
      <c r="H161" s="99">
        <v>2.8351999999999999</v>
      </c>
      <c r="I161" s="97">
        <v>145.14085999999998</v>
      </c>
      <c r="J161" s="98">
        <v>0.14875240780900212</v>
      </c>
      <c r="K161" s="98">
        <f>I161/'סכום נכסי הקרן'!$C$43</f>
        <v>3.0402691677007614E-6</v>
      </c>
    </row>
    <row r="162" spans="2:11" s="158" customFormat="1">
      <c r="B162" s="90" t="s">
        <v>2433</v>
      </c>
      <c r="C162" s="87" t="s">
        <v>2434</v>
      </c>
      <c r="D162" s="100"/>
      <c r="E162" s="100" t="s">
        <v>1003</v>
      </c>
      <c r="F162" s="120">
        <v>42247</v>
      </c>
      <c r="G162" s="97">
        <v>15324149.01</v>
      </c>
      <c r="H162" s="99">
        <v>3.7545999999999999</v>
      </c>
      <c r="I162" s="97">
        <v>575.3595600000001</v>
      </c>
      <c r="J162" s="98">
        <v>0.58967626281067964</v>
      </c>
      <c r="K162" s="98">
        <f>I162/'סכום נכסי הקרן'!$C$43</f>
        <v>1.2052070868326651E-5</v>
      </c>
    </row>
    <row r="163" spans="2:11" s="158" customFormat="1">
      <c r="B163" s="90" t="s">
        <v>2435</v>
      </c>
      <c r="C163" s="87" t="s">
        <v>2436</v>
      </c>
      <c r="D163" s="100"/>
      <c r="E163" s="100" t="s">
        <v>1003</v>
      </c>
      <c r="F163" s="120">
        <v>42219</v>
      </c>
      <c r="G163" s="97">
        <v>39497799.899999999</v>
      </c>
      <c r="H163" s="99">
        <v>4.8174000000000001</v>
      </c>
      <c r="I163" s="97">
        <v>1902.7781399999999</v>
      </c>
      <c r="J163" s="98">
        <v>1.9501250705785715</v>
      </c>
      <c r="K163" s="98">
        <f>I163/'סכום נכסי הקרן'!$C$43</f>
        <v>3.985754054383448E-5</v>
      </c>
    </row>
    <row r="164" spans="2:11" s="158" customFormat="1">
      <c r="B164" s="90" t="s">
        <v>2437</v>
      </c>
      <c r="C164" s="87" t="s">
        <v>2299</v>
      </c>
      <c r="D164" s="100"/>
      <c r="E164" s="100" t="s">
        <v>974</v>
      </c>
      <c r="F164" s="120">
        <v>42320</v>
      </c>
      <c r="G164" s="97">
        <v>11466360</v>
      </c>
      <c r="H164" s="99">
        <v>3.4777</v>
      </c>
      <c r="I164" s="97">
        <v>398.76315</v>
      </c>
      <c r="J164" s="98">
        <v>0.40868559486282702</v>
      </c>
      <c r="K164" s="98">
        <f>I164/'סכום נכסי הקרן'!$C$43</f>
        <v>8.3529015203591467E-6</v>
      </c>
    </row>
    <row r="165" spans="2:11" s="158" customFormat="1">
      <c r="B165" s="90" t="s">
        <v>2438</v>
      </c>
      <c r="C165" s="87" t="s">
        <v>2439</v>
      </c>
      <c r="D165" s="100"/>
      <c r="E165" s="100" t="s">
        <v>974</v>
      </c>
      <c r="F165" s="120">
        <v>42317</v>
      </c>
      <c r="G165" s="97">
        <v>3524844</v>
      </c>
      <c r="H165" s="99">
        <v>2.8376999999999999</v>
      </c>
      <c r="I165" s="97">
        <v>100.02366000000001</v>
      </c>
      <c r="J165" s="98">
        <v>0.10251255409998933</v>
      </c>
      <c r="K165" s="98">
        <f>I165/'סכום נכסי הקרן'!$C$43</f>
        <v>2.0951980685424078E-6</v>
      </c>
    </row>
    <row r="166" spans="2:11" s="158" customFormat="1">
      <c r="B166" s="90" t="s">
        <v>2440</v>
      </c>
      <c r="C166" s="87" t="s">
        <v>2441</v>
      </c>
      <c r="D166" s="100"/>
      <c r="E166" s="100" t="s">
        <v>974</v>
      </c>
      <c r="F166" s="120">
        <v>42320</v>
      </c>
      <c r="G166" s="97">
        <v>84936</v>
      </c>
      <c r="H166" s="99">
        <v>1.3428</v>
      </c>
      <c r="I166" s="97">
        <v>1.14049</v>
      </c>
      <c r="J166" s="98">
        <v>1.1688688738794083E-3</v>
      </c>
      <c r="K166" s="98">
        <f>I166/'סכום נכסי הקרן'!$C$43</f>
        <v>2.3889872108178512E-8</v>
      </c>
    </row>
    <row r="167" spans="2:11" s="158" customFormat="1">
      <c r="B167" s="90" t="s">
        <v>2442</v>
      </c>
      <c r="C167" s="87" t="s">
        <v>2443</v>
      </c>
      <c r="D167" s="100"/>
      <c r="E167" s="100" t="s">
        <v>974</v>
      </c>
      <c r="F167" s="120">
        <v>42320</v>
      </c>
      <c r="G167" s="97">
        <v>72195600</v>
      </c>
      <c r="H167" s="99">
        <v>1.3130999999999999</v>
      </c>
      <c r="I167" s="97">
        <v>948.00519999999995</v>
      </c>
      <c r="J167" s="98">
        <v>0.97159446427046547</v>
      </c>
      <c r="K167" s="98">
        <f>I167/'סכום נכסי הקרן'!$C$43</f>
        <v>1.9857888263718391E-5</v>
      </c>
    </row>
    <row r="168" spans="2:11" s="158" customFormat="1">
      <c r="B168" s="90" t="s">
        <v>2444</v>
      </c>
      <c r="C168" s="87" t="s">
        <v>2445</v>
      </c>
      <c r="D168" s="100"/>
      <c r="E168" s="100" t="s">
        <v>974</v>
      </c>
      <c r="F168" s="120">
        <v>42320</v>
      </c>
      <c r="G168" s="97">
        <v>4613900.3899999997</v>
      </c>
      <c r="H168" s="99">
        <v>-1.3509</v>
      </c>
      <c r="I168" s="97">
        <v>-62.328609999999998</v>
      </c>
      <c r="J168" s="98">
        <v>-6.3879536147768784E-2</v>
      </c>
      <c r="K168" s="98">
        <f>I168/'סכום נכסי הקרן'!$C$43</f>
        <v>-1.3055989281629265E-6</v>
      </c>
    </row>
    <row r="169" spans="2:11" s="158" customFormat="1">
      <c r="B169" s="90" t="s">
        <v>2446</v>
      </c>
      <c r="C169" s="87" t="s">
        <v>2447</v>
      </c>
      <c r="D169" s="100"/>
      <c r="E169" s="100" t="s">
        <v>974</v>
      </c>
      <c r="F169" s="120">
        <v>42345</v>
      </c>
      <c r="G169" s="97">
        <v>33974400</v>
      </c>
      <c r="H169" s="99">
        <v>0.50670000000000004</v>
      </c>
      <c r="I169" s="97">
        <v>172.13967000000002</v>
      </c>
      <c r="J169" s="98">
        <v>0.17642303064724196</v>
      </c>
      <c r="K169" s="98">
        <f>I169/'סכום נכסי הקרן'!$C$43</f>
        <v>3.6058139054652419E-6</v>
      </c>
    </row>
    <row r="170" spans="2:11" s="158" customFormat="1">
      <c r="B170" s="90" t="s">
        <v>2448</v>
      </c>
      <c r="C170" s="87" t="s">
        <v>2449</v>
      </c>
      <c r="D170" s="100"/>
      <c r="E170" s="100" t="s">
        <v>974</v>
      </c>
      <c r="F170" s="120">
        <v>42369</v>
      </c>
      <c r="G170" s="97">
        <v>59455.199999999997</v>
      </c>
      <c r="H170" s="99">
        <v>3.5499999999999997E-2</v>
      </c>
      <c r="I170" s="97">
        <v>2.1090000000000001E-2</v>
      </c>
      <c r="J170" s="98">
        <v>2.1614783601887543E-5</v>
      </c>
      <c r="K170" s="98">
        <f>I170/'סכום נכסי הקרן'!$C$43</f>
        <v>4.4177274922312765E-10</v>
      </c>
    </row>
    <row r="171" spans="2:11" s="158" customFormat="1">
      <c r="B171" s="90" t="s">
        <v>2450</v>
      </c>
      <c r="C171" s="87" t="s">
        <v>2451</v>
      </c>
      <c r="D171" s="100"/>
      <c r="E171" s="100" t="s">
        <v>974</v>
      </c>
      <c r="F171" s="120">
        <v>42369</v>
      </c>
      <c r="G171" s="97">
        <v>33120793.199999999</v>
      </c>
      <c r="H171" s="99">
        <v>-0.28160000000000002</v>
      </c>
      <c r="I171" s="97">
        <v>-93.279320000000013</v>
      </c>
      <c r="J171" s="98">
        <v>-9.560039432580468E-2</v>
      </c>
      <c r="K171" s="98">
        <f>I171/'סכום נכסי הקרן'!$C$43</f>
        <v>-1.9539242125208098E-6</v>
      </c>
    </row>
    <row r="172" spans="2:11" s="158" customFormat="1">
      <c r="B172" s="90" t="s">
        <v>2452</v>
      </c>
      <c r="C172" s="87" t="s">
        <v>2453</v>
      </c>
      <c r="D172" s="100"/>
      <c r="E172" s="100" t="s">
        <v>974</v>
      </c>
      <c r="F172" s="120">
        <v>42367</v>
      </c>
      <c r="G172" s="97">
        <v>2548080</v>
      </c>
      <c r="H172" s="99">
        <v>-0.39500000000000002</v>
      </c>
      <c r="I172" s="97">
        <v>-10.065329999999999</v>
      </c>
      <c r="J172" s="98">
        <v>-1.0315786146590171E-2</v>
      </c>
      <c r="K172" s="98">
        <f>I172/'סכום נכסי הקרן'!$C$43</f>
        <v>-2.1083871531237662E-7</v>
      </c>
    </row>
    <row r="173" spans="2:11" s="158" customFormat="1">
      <c r="B173" s="90" t="s">
        <v>2454</v>
      </c>
      <c r="C173" s="87" t="s">
        <v>2455</v>
      </c>
      <c r="D173" s="100"/>
      <c r="E173" s="100" t="s">
        <v>974</v>
      </c>
      <c r="F173" s="120">
        <v>42368</v>
      </c>
      <c r="G173" s="97">
        <v>59455200</v>
      </c>
      <c r="H173" s="99">
        <v>-0.44869999999999999</v>
      </c>
      <c r="I173" s="97">
        <v>-266.80455000000001</v>
      </c>
      <c r="J173" s="98">
        <v>-0.27344346193688879</v>
      </c>
      <c r="K173" s="98">
        <f>I173/'סכום נכסי הקרן'!$C$43</f>
        <v>-5.5887614774177055E-6</v>
      </c>
    </row>
    <row r="174" spans="2:11" s="158" customFormat="1">
      <c r="B174" s="90" t="s">
        <v>2456</v>
      </c>
      <c r="C174" s="87" t="s">
        <v>2457</v>
      </c>
      <c r="D174" s="100"/>
      <c r="E174" s="100" t="s">
        <v>974</v>
      </c>
      <c r="F174" s="120">
        <v>42354</v>
      </c>
      <c r="G174" s="97">
        <v>38221.199999999997</v>
      </c>
      <c r="H174" s="99">
        <v>-0.47899999999999998</v>
      </c>
      <c r="I174" s="97">
        <v>-0.18308000000000002</v>
      </c>
      <c r="J174" s="98">
        <v>-1.8763558946579287E-4</v>
      </c>
      <c r="K174" s="98">
        <f>I174/'סכום נכסי הקרן'!$C$43</f>
        <v>-3.8349812673195928E-9</v>
      </c>
    </row>
    <row r="175" spans="2:11" s="158" customFormat="1">
      <c r="B175" s="90" t="s">
        <v>2458</v>
      </c>
      <c r="C175" s="87" t="s">
        <v>2459</v>
      </c>
      <c r="D175" s="100"/>
      <c r="E175" s="100" t="s">
        <v>974</v>
      </c>
      <c r="F175" s="120">
        <v>42366</v>
      </c>
      <c r="G175" s="97">
        <v>1082934</v>
      </c>
      <c r="H175" s="99">
        <v>-0.86339999999999995</v>
      </c>
      <c r="I175" s="97">
        <v>-9.3497500000000002</v>
      </c>
      <c r="J175" s="98">
        <v>-9.5824003310454268E-3</v>
      </c>
      <c r="K175" s="98">
        <f>I175/'סכום נכסי הקרן'!$C$43</f>
        <v>-1.9584944343522701E-7</v>
      </c>
    </row>
    <row r="176" spans="2:11" s="158" customFormat="1">
      <c r="B176" s="90" t="s">
        <v>2460</v>
      </c>
      <c r="C176" s="87" t="s">
        <v>2461</v>
      </c>
      <c r="D176" s="100"/>
      <c r="E176" s="100" t="s">
        <v>974</v>
      </c>
      <c r="F176" s="120">
        <v>42347</v>
      </c>
      <c r="G176" s="97">
        <v>169872</v>
      </c>
      <c r="H176" s="99">
        <v>-0.86070000000000002</v>
      </c>
      <c r="I176" s="97">
        <v>-1.4621</v>
      </c>
      <c r="J176" s="98">
        <v>-1.4984815127700225E-3</v>
      </c>
      <c r="K176" s="98">
        <f>I176/'סכום נכסי הקרן'!$C$43</f>
        <v>-3.0626644696023463E-8</v>
      </c>
    </row>
    <row r="177" spans="2:11" s="158" customFormat="1">
      <c r="B177" s="90" t="s">
        <v>2462</v>
      </c>
      <c r="C177" s="87" t="s">
        <v>2255</v>
      </c>
      <c r="D177" s="100"/>
      <c r="E177" s="100" t="s">
        <v>974</v>
      </c>
      <c r="F177" s="120">
        <v>42296</v>
      </c>
      <c r="G177" s="97">
        <v>46714.8</v>
      </c>
      <c r="H177" s="99">
        <v>-4.3182</v>
      </c>
      <c r="I177" s="97">
        <v>-2.0172300000000001</v>
      </c>
      <c r="J177" s="98">
        <v>-2.0674248423535138E-3</v>
      </c>
      <c r="K177" s="98">
        <f>I177/'סכום נכסי הקרן'!$C$43</f>
        <v>-4.2254966472990503E-8</v>
      </c>
    </row>
    <row r="178" spans="2:11" s="158" customFormat="1">
      <c r="B178" s="90" t="s">
        <v>2463</v>
      </c>
      <c r="C178" s="87" t="s">
        <v>2378</v>
      </c>
      <c r="D178" s="100"/>
      <c r="E178" s="100" t="s">
        <v>974</v>
      </c>
      <c r="F178" s="120">
        <v>42297</v>
      </c>
      <c r="G178" s="97">
        <v>63702</v>
      </c>
      <c r="H178" s="99">
        <v>-4.4790000000000001</v>
      </c>
      <c r="I178" s="97">
        <v>-2.8531900000000001</v>
      </c>
      <c r="J178" s="98">
        <v>-2.9241860798989812E-3</v>
      </c>
      <c r="K178" s="98">
        <f>I178/'סכום נכסי הקרן'!$C$43</f>
        <v>-5.9765841173823403E-8</v>
      </c>
    </row>
    <row r="179" spans="2:11" s="158" customFormat="1">
      <c r="B179" s="90" t="s">
        <v>2464</v>
      </c>
      <c r="C179" s="87" t="s">
        <v>2465</v>
      </c>
      <c r="D179" s="100"/>
      <c r="E179" s="100" t="s">
        <v>974</v>
      </c>
      <c r="F179" s="120">
        <v>42297</v>
      </c>
      <c r="G179" s="97">
        <v>5948496.96</v>
      </c>
      <c r="H179" s="99">
        <v>2.1899999999999999E-2</v>
      </c>
      <c r="I179" s="97">
        <v>1.3026199999999999</v>
      </c>
      <c r="J179" s="98">
        <v>1.3350331633708273E-3</v>
      </c>
      <c r="K179" s="98">
        <f>I179/'סכום נכסי הקרן'!$C$43</f>
        <v>2.7286013209721689E-8</v>
      </c>
    </row>
    <row r="180" spans="2:11" s="158" customFormat="1">
      <c r="B180" s="90" t="s">
        <v>2466</v>
      </c>
      <c r="C180" s="87" t="s">
        <v>2467</v>
      </c>
      <c r="D180" s="100"/>
      <c r="E180" s="100" t="s">
        <v>1003</v>
      </c>
      <c r="F180" s="120">
        <v>42359</v>
      </c>
      <c r="G180" s="97">
        <v>2313600</v>
      </c>
      <c r="H180" s="99">
        <v>-0.63090000000000002</v>
      </c>
      <c r="I180" s="97">
        <v>-14.596729999999999</v>
      </c>
      <c r="J180" s="98">
        <v>-1.4959941215987668E-2</v>
      </c>
      <c r="K180" s="98">
        <f>I180/'סכום נכסי הקרן'!$C$43</f>
        <v>-3.0575806267272179E-7</v>
      </c>
    </row>
    <row r="181" spans="2:11" s="158" customFormat="1">
      <c r="B181" s="90" t="s">
        <v>2468</v>
      </c>
      <c r="C181" s="87" t="s">
        <v>2469</v>
      </c>
      <c r="D181" s="100"/>
      <c r="E181" s="100" t="s">
        <v>1003</v>
      </c>
      <c r="F181" s="120">
        <v>42338</v>
      </c>
      <c r="G181" s="97">
        <v>34704000</v>
      </c>
      <c r="H181" s="99">
        <v>-1.4390000000000001</v>
      </c>
      <c r="I181" s="97">
        <v>-499.38288</v>
      </c>
      <c r="J181" s="98">
        <v>-0.51180905100461704</v>
      </c>
      <c r="K181" s="98">
        <f>I181/'סכום נכסי הקרן'!$C$43</f>
        <v>-1.0460585481866441E-5</v>
      </c>
    </row>
    <row r="182" spans="2:11" s="158" customFormat="1">
      <c r="B182" s="90" t="s">
        <v>2468</v>
      </c>
      <c r="C182" s="87" t="s">
        <v>2470</v>
      </c>
      <c r="D182" s="100"/>
      <c r="E182" s="100" t="s">
        <v>1003</v>
      </c>
      <c r="F182" s="120">
        <v>42338</v>
      </c>
      <c r="G182" s="97">
        <v>318120</v>
      </c>
      <c r="H182" s="99">
        <v>-1.4390000000000001</v>
      </c>
      <c r="I182" s="97">
        <v>-4.57768</v>
      </c>
      <c r="J182" s="98">
        <v>-4.6915866571213159E-3</v>
      </c>
      <c r="K182" s="98">
        <f>I182/'סכום נכסי הקרן'!$C$43</f>
        <v>-9.5888775659730997E-8</v>
      </c>
    </row>
    <row r="183" spans="2:11" s="158" customFormat="1">
      <c r="B183" s="90" t="s">
        <v>2471</v>
      </c>
      <c r="C183" s="87" t="s">
        <v>2472</v>
      </c>
      <c r="D183" s="100"/>
      <c r="E183" s="100" t="s">
        <v>1003</v>
      </c>
      <c r="F183" s="120">
        <v>42332</v>
      </c>
      <c r="G183" s="97">
        <v>1156800</v>
      </c>
      <c r="H183" s="99">
        <v>-1.7290000000000001</v>
      </c>
      <c r="I183" s="97">
        <v>-20.001290000000001</v>
      </c>
      <c r="J183" s="98">
        <v>-2.0498983172527137E-2</v>
      </c>
      <c r="K183" s="98">
        <f>I183/'סכום נכסי הקרן'!$C$43</f>
        <v>-4.1896751404974162E-7</v>
      </c>
    </row>
    <row r="184" spans="2:11" s="158" customFormat="1">
      <c r="B184" s="90" t="s">
        <v>2473</v>
      </c>
      <c r="C184" s="87" t="s">
        <v>2474</v>
      </c>
      <c r="D184" s="100"/>
      <c r="E184" s="100" t="s">
        <v>1003</v>
      </c>
      <c r="F184" s="120">
        <v>42333</v>
      </c>
      <c r="G184" s="97">
        <v>69408000</v>
      </c>
      <c r="H184" s="99">
        <v>-1.8615999999999999</v>
      </c>
      <c r="I184" s="97">
        <v>-1292.07223</v>
      </c>
      <c r="J184" s="98">
        <v>-1.3242229326438248</v>
      </c>
      <c r="K184" s="98">
        <f>I184/'סכום נכסי הקרן'!$C$43</f>
        <v>-2.706506881185193E-5</v>
      </c>
    </row>
    <row r="185" spans="2:11" s="158" customFormat="1">
      <c r="B185" s="90" t="s">
        <v>2473</v>
      </c>
      <c r="C185" s="87" t="s">
        <v>2475</v>
      </c>
      <c r="D185" s="100"/>
      <c r="E185" s="100" t="s">
        <v>1003</v>
      </c>
      <c r="F185" s="120">
        <v>42333</v>
      </c>
      <c r="G185" s="97">
        <v>2313600</v>
      </c>
      <c r="H185" s="99">
        <v>-1.8615999999999999</v>
      </c>
      <c r="I185" s="97">
        <v>-43.069069999999996</v>
      </c>
      <c r="J185" s="98">
        <v>-4.4140759980300925E-2</v>
      </c>
      <c r="K185" s="98">
        <f>I185/'סכום נכסי הקרן'!$C$43</f>
        <v>-9.0216886962462429E-7</v>
      </c>
    </row>
    <row r="186" spans="2:11" s="158" customFormat="1">
      <c r="B186" s="90" t="s">
        <v>2476</v>
      </c>
      <c r="C186" s="87" t="s">
        <v>2477</v>
      </c>
      <c r="D186" s="100"/>
      <c r="E186" s="100" t="s">
        <v>1003</v>
      </c>
      <c r="F186" s="120">
        <v>42333</v>
      </c>
      <c r="G186" s="97">
        <v>1156800</v>
      </c>
      <c r="H186" s="99">
        <v>-1.87</v>
      </c>
      <c r="I186" s="97">
        <v>-21.632069999999999</v>
      </c>
      <c r="J186" s="98">
        <v>-2.2170341958790109E-2</v>
      </c>
      <c r="K186" s="98">
        <f>I186/'סכום נכסי הקרן'!$C$43</f>
        <v>-4.5312750285856527E-7</v>
      </c>
    </row>
    <row r="187" spans="2:11" s="158" customFormat="1">
      <c r="B187" s="90" t="s">
        <v>2478</v>
      </c>
      <c r="C187" s="87" t="s">
        <v>2479</v>
      </c>
      <c r="D187" s="100"/>
      <c r="E187" s="100" t="s">
        <v>1003</v>
      </c>
      <c r="F187" s="120">
        <v>42320</v>
      </c>
      <c r="G187" s="97">
        <v>4627200</v>
      </c>
      <c r="H187" s="99">
        <v>-2.3988</v>
      </c>
      <c r="I187" s="97">
        <v>-110.9978</v>
      </c>
      <c r="J187" s="98">
        <v>-0.11375976421458478</v>
      </c>
      <c r="K187" s="98">
        <f>I187/'סכום נכסי הקרן'!$C$43</f>
        <v>-2.3250736492991403E-6</v>
      </c>
    </row>
    <row r="188" spans="2:11" s="158" customFormat="1">
      <c r="B188" s="90" t="s">
        <v>2480</v>
      </c>
      <c r="C188" s="87" t="s">
        <v>2481</v>
      </c>
      <c r="D188" s="100"/>
      <c r="E188" s="100" t="s">
        <v>1003</v>
      </c>
      <c r="F188" s="120">
        <v>42320</v>
      </c>
      <c r="G188" s="97">
        <v>47379176.560000002</v>
      </c>
      <c r="H188" s="99">
        <v>2.3397999999999999</v>
      </c>
      <c r="I188" s="97">
        <v>1108.5735300000001</v>
      </c>
      <c r="J188" s="98">
        <v>1.1361582246434607</v>
      </c>
      <c r="K188" s="98">
        <f>I188/'סכום נכסי הקרן'!$C$43</f>
        <v>2.3221317025324199E-5</v>
      </c>
    </row>
    <row r="189" spans="2:11" s="158" customFormat="1">
      <c r="B189" s="90" t="s">
        <v>2482</v>
      </c>
      <c r="C189" s="87" t="s">
        <v>2483</v>
      </c>
      <c r="D189" s="100"/>
      <c r="E189" s="100" t="s">
        <v>931</v>
      </c>
      <c r="F189" s="120">
        <v>42366</v>
      </c>
      <c r="G189" s="97">
        <v>327155.61</v>
      </c>
      <c r="H189" s="99">
        <v>-8.4400000000000003E-2</v>
      </c>
      <c r="I189" s="97">
        <v>-0.27603</v>
      </c>
      <c r="J189" s="98">
        <v>-2.8289846930436313E-4</v>
      </c>
      <c r="K189" s="98">
        <f>I189/'סכום נכסי הקרן'!$C$43</f>
        <v>-5.7820072056927413E-9</v>
      </c>
    </row>
    <row r="190" spans="2:11" s="158" customFormat="1">
      <c r="B190" s="90" t="s">
        <v>2484</v>
      </c>
      <c r="C190" s="87" t="s">
        <v>2485</v>
      </c>
      <c r="D190" s="100"/>
      <c r="E190" s="100" t="s">
        <v>931</v>
      </c>
      <c r="F190" s="120">
        <v>42346</v>
      </c>
      <c r="G190" s="97">
        <v>50551173.399999999</v>
      </c>
      <c r="H190" s="99">
        <v>1.7921</v>
      </c>
      <c r="I190" s="97">
        <v>905.95077000000003</v>
      </c>
      <c r="J190" s="98">
        <v>0.92849359163173983</v>
      </c>
      <c r="K190" s="98">
        <f>I190/'סכום נכסי הקרן'!$C$43</f>
        <v>1.8976973083153598E-5</v>
      </c>
    </row>
    <row r="191" spans="2:11" s="158" customFormat="1">
      <c r="B191" s="90" t="s">
        <v>2486</v>
      </c>
      <c r="C191" s="87" t="s">
        <v>2487</v>
      </c>
      <c r="D191" s="100"/>
      <c r="E191" s="100" t="s">
        <v>931</v>
      </c>
      <c r="F191" s="120">
        <v>42320</v>
      </c>
      <c r="G191" s="97">
        <v>21173371.870000001</v>
      </c>
      <c r="H191" s="99">
        <v>-1.9855</v>
      </c>
      <c r="I191" s="97">
        <v>-420.39803000000001</v>
      </c>
      <c r="J191" s="98">
        <v>-0.43085881674299797</v>
      </c>
      <c r="K191" s="98">
        <f>I191/'סכום נכסי הקרן'!$C$43</f>
        <v>-8.806087884356893E-6</v>
      </c>
    </row>
    <row r="192" spans="2:11" s="158" customFormat="1">
      <c r="B192" s="90" t="s">
        <v>2488</v>
      </c>
      <c r="C192" s="87" t="s">
        <v>2489</v>
      </c>
      <c r="D192" s="100"/>
      <c r="E192" s="100" t="s">
        <v>931</v>
      </c>
      <c r="F192" s="120">
        <v>42320</v>
      </c>
      <c r="G192" s="97">
        <v>37234870.119999997</v>
      </c>
      <c r="H192" s="99">
        <v>-1.9855</v>
      </c>
      <c r="I192" s="97">
        <v>-739.29961000000003</v>
      </c>
      <c r="J192" s="98">
        <v>-0.75769564187339289</v>
      </c>
      <c r="K192" s="98">
        <f>I192/'סכום נכסי הקרן'!$C$43</f>
        <v>-1.5486127131782173E-5</v>
      </c>
    </row>
    <row r="193" spans="2:11" s="158" customFormat="1">
      <c r="B193" s="90" t="s">
        <v>2490</v>
      </c>
      <c r="C193" s="87" t="s">
        <v>2491</v>
      </c>
      <c r="D193" s="100"/>
      <c r="E193" s="100" t="s">
        <v>974</v>
      </c>
      <c r="F193" s="120">
        <v>42341</v>
      </c>
      <c r="G193" s="97">
        <v>462415.09</v>
      </c>
      <c r="H193" s="99">
        <v>-2.9950000000000001</v>
      </c>
      <c r="I193" s="97">
        <v>-13.849120000000001</v>
      </c>
      <c r="J193" s="98">
        <v>-1.4193728396233894E-2</v>
      </c>
      <c r="K193" s="98">
        <f>I193/'סכום נכסי הקרן'!$C$43</f>
        <v>-2.9009785759701285E-7</v>
      </c>
    </row>
    <row r="194" spans="2:11" s="158" customFormat="1">
      <c r="B194" s="90" t="s">
        <v>2492</v>
      </c>
      <c r="C194" s="87" t="s">
        <v>2493</v>
      </c>
      <c r="D194" s="100"/>
      <c r="E194" s="100" t="s">
        <v>974</v>
      </c>
      <c r="F194" s="120">
        <v>42333</v>
      </c>
      <c r="G194" s="97">
        <v>41573078.600000001</v>
      </c>
      <c r="H194" s="99">
        <v>-2.2871000000000001</v>
      </c>
      <c r="I194" s="97">
        <v>-950.80984000000001</v>
      </c>
      <c r="J194" s="98">
        <v>-0.97446889227810896</v>
      </c>
      <c r="K194" s="98">
        <f>I194/'סכום נכסי הקרן'!$C$43</f>
        <v>-1.9916637126846944E-5</v>
      </c>
    </row>
    <row r="195" spans="2:11" s="158" customFormat="1">
      <c r="B195" s="90" t="s">
        <v>2494</v>
      </c>
      <c r="C195" s="87" t="s">
        <v>2495</v>
      </c>
      <c r="D195" s="100"/>
      <c r="E195" s="100" t="s">
        <v>974</v>
      </c>
      <c r="F195" s="120">
        <v>42333</v>
      </c>
      <c r="G195" s="97">
        <v>4867702.47</v>
      </c>
      <c r="H195" s="99">
        <v>-2.2103999999999999</v>
      </c>
      <c r="I195" s="97">
        <v>-107.59627999999999</v>
      </c>
      <c r="J195" s="98">
        <v>-0.11027360400986724</v>
      </c>
      <c r="K195" s="98">
        <f>I195/'סכום נכסי הקרן'!$C$43</f>
        <v>-2.2538219261157619E-6</v>
      </c>
    </row>
    <row r="196" spans="2:11" s="158" customFormat="1">
      <c r="B196" s="90" t="s">
        <v>2496</v>
      </c>
      <c r="C196" s="87" t="s">
        <v>2497</v>
      </c>
      <c r="D196" s="100"/>
      <c r="E196" s="100" t="s">
        <v>974</v>
      </c>
      <c r="F196" s="120">
        <v>42320</v>
      </c>
      <c r="G196" s="97">
        <v>21006417</v>
      </c>
      <c r="H196" s="99">
        <v>-1.1969000000000001</v>
      </c>
      <c r="I196" s="97">
        <v>-251.43551000000002</v>
      </c>
      <c r="J196" s="98">
        <v>-0.25769199328972175</v>
      </c>
      <c r="K196" s="98">
        <f>I196/'סכום נכסי הקרן'!$C$43</f>
        <v>-5.2668258181611764E-6</v>
      </c>
    </row>
    <row r="197" spans="2:11" s="158" customFormat="1">
      <c r="B197" s="90" t="s">
        <v>2498</v>
      </c>
      <c r="C197" s="87" t="s">
        <v>2499</v>
      </c>
      <c r="D197" s="100"/>
      <c r="E197" s="100" t="s">
        <v>974</v>
      </c>
      <c r="F197" s="120">
        <v>42320</v>
      </c>
      <c r="G197" s="97">
        <v>71445034.700000003</v>
      </c>
      <c r="H197" s="99">
        <v>-1.1534</v>
      </c>
      <c r="I197" s="97">
        <v>-824.06529</v>
      </c>
      <c r="J197" s="98">
        <v>-0.84457055083815558</v>
      </c>
      <c r="K197" s="98">
        <f>I197/'סכום נכסי הקרן'!$C$43</f>
        <v>-1.7261715917622283E-5</v>
      </c>
    </row>
    <row r="198" spans="2:11" s="158" customFormat="1">
      <c r="B198" s="90" t="s">
        <v>2500</v>
      </c>
      <c r="C198" s="87" t="s">
        <v>2501</v>
      </c>
      <c r="D198" s="100"/>
      <c r="E198" s="100" t="s">
        <v>974</v>
      </c>
      <c r="F198" s="120">
        <v>42317</v>
      </c>
      <c r="G198" s="97">
        <v>42132235.200000003</v>
      </c>
      <c r="H198" s="99">
        <v>-0.89970000000000006</v>
      </c>
      <c r="I198" s="97">
        <v>-379.08078</v>
      </c>
      <c r="J198" s="98">
        <v>-0.38851346739377612</v>
      </c>
      <c r="K198" s="98">
        <f>I198/'סכום נכסי הקרן'!$C$43</f>
        <v>-7.9406144314010237E-6</v>
      </c>
    </row>
    <row r="199" spans="2:11" s="158" customFormat="1">
      <c r="B199" s="90" t="s">
        <v>2500</v>
      </c>
      <c r="C199" s="87" t="s">
        <v>2502</v>
      </c>
      <c r="D199" s="100"/>
      <c r="E199" s="100" t="s">
        <v>974</v>
      </c>
      <c r="F199" s="120">
        <v>42317</v>
      </c>
      <c r="G199" s="97">
        <v>15167604.67</v>
      </c>
      <c r="H199" s="99">
        <v>-0.89970000000000006</v>
      </c>
      <c r="I199" s="97">
        <v>-136.46907999999999</v>
      </c>
      <c r="J199" s="98">
        <v>-0.13986484744185296</v>
      </c>
      <c r="K199" s="98">
        <f>I199/'סכום נכסי הקרן'!$C$43</f>
        <v>-2.8586211785467488E-6</v>
      </c>
    </row>
    <row r="200" spans="2:11" s="158" customFormat="1">
      <c r="B200" s="90" t="s">
        <v>2503</v>
      </c>
      <c r="C200" s="87" t="s">
        <v>2504</v>
      </c>
      <c r="D200" s="100"/>
      <c r="E200" s="100" t="s">
        <v>974</v>
      </c>
      <c r="F200" s="120">
        <v>42359</v>
      </c>
      <c r="G200" s="97">
        <v>169948488.40000001</v>
      </c>
      <c r="H200" s="99">
        <v>-0.13769999999999999</v>
      </c>
      <c r="I200" s="97">
        <v>-234.05714</v>
      </c>
      <c r="J200" s="98">
        <v>-0.2398811963763251</v>
      </c>
      <c r="K200" s="98">
        <f>I200/'סכום נכסי הקרן'!$C$43</f>
        <v>-4.9028006739261485E-6</v>
      </c>
    </row>
    <row r="201" spans="2:11" s="158" customFormat="1">
      <c r="B201" s="90" t="s">
        <v>2505</v>
      </c>
      <c r="C201" s="87" t="s">
        <v>2506</v>
      </c>
      <c r="D201" s="100"/>
      <c r="E201" s="100" t="s">
        <v>974</v>
      </c>
      <c r="F201" s="120">
        <v>42347</v>
      </c>
      <c r="G201" s="97">
        <v>12844706.220000001</v>
      </c>
      <c r="H201" s="99">
        <v>0.39350000000000002</v>
      </c>
      <c r="I201" s="97">
        <v>50.542370000000005</v>
      </c>
      <c r="J201" s="98">
        <v>5.1800018505288425E-2</v>
      </c>
      <c r="K201" s="98">
        <f>I201/'סכום נכסי הקרן'!$C$43</f>
        <v>1.0587122687127801E-6</v>
      </c>
    </row>
    <row r="202" spans="2:11" s="158" customFormat="1">
      <c r="B202" s="90" t="s">
        <v>2507</v>
      </c>
      <c r="C202" s="87" t="s">
        <v>2508</v>
      </c>
      <c r="D202" s="100"/>
      <c r="E202" s="100" t="s">
        <v>974</v>
      </c>
      <c r="F202" s="120">
        <v>42368</v>
      </c>
      <c r="G202" s="97">
        <v>157914.84</v>
      </c>
      <c r="H202" s="99">
        <v>0.4748</v>
      </c>
      <c r="I202" s="97">
        <v>0.74976999999999994</v>
      </c>
      <c r="J202" s="98">
        <v>7.6842656714970221E-4</v>
      </c>
      <c r="K202" s="98">
        <f>I202/'סכום נכסי הקרן'!$C$43</f>
        <v>1.5705450648886882E-8</v>
      </c>
    </row>
    <row r="203" spans="2:11" s="158" customFormat="1">
      <c r="B203" s="90" t="s">
        <v>2509</v>
      </c>
      <c r="C203" s="87" t="s">
        <v>2510</v>
      </c>
      <c r="D203" s="100"/>
      <c r="E203" s="100" t="s">
        <v>974</v>
      </c>
      <c r="F203" s="120">
        <v>42347</v>
      </c>
      <c r="G203" s="97">
        <v>776876.81</v>
      </c>
      <c r="H203" s="99">
        <v>0.42170000000000002</v>
      </c>
      <c r="I203" s="97">
        <v>3.2760599999999998</v>
      </c>
      <c r="J203" s="98">
        <v>3.3575783768041581E-3</v>
      </c>
      <c r="K203" s="98">
        <f>I203/'סכום נכסי הקרן'!$C$43</f>
        <v>6.8623709474628701E-8</v>
      </c>
    </row>
    <row r="204" spans="2:11" s="158" customFormat="1">
      <c r="B204" s="90" t="s">
        <v>2511</v>
      </c>
      <c r="C204" s="87" t="s">
        <v>2512</v>
      </c>
      <c r="D204" s="100"/>
      <c r="E204" s="100" t="s">
        <v>974</v>
      </c>
      <c r="F204" s="120">
        <v>42360</v>
      </c>
      <c r="G204" s="97">
        <v>198142373.78999999</v>
      </c>
      <c r="H204" s="99">
        <v>0.3654</v>
      </c>
      <c r="I204" s="97">
        <v>724.03713000000005</v>
      </c>
      <c r="J204" s="98">
        <v>0.74205338476442484</v>
      </c>
      <c r="K204" s="98">
        <f>I204/'סכום נכסי הקרן'!$C$43</f>
        <v>1.5166423587469088E-5</v>
      </c>
    </row>
    <row r="205" spans="2:11" s="158" customFormat="1">
      <c r="B205" s="90" t="s">
        <v>2511</v>
      </c>
      <c r="C205" s="87" t="s">
        <v>2513</v>
      </c>
      <c r="D205" s="100"/>
      <c r="E205" s="100" t="s">
        <v>974</v>
      </c>
      <c r="F205" s="120">
        <v>42360</v>
      </c>
      <c r="G205" s="97">
        <v>10910641.49</v>
      </c>
      <c r="H205" s="99">
        <v>0.3654</v>
      </c>
      <c r="I205" s="97">
        <v>39.868850000000002</v>
      </c>
      <c r="J205" s="98">
        <v>4.0860908734287063E-2</v>
      </c>
      <c r="K205" s="98">
        <f>I205/'סכום נכסי הקרן'!$C$43</f>
        <v>8.3513378249713094E-7</v>
      </c>
    </row>
    <row r="206" spans="2:11" s="158" customFormat="1">
      <c r="B206" s="90" t="s">
        <v>2514</v>
      </c>
      <c r="C206" s="87" t="s">
        <v>2515</v>
      </c>
      <c r="D206" s="100"/>
      <c r="E206" s="100" t="s">
        <v>974</v>
      </c>
      <c r="F206" s="120">
        <v>42354</v>
      </c>
      <c r="G206" s="97">
        <v>209434465.24000001</v>
      </c>
      <c r="H206" s="99">
        <v>0.56859999999999999</v>
      </c>
      <c r="I206" s="97">
        <v>1190.82755</v>
      </c>
      <c r="J206" s="98">
        <v>1.2204589758376441</v>
      </c>
      <c r="K206" s="98">
        <f>I206/'סכום נכסי הקרן'!$C$43</f>
        <v>2.4944294007308744E-5</v>
      </c>
    </row>
    <row r="207" spans="2:11" s="158" customFormat="1">
      <c r="B207" s="90" t="s">
        <v>2514</v>
      </c>
      <c r="C207" s="87" t="s">
        <v>2516</v>
      </c>
      <c r="D207" s="100"/>
      <c r="E207" s="100" t="s">
        <v>974</v>
      </c>
      <c r="F207" s="120">
        <v>42354</v>
      </c>
      <c r="G207" s="97">
        <v>3974980.67</v>
      </c>
      <c r="H207" s="99">
        <v>0.56859999999999999</v>
      </c>
      <c r="I207" s="97">
        <v>22.601419999999997</v>
      </c>
      <c r="J207" s="98">
        <v>2.3163812346864536E-2</v>
      </c>
      <c r="K207" s="98">
        <f>I207/'סכום נכסי הקרן'!$C$43</f>
        <v>4.734325011733798E-7</v>
      </c>
    </row>
    <row r="208" spans="2:11" s="158" customFormat="1">
      <c r="B208" s="90" t="s">
        <v>2517</v>
      </c>
      <c r="C208" s="87" t="s">
        <v>2518</v>
      </c>
      <c r="D208" s="100"/>
      <c r="E208" s="100" t="s">
        <v>974</v>
      </c>
      <c r="F208" s="120">
        <v>42306</v>
      </c>
      <c r="G208" s="97">
        <v>8554120.4800000004</v>
      </c>
      <c r="H208" s="99">
        <v>0.63570000000000004</v>
      </c>
      <c r="I208" s="97">
        <v>54.377249999999997</v>
      </c>
      <c r="J208" s="98">
        <v>5.5730322030144108E-2</v>
      </c>
      <c r="K208" s="98">
        <f>I208/'סכום נכסי הקרן'!$C$43</f>
        <v>1.139041594485221E-6</v>
      </c>
    </row>
    <row r="209" spans="2:11" s="158" customFormat="1">
      <c r="B209" s="90" t="s">
        <v>2517</v>
      </c>
      <c r="C209" s="87" t="s">
        <v>2519</v>
      </c>
      <c r="D209" s="100"/>
      <c r="E209" s="100" t="s">
        <v>974</v>
      </c>
      <c r="F209" s="120">
        <v>42306</v>
      </c>
      <c r="G209" s="97">
        <v>1390044.58</v>
      </c>
      <c r="H209" s="99">
        <v>0.63570000000000004</v>
      </c>
      <c r="I209" s="97">
        <v>8.8362999999999996</v>
      </c>
      <c r="J209" s="98">
        <v>9.0561741271388742E-3</v>
      </c>
      <c r="K209" s="98">
        <f>I209/'סכום נכסי הקרן'!$C$43</f>
        <v>1.850941936443965E-7</v>
      </c>
    </row>
    <row r="210" spans="2:11" s="158" customFormat="1">
      <c r="B210" s="90" t="s">
        <v>2520</v>
      </c>
      <c r="C210" s="87" t="s">
        <v>2521</v>
      </c>
      <c r="D210" s="100"/>
      <c r="E210" s="100" t="s">
        <v>974</v>
      </c>
      <c r="F210" s="120">
        <v>42368</v>
      </c>
      <c r="G210" s="97">
        <v>145410.76</v>
      </c>
      <c r="H210" s="99">
        <v>0.53380000000000005</v>
      </c>
      <c r="I210" s="97">
        <v>0.77621000000000007</v>
      </c>
      <c r="J210" s="98">
        <v>7.9552447508872122E-4</v>
      </c>
      <c r="K210" s="98">
        <f>I210/'סכום נכסי הקרן'!$C$43</f>
        <v>1.6259289979823798E-8</v>
      </c>
    </row>
    <row r="211" spans="2:11" s="158" customFormat="1">
      <c r="B211" s="90" t="s">
        <v>2522</v>
      </c>
      <c r="C211" s="87" t="s">
        <v>2523</v>
      </c>
      <c r="D211" s="100"/>
      <c r="E211" s="100" t="s">
        <v>974</v>
      </c>
      <c r="F211" s="120">
        <v>42368</v>
      </c>
      <c r="G211" s="97">
        <v>30802981.100000001</v>
      </c>
      <c r="H211" s="99">
        <v>0.55000000000000004</v>
      </c>
      <c r="I211" s="97">
        <v>169.42992999999998</v>
      </c>
      <c r="J211" s="98">
        <v>0.17364586404139182</v>
      </c>
      <c r="K211" s="98">
        <f>I211/'סכום נכסי הקרן'!$C$43</f>
        <v>3.5490529149730703E-6</v>
      </c>
    </row>
    <row r="212" spans="2:11" s="158" customFormat="1">
      <c r="B212" s="90" t="s">
        <v>2524</v>
      </c>
      <c r="C212" s="87" t="s">
        <v>2525</v>
      </c>
      <c r="D212" s="100"/>
      <c r="E212" s="100" t="s">
        <v>974</v>
      </c>
      <c r="F212" s="120">
        <v>42348</v>
      </c>
      <c r="G212" s="97">
        <v>179764.36</v>
      </c>
      <c r="H212" s="99">
        <v>0.64449999999999996</v>
      </c>
      <c r="I212" s="97">
        <v>1.15866</v>
      </c>
      <c r="J212" s="98">
        <v>1.1874909989645812E-3</v>
      </c>
      <c r="K212" s="98">
        <f>I212/'סכום נכסי הקרן'!$C$43</f>
        <v>2.4270479545512993E-8</v>
      </c>
    </row>
    <row r="213" spans="2:11" s="158" customFormat="1">
      <c r="B213" s="90" t="s">
        <v>2526</v>
      </c>
      <c r="C213" s="87" t="s">
        <v>2527</v>
      </c>
      <c r="D213" s="100"/>
      <c r="E213" s="100" t="s">
        <v>974</v>
      </c>
      <c r="F213" s="120">
        <v>42348</v>
      </c>
      <c r="G213" s="97">
        <v>3750007.35</v>
      </c>
      <c r="H213" s="99">
        <v>0.80579999999999996</v>
      </c>
      <c r="I213" s="97">
        <v>30.218790000000002</v>
      </c>
      <c r="J213" s="98">
        <v>3.097072577339418E-2</v>
      </c>
      <c r="K213" s="98">
        <f>I213/'סכום נכסי הקרן'!$C$43</f>
        <v>6.3299373809845219E-7</v>
      </c>
    </row>
    <row r="214" spans="2:11" s="158" customFormat="1">
      <c r="B214" s="90" t="s">
        <v>2528</v>
      </c>
      <c r="C214" s="87" t="s">
        <v>2529</v>
      </c>
      <c r="D214" s="100"/>
      <c r="E214" s="100" t="s">
        <v>974</v>
      </c>
      <c r="F214" s="120">
        <v>42310</v>
      </c>
      <c r="G214" s="97">
        <v>53859306</v>
      </c>
      <c r="H214" s="99">
        <v>1.3499000000000001</v>
      </c>
      <c r="I214" s="97">
        <v>727.06620999999996</v>
      </c>
      <c r="J214" s="98">
        <v>0.7451578375246336</v>
      </c>
      <c r="K214" s="98">
        <f>I214/'סכום נכסי הקרן'!$C$43</f>
        <v>1.5229873800803215E-5</v>
      </c>
    </row>
    <row r="215" spans="2:11" s="158" customFormat="1">
      <c r="B215" s="90" t="s">
        <v>2528</v>
      </c>
      <c r="C215" s="87" t="s">
        <v>2530</v>
      </c>
      <c r="D215" s="100"/>
      <c r="E215" s="100" t="s">
        <v>974</v>
      </c>
      <c r="F215" s="120">
        <v>42310</v>
      </c>
      <c r="G215" s="97">
        <v>452418.17</v>
      </c>
      <c r="H215" s="99">
        <v>1.3499000000000001</v>
      </c>
      <c r="I215" s="97">
        <v>6.1073599999999999</v>
      </c>
      <c r="J215" s="98">
        <v>6.2593297666583159E-3</v>
      </c>
      <c r="K215" s="98">
        <f>I215/'סכום נכסי הקרן'!$C$43</f>
        <v>1.2793102027953345E-7</v>
      </c>
    </row>
    <row r="216" spans="2:11" s="158" customFormat="1">
      <c r="B216" s="90" t="s">
        <v>2531</v>
      </c>
      <c r="C216" s="87" t="s">
        <v>2532</v>
      </c>
      <c r="D216" s="100"/>
      <c r="E216" s="100" t="s">
        <v>974</v>
      </c>
      <c r="F216" s="120">
        <v>42353</v>
      </c>
      <c r="G216" s="97">
        <v>2586089.52</v>
      </c>
      <c r="H216" s="99">
        <v>1.3027</v>
      </c>
      <c r="I216" s="97">
        <v>33.688040000000001</v>
      </c>
      <c r="J216" s="98">
        <v>3.4526301307336728E-2</v>
      </c>
      <c r="K216" s="98">
        <f>I216/'סכום נכסי הקרן'!$C$43</f>
        <v>7.0566420325930265E-7</v>
      </c>
    </row>
    <row r="217" spans="2:11" s="158" customFormat="1">
      <c r="B217" s="90" t="s">
        <v>2531</v>
      </c>
      <c r="C217" s="87" t="s">
        <v>2533</v>
      </c>
      <c r="D217" s="100"/>
      <c r="E217" s="100" t="s">
        <v>974</v>
      </c>
      <c r="F217" s="120">
        <v>42353</v>
      </c>
      <c r="G217" s="97">
        <v>12797906.220000001</v>
      </c>
      <c r="H217" s="99">
        <v>1.3027</v>
      </c>
      <c r="I217" s="97">
        <v>166.71362999999999</v>
      </c>
      <c r="J217" s="98">
        <v>0.17086197420270965</v>
      </c>
      <c r="K217" s="98">
        <f>I217/'סכום נכסי הקרן'!$C$43</f>
        <v>3.4921545119993969E-6</v>
      </c>
    </row>
    <row r="218" spans="2:11" s="158" customFormat="1">
      <c r="B218" s="90" t="s">
        <v>2534</v>
      </c>
      <c r="C218" s="87" t="s">
        <v>2535</v>
      </c>
      <c r="D218" s="100"/>
      <c r="E218" s="100" t="s">
        <v>974</v>
      </c>
      <c r="F218" s="120">
        <v>42353</v>
      </c>
      <c r="G218" s="97">
        <v>241436093.91999999</v>
      </c>
      <c r="H218" s="99">
        <v>1.3303</v>
      </c>
      <c r="I218" s="97">
        <v>3211.8639399999997</v>
      </c>
      <c r="J218" s="98">
        <v>3.2917849227978144</v>
      </c>
      <c r="K218" s="98">
        <f>I218/'סכום נכסי הקרן'!$C$43</f>
        <v>6.7278993025340276E-5</v>
      </c>
    </row>
    <row r="219" spans="2:11" s="158" customFormat="1">
      <c r="B219" s="90" t="s">
        <v>2536</v>
      </c>
      <c r="C219" s="87" t="s">
        <v>2537</v>
      </c>
      <c r="D219" s="100"/>
      <c r="E219" s="100" t="s">
        <v>974</v>
      </c>
      <c r="F219" s="120">
        <v>42305</v>
      </c>
      <c r="G219" s="97">
        <v>31966713.579999998</v>
      </c>
      <c r="H219" s="99">
        <v>1.6208</v>
      </c>
      <c r="I219" s="97">
        <v>518.13204999999994</v>
      </c>
      <c r="J219" s="98">
        <v>0.53102475760798362</v>
      </c>
      <c r="K219" s="98">
        <f>I219/'סכום נכסי הקרן'!$C$43</f>
        <v>1.0853324807449738E-5</v>
      </c>
    </row>
    <row r="220" spans="2:11" s="158" customFormat="1">
      <c r="B220" s="90" t="s">
        <v>2538</v>
      </c>
      <c r="C220" s="87" t="s">
        <v>2539</v>
      </c>
      <c r="D220" s="100"/>
      <c r="E220" s="100" t="s">
        <v>974</v>
      </c>
      <c r="F220" s="120">
        <v>42304</v>
      </c>
      <c r="G220" s="97">
        <v>149122851.06</v>
      </c>
      <c r="H220" s="99">
        <v>1.6775</v>
      </c>
      <c r="I220" s="97">
        <v>2501.4905699999999</v>
      </c>
      <c r="J220" s="98">
        <v>2.5637352941067957</v>
      </c>
      <c r="K220" s="98">
        <f>I220/'סכום נכסי הקרן'!$C$43</f>
        <v>5.2398784554984756E-5</v>
      </c>
    </row>
    <row r="221" spans="2:11" s="158" customFormat="1">
      <c r="B221" s="90" t="s">
        <v>2538</v>
      </c>
      <c r="C221" s="87" t="s">
        <v>2540</v>
      </c>
      <c r="D221" s="100"/>
      <c r="E221" s="100" t="s">
        <v>974</v>
      </c>
      <c r="F221" s="120">
        <v>42304</v>
      </c>
      <c r="G221" s="97">
        <v>86448.03</v>
      </c>
      <c r="H221" s="99">
        <v>1.6775</v>
      </c>
      <c r="I221" s="97">
        <v>1.4501400000000002</v>
      </c>
      <c r="J221" s="98">
        <v>1.4862239114481366E-3</v>
      </c>
      <c r="K221" s="98">
        <f>I221/'סכום נכסי הקרן'!$C$43</f>
        <v>3.0376118281575455E-8</v>
      </c>
    </row>
    <row r="222" spans="2:11" s="158" customFormat="1">
      <c r="B222" s="90" t="s">
        <v>2541</v>
      </c>
      <c r="C222" s="87" t="s">
        <v>2542</v>
      </c>
      <c r="D222" s="100"/>
      <c r="E222" s="100" t="s">
        <v>1003</v>
      </c>
      <c r="F222" s="120">
        <v>42355</v>
      </c>
      <c r="G222" s="97">
        <v>40747189.079999998</v>
      </c>
      <c r="H222" s="99">
        <v>0.63939999999999997</v>
      </c>
      <c r="I222" s="97">
        <v>260.52244000000002</v>
      </c>
      <c r="J222" s="98">
        <v>0.26700503385660179</v>
      </c>
      <c r="K222" s="98">
        <f>I222/'סכום נכסי הקרן'!$C$43</f>
        <v>5.4571699645859324E-6</v>
      </c>
    </row>
    <row r="223" spans="2:11" s="158" customFormat="1">
      <c r="B223" s="90" t="s">
        <v>2541</v>
      </c>
      <c r="C223" s="87" t="s">
        <v>2543</v>
      </c>
      <c r="D223" s="100"/>
      <c r="E223" s="100" t="s">
        <v>1003</v>
      </c>
      <c r="F223" s="120">
        <v>42355</v>
      </c>
      <c r="G223" s="97">
        <v>1746308.1</v>
      </c>
      <c r="H223" s="99">
        <v>0.63939999999999997</v>
      </c>
      <c r="I223" s="97">
        <v>11.16525</v>
      </c>
      <c r="J223" s="98">
        <v>1.1443075514982214E-2</v>
      </c>
      <c r="K223" s="98">
        <f>I223/'סכום נכסי הקרן'!$C$43</f>
        <v>2.3387876663174613E-7</v>
      </c>
    </row>
    <row r="224" spans="2:11" s="158" customFormat="1">
      <c r="B224" s="90" t="s">
        <v>2544</v>
      </c>
      <c r="C224" s="87" t="s">
        <v>2545</v>
      </c>
      <c r="D224" s="100"/>
      <c r="E224" s="100" t="s">
        <v>931</v>
      </c>
      <c r="F224" s="120">
        <v>42285</v>
      </c>
      <c r="G224" s="97">
        <v>780400</v>
      </c>
      <c r="H224" s="99">
        <v>0.69440000000000002</v>
      </c>
      <c r="I224" s="97">
        <v>5.4190399999999999</v>
      </c>
      <c r="J224" s="98">
        <v>5.5538822631565985E-3</v>
      </c>
      <c r="K224" s="98">
        <f>I224/'סכום נכסי הקרן'!$C$43</f>
        <v>1.1351276429350864E-7</v>
      </c>
    </row>
    <row r="225" spans="2:11" s="158" customFormat="1">
      <c r="B225" s="90" t="s">
        <v>2546</v>
      </c>
      <c r="C225" s="87" t="s">
        <v>2547</v>
      </c>
      <c r="D225" s="100"/>
      <c r="E225" s="100" t="s">
        <v>931</v>
      </c>
      <c r="F225" s="120">
        <v>42361</v>
      </c>
      <c r="G225" s="97">
        <v>19723350.469999999</v>
      </c>
      <c r="H225" s="99">
        <v>-0.4123</v>
      </c>
      <c r="I225" s="97">
        <v>-81.310860000000005</v>
      </c>
      <c r="J225" s="98">
        <v>-8.3334122493284674E-2</v>
      </c>
      <c r="K225" s="98">
        <f>I225/'סכום נכסי הקרן'!$C$43</f>
        <v>-1.7032205862445159E-6</v>
      </c>
    </row>
    <row r="226" spans="2:11" s="158" customFormat="1">
      <c r="B226" s="90" t="s">
        <v>2548</v>
      </c>
      <c r="C226" s="87" t="s">
        <v>2549</v>
      </c>
      <c r="D226" s="100"/>
      <c r="E226" s="100" t="s">
        <v>931</v>
      </c>
      <c r="F226" s="120">
        <v>42312</v>
      </c>
      <c r="G226" s="97">
        <v>870436.23</v>
      </c>
      <c r="H226" s="99">
        <v>-0.5181</v>
      </c>
      <c r="I226" s="97">
        <v>-4.5096400000000001</v>
      </c>
      <c r="J226" s="98">
        <v>-4.6218536141496508E-3</v>
      </c>
      <c r="K226" s="98">
        <f>I226/'סכום נכסי הקרן'!$C$43</f>
        <v>-9.4463540104627088E-8</v>
      </c>
    </row>
    <row r="227" spans="2:11" s="158" customFormat="1">
      <c r="B227" s="90" t="s">
        <v>2550</v>
      </c>
      <c r="C227" s="87" t="s">
        <v>2551</v>
      </c>
      <c r="D227" s="100"/>
      <c r="E227" s="100" t="s">
        <v>931</v>
      </c>
      <c r="F227" s="120">
        <v>42359</v>
      </c>
      <c r="G227" s="97">
        <v>4942771.68</v>
      </c>
      <c r="H227" s="99">
        <v>-0.72119999999999995</v>
      </c>
      <c r="I227" s="97">
        <v>-35.64846</v>
      </c>
      <c r="J227" s="98">
        <v>-3.6535502543411279E-2</v>
      </c>
      <c r="K227" s="98">
        <f>I227/'סכום נכסי הקרן'!$C$43</f>
        <v>-7.4672916926366507E-7</v>
      </c>
    </row>
    <row r="228" spans="2:11" s="158" customFormat="1">
      <c r="B228" s="90" t="s">
        <v>2550</v>
      </c>
      <c r="C228" s="87" t="s">
        <v>2552</v>
      </c>
      <c r="D228" s="100"/>
      <c r="E228" s="100" t="s">
        <v>931</v>
      </c>
      <c r="F228" s="120">
        <v>42359</v>
      </c>
      <c r="G228" s="97">
        <v>9133736.1600000001</v>
      </c>
      <c r="H228" s="99">
        <v>-0.72119999999999995</v>
      </c>
      <c r="I228" s="97">
        <v>-65.874669999999995</v>
      </c>
      <c r="J228" s="98">
        <v>-6.7513832949063685E-2</v>
      </c>
      <c r="K228" s="98">
        <f>I228/'סכום נכסי הקרן'!$C$43</f>
        <v>-1.3798783342847931E-6</v>
      </c>
    </row>
    <row r="229" spans="2:11" s="158" customFormat="1">
      <c r="B229" s="90" t="s">
        <v>2553</v>
      </c>
      <c r="C229" s="87" t="s">
        <v>2554</v>
      </c>
      <c r="D229" s="100"/>
      <c r="E229" s="100" t="s">
        <v>931</v>
      </c>
      <c r="F229" s="120">
        <v>42347</v>
      </c>
      <c r="G229" s="97">
        <v>17892743.050000001</v>
      </c>
      <c r="H229" s="99">
        <v>-1.8007</v>
      </c>
      <c r="I229" s="97">
        <v>-322.19045</v>
      </c>
      <c r="J229" s="98">
        <v>-0.33020753225911653</v>
      </c>
      <c r="K229" s="98">
        <f>I229/'סכום נכסי הקרן'!$C$43</f>
        <v>-6.748931288285284E-6</v>
      </c>
    </row>
    <row r="230" spans="2:11" s="158" customFormat="1">
      <c r="B230" s="90" t="s">
        <v>2555</v>
      </c>
      <c r="C230" s="87" t="s">
        <v>2556</v>
      </c>
      <c r="D230" s="100"/>
      <c r="E230" s="100" t="s">
        <v>931</v>
      </c>
      <c r="F230" s="120">
        <v>42340</v>
      </c>
      <c r="G230" s="97">
        <v>49520793.159999996</v>
      </c>
      <c r="H230" s="99">
        <v>-2.1556000000000002</v>
      </c>
      <c r="I230" s="97">
        <v>-1067.4865600000001</v>
      </c>
      <c r="J230" s="98">
        <v>-1.0940488853638379</v>
      </c>
      <c r="K230" s="98">
        <f>I230/'סכום נכסי הקרן'!$C$43</f>
        <v>-2.2360667253197685E-5</v>
      </c>
    </row>
    <row r="231" spans="2:11" s="158" customFormat="1">
      <c r="B231" s="90" t="s">
        <v>2557</v>
      </c>
      <c r="C231" s="87" t="s">
        <v>2558</v>
      </c>
      <c r="D231" s="100"/>
      <c r="E231" s="100" t="s">
        <v>931</v>
      </c>
      <c r="F231" s="87"/>
      <c r="G231" s="97">
        <v>33200982.52</v>
      </c>
      <c r="H231" s="99"/>
      <c r="I231" s="87"/>
      <c r="J231" s="98">
        <v>0</v>
      </c>
      <c r="K231" s="87"/>
    </row>
    <row r="232" spans="2:11" s="158" customFormat="1">
      <c r="B232" s="86"/>
      <c r="C232" s="87"/>
      <c r="D232" s="87"/>
      <c r="E232" s="87"/>
      <c r="F232" s="87"/>
      <c r="G232" s="97"/>
      <c r="H232" s="99"/>
      <c r="I232" s="87"/>
      <c r="J232" s="98"/>
      <c r="K232" s="87"/>
    </row>
    <row r="233" spans="2:11" s="158" customFormat="1">
      <c r="B233" s="104" t="s">
        <v>257</v>
      </c>
      <c r="C233" s="85"/>
      <c r="D233" s="85"/>
      <c r="E233" s="85"/>
      <c r="F233" s="85"/>
      <c r="G233" s="94"/>
      <c r="H233" s="96"/>
      <c r="I233" s="94">
        <v>998.76159000000018</v>
      </c>
      <c r="J233" s="95"/>
      <c r="K233" s="95">
        <f>I233/'סכום נכסי הקרן'!$C$43</f>
        <v>2.0921083614640221E-5</v>
      </c>
    </row>
    <row r="234" spans="2:11" s="158" customFormat="1">
      <c r="B234" s="182" t="s">
        <v>2827</v>
      </c>
      <c r="C234" s="87" t="s">
        <v>2559</v>
      </c>
      <c r="D234" s="100" t="s">
        <v>424</v>
      </c>
      <c r="E234" s="100" t="s">
        <v>281</v>
      </c>
      <c r="F234" s="120">
        <v>42185</v>
      </c>
      <c r="G234" s="97">
        <v>22758.85</v>
      </c>
      <c r="H234" s="99">
        <v>5058.4291000000003</v>
      </c>
      <c r="I234" s="97">
        <v>1329.7797599999999</v>
      </c>
      <c r="J234" s="98">
        <v>1.3628687411365552</v>
      </c>
      <c r="K234" s="98">
        <f>I234/'סכום נכסי הקרן'!$C$43</f>
        <v>2.7854929371098662E-5</v>
      </c>
    </row>
    <row r="235" spans="2:11" s="158" customFormat="1">
      <c r="B235" s="182" t="s">
        <v>2827</v>
      </c>
      <c r="C235" s="87" t="s">
        <v>2560</v>
      </c>
      <c r="D235" s="100" t="s">
        <v>424</v>
      </c>
      <c r="E235" s="100" t="s">
        <v>281</v>
      </c>
      <c r="F235" s="120">
        <v>42369</v>
      </c>
      <c r="G235" s="97">
        <v>23190.25</v>
      </c>
      <c r="H235" s="99">
        <v>1985.7260000000001</v>
      </c>
      <c r="I235" s="97">
        <v>-331.01816999999994</v>
      </c>
      <c r="J235" s="98">
        <v>-0.33925491288965487</v>
      </c>
      <c r="K235" s="98">
        <f>I235/'סכום נכסי הקרן'!$C$43</f>
        <v>-6.9338457564584447E-6</v>
      </c>
    </row>
    <row r="236" spans="2:11" s="158" customFormat="1">
      <c r="B236" s="162"/>
    </row>
    <row r="237" spans="2:11" s="158" customFormat="1">
      <c r="B237" s="162"/>
    </row>
    <row r="238" spans="2:11" s="158" customFormat="1">
      <c r="B238" s="162"/>
    </row>
    <row r="239" spans="2:11" s="158" customFormat="1">
      <c r="B239" s="153" t="s">
        <v>2869</v>
      </c>
    </row>
    <row r="240" spans="2:11" s="158" customFormat="1">
      <c r="B240" s="153" t="s">
        <v>138</v>
      </c>
    </row>
    <row r="241" spans="2:2" s="158" customFormat="1">
      <c r="B241" s="162"/>
    </row>
    <row r="242" spans="2:2" s="158" customFormat="1">
      <c r="B242" s="162"/>
    </row>
    <row r="243" spans="2:2" s="158" customFormat="1">
      <c r="B243" s="162"/>
    </row>
    <row r="244" spans="2:2" s="158" customFormat="1">
      <c r="B244" s="162"/>
    </row>
    <row r="245" spans="2:2" s="158" customFormat="1">
      <c r="B245" s="162"/>
    </row>
    <row r="246" spans="2:2" s="158" customFormat="1">
      <c r="B246" s="162"/>
    </row>
    <row r="247" spans="2:2" s="158" customFormat="1">
      <c r="B247" s="162"/>
    </row>
    <row r="248" spans="2:2" s="158" customFormat="1">
      <c r="B248" s="162"/>
    </row>
    <row r="249" spans="2:2" s="158" customFormat="1">
      <c r="B249" s="162"/>
    </row>
    <row r="250" spans="2:2" s="158" customFormat="1">
      <c r="B250" s="162"/>
    </row>
    <row r="251" spans="2:2" s="158" customFormat="1">
      <c r="B251" s="162"/>
    </row>
    <row r="252" spans="2:2" s="158" customFormat="1">
      <c r="B252" s="162"/>
    </row>
    <row r="253" spans="2:2" s="158" customFormat="1">
      <c r="B253" s="162"/>
    </row>
    <row r="254" spans="2:2" s="158" customFormat="1">
      <c r="B254" s="162"/>
    </row>
    <row r="255" spans="2:2" s="158" customFormat="1">
      <c r="B255" s="162"/>
    </row>
    <row r="256" spans="2:2" s="158" customFormat="1">
      <c r="B256" s="162"/>
    </row>
    <row r="257" spans="2:2" s="158" customFormat="1">
      <c r="B257" s="162"/>
    </row>
    <row r="258" spans="2:2" s="158" customFormat="1">
      <c r="B258" s="162"/>
    </row>
    <row r="259" spans="2:2" s="158" customFormat="1">
      <c r="B259" s="162"/>
    </row>
    <row r="260" spans="2:2" s="158" customFormat="1">
      <c r="B260" s="162"/>
    </row>
    <row r="261" spans="2:2" s="158" customFormat="1">
      <c r="B261" s="162"/>
    </row>
    <row r="262" spans="2:2" s="158" customFormat="1">
      <c r="B262" s="162"/>
    </row>
    <row r="263" spans="2:2" s="158" customFormat="1">
      <c r="B263" s="162"/>
    </row>
    <row r="264" spans="2:2" s="158" customFormat="1">
      <c r="B264" s="162"/>
    </row>
    <row r="265" spans="2:2" s="158" customFormat="1">
      <c r="B265" s="162"/>
    </row>
    <row r="266" spans="2:2" s="158" customFormat="1">
      <c r="B266" s="162"/>
    </row>
    <row r="267" spans="2:2" s="158" customFormat="1">
      <c r="B267" s="162"/>
    </row>
    <row r="268" spans="2:2" s="158" customFormat="1">
      <c r="B268" s="162"/>
    </row>
    <row r="269" spans="2:2" s="158" customFormat="1">
      <c r="B269" s="162"/>
    </row>
    <row r="270" spans="2:2" s="158" customFormat="1">
      <c r="B270" s="162"/>
    </row>
    <row r="271" spans="2:2" s="158" customFormat="1">
      <c r="B271" s="162"/>
    </row>
    <row r="272" spans="2:2" s="158" customFormat="1">
      <c r="B272" s="162"/>
    </row>
    <row r="273" spans="2:2" s="158" customFormat="1">
      <c r="B273" s="162"/>
    </row>
    <row r="274" spans="2:2" s="158" customFormat="1">
      <c r="B274" s="162"/>
    </row>
    <row r="275" spans="2:2" s="158" customFormat="1">
      <c r="B275" s="162"/>
    </row>
    <row r="276" spans="2:2" s="158" customFormat="1">
      <c r="B276" s="162"/>
    </row>
    <row r="277" spans="2:2" s="158" customFormat="1">
      <c r="B277" s="162"/>
    </row>
    <row r="278" spans="2:2" s="158" customFormat="1">
      <c r="B278" s="162"/>
    </row>
    <row r="279" spans="2:2" s="158" customFormat="1">
      <c r="B279" s="162"/>
    </row>
    <row r="280" spans="2:2" s="158" customFormat="1">
      <c r="B280" s="162"/>
    </row>
    <row r="281" spans="2:2" s="158" customFormat="1">
      <c r="B281" s="162"/>
    </row>
    <row r="282" spans="2:2" s="158" customFormat="1">
      <c r="B282" s="162"/>
    </row>
    <row r="283" spans="2:2" s="158" customFormat="1">
      <c r="B283" s="162"/>
    </row>
    <row r="284" spans="2:2" s="158" customFormat="1">
      <c r="B284" s="162"/>
    </row>
    <row r="285" spans="2:2" s="158" customFormat="1">
      <c r="B285" s="162"/>
    </row>
    <row r="286" spans="2:2" s="158" customFormat="1">
      <c r="B286" s="162"/>
    </row>
    <row r="287" spans="2:2" s="158" customFormat="1">
      <c r="B287" s="162"/>
    </row>
    <row r="288" spans="2:2" s="158" customFormat="1">
      <c r="B288" s="162"/>
    </row>
    <row r="289" spans="2:2" s="158" customFormat="1">
      <c r="B289" s="162"/>
    </row>
    <row r="290" spans="2:2" s="158" customFormat="1">
      <c r="B290" s="162"/>
    </row>
    <row r="291" spans="2:2" s="158" customFormat="1">
      <c r="B291" s="162"/>
    </row>
    <row r="292" spans="2:2" s="158" customFormat="1">
      <c r="B292" s="162"/>
    </row>
    <row r="293" spans="2:2" s="158" customFormat="1">
      <c r="B293" s="162"/>
    </row>
    <row r="294" spans="2:2" s="158" customFormat="1">
      <c r="B294" s="162"/>
    </row>
    <row r="295" spans="2:2" s="158" customFormat="1">
      <c r="B295" s="162"/>
    </row>
    <row r="296" spans="2:2" s="158" customFormat="1">
      <c r="B296" s="162"/>
    </row>
    <row r="297" spans="2:2" s="158" customFormat="1">
      <c r="B297" s="162"/>
    </row>
    <row r="298" spans="2:2" s="158" customFormat="1">
      <c r="B298" s="162"/>
    </row>
    <row r="299" spans="2:2" s="158" customFormat="1">
      <c r="B299" s="162"/>
    </row>
    <row r="300" spans="2:2" s="158" customFormat="1">
      <c r="B300" s="162"/>
    </row>
    <row r="301" spans="2:2" s="158" customFormat="1">
      <c r="B301" s="162"/>
    </row>
    <row r="302" spans="2:2" s="158" customFormat="1">
      <c r="B302" s="162"/>
    </row>
    <row r="303" spans="2:2" s="158" customFormat="1">
      <c r="B303" s="162"/>
    </row>
    <row r="304" spans="2:2" s="158" customFormat="1">
      <c r="B304" s="162"/>
    </row>
    <row r="305" spans="2:2" s="158" customFormat="1">
      <c r="B305" s="162"/>
    </row>
    <row r="306" spans="2:2" s="158" customFormat="1">
      <c r="B306" s="162"/>
    </row>
    <row r="307" spans="2:2" s="158" customFormat="1">
      <c r="B307" s="162"/>
    </row>
    <row r="308" spans="2:2" s="158" customFormat="1">
      <c r="B308" s="162"/>
    </row>
    <row r="309" spans="2:2" s="158" customFormat="1">
      <c r="B309" s="162"/>
    </row>
    <row r="310" spans="2:2" s="158" customFormat="1">
      <c r="B310" s="162"/>
    </row>
    <row r="311" spans="2:2" s="158" customFormat="1">
      <c r="B311" s="162"/>
    </row>
    <row r="312" spans="2:2" s="158" customFormat="1">
      <c r="B312" s="162"/>
    </row>
    <row r="313" spans="2:2" s="158" customFormat="1">
      <c r="B313" s="162"/>
    </row>
    <row r="314" spans="2:2" s="158" customFormat="1">
      <c r="B314" s="162"/>
    </row>
    <row r="315" spans="2:2" s="158" customFormat="1">
      <c r="B315" s="162"/>
    </row>
    <row r="316" spans="2:2" s="158" customFormat="1">
      <c r="B316" s="162"/>
    </row>
    <row r="317" spans="2:2" s="158" customFormat="1">
      <c r="B317" s="162"/>
    </row>
    <row r="318" spans="2:2" s="158" customFormat="1">
      <c r="B318" s="162"/>
    </row>
    <row r="319" spans="2:2" s="158" customFormat="1">
      <c r="B319" s="162"/>
    </row>
    <row r="320" spans="2:2" s="158" customFormat="1">
      <c r="B320" s="162"/>
    </row>
    <row r="321" spans="2:2" s="158" customFormat="1">
      <c r="B321" s="162"/>
    </row>
    <row r="322" spans="2:2" s="158" customFormat="1">
      <c r="B322" s="162"/>
    </row>
    <row r="323" spans="2:2" s="158" customFormat="1">
      <c r="B323" s="162"/>
    </row>
    <row r="324" spans="2:2" s="158" customFormat="1">
      <c r="B324" s="162"/>
    </row>
    <row r="325" spans="2:2" s="158" customFormat="1">
      <c r="B325" s="162"/>
    </row>
    <row r="326" spans="2:2" s="158" customFormat="1">
      <c r="B326" s="162"/>
    </row>
    <row r="327" spans="2:2" s="158" customFormat="1">
      <c r="B327" s="162"/>
    </row>
    <row r="328" spans="2:2" s="158" customFormat="1">
      <c r="B328" s="162"/>
    </row>
    <row r="329" spans="2:2" s="158" customFormat="1">
      <c r="B329" s="162"/>
    </row>
    <row r="330" spans="2:2" s="158" customFormat="1">
      <c r="B330" s="162"/>
    </row>
    <row r="331" spans="2:2" s="158" customFormat="1">
      <c r="B331" s="162"/>
    </row>
    <row r="332" spans="2:2" s="158" customFormat="1">
      <c r="B332" s="162"/>
    </row>
    <row r="333" spans="2:2" s="158" customFormat="1">
      <c r="B333" s="162"/>
    </row>
    <row r="334" spans="2:2" s="158" customFormat="1">
      <c r="B334" s="162"/>
    </row>
    <row r="335" spans="2:2" s="158" customFormat="1">
      <c r="B335" s="162"/>
    </row>
    <row r="336" spans="2:2" s="158" customFormat="1">
      <c r="B336" s="162"/>
    </row>
    <row r="337" spans="2:4" s="158" customFormat="1">
      <c r="B337" s="162"/>
    </row>
    <row r="338" spans="2:4" s="158" customFormat="1">
      <c r="B338" s="162"/>
    </row>
    <row r="339" spans="2:4" s="158" customFormat="1">
      <c r="B339" s="162"/>
    </row>
    <row r="340" spans="2:4" s="158" customFormat="1">
      <c r="B340" s="162"/>
    </row>
    <row r="341" spans="2:4" s="158" customFormat="1">
      <c r="B341" s="162"/>
    </row>
    <row r="342" spans="2:4" s="158" customFormat="1">
      <c r="B342" s="162"/>
    </row>
    <row r="343" spans="2:4" s="158" customFormat="1">
      <c r="B343" s="162"/>
    </row>
    <row r="344" spans="2:4" s="158" customFormat="1">
      <c r="B344" s="162"/>
    </row>
    <row r="345" spans="2:4" s="158" customFormat="1">
      <c r="B345" s="162"/>
    </row>
    <row r="346" spans="2:4" s="158" customFormat="1">
      <c r="B346" s="162"/>
    </row>
    <row r="347" spans="2:4" s="158" customFormat="1">
      <c r="B347" s="162"/>
    </row>
    <row r="348" spans="2:4">
      <c r="C348" s="1"/>
      <c r="D348" s="1"/>
    </row>
    <row r="349" spans="2:4">
      <c r="C349" s="1"/>
      <c r="D349" s="1"/>
    </row>
    <row r="350" spans="2:4">
      <c r="C350" s="1"/>
      <c r="D350" s="1"/>
    </row>
    <row r="351" spans="2:4">
      <c r="C351" s="1"/>
      <c r="D351" s="1"/>
    </row>
    <row r="352" spans="2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sheetProtection password="CC3D" sheet="1" objects="1" scenarios="1"/>
  <mergeCells count="2">
    <mergeCell ref="B6:K6"/>
    <mergeCell ref="B7:K7"/>
  </mergeCells>
  <phoneticPr fontId="6" type="noConversion"/>
  <dataValidations count="1">
    <dataValidation allowBlank="1" showInputMessage="1" showErrorMessage="1" sqref="D1:AF2 AH1:IV2 D3:IV65535 C5:C65535 A1:A1048576 B1:B233 B236:B238 B241:B1048576"/>
  </dataValidations>
  <pageMargins left="0" right="0" top="0.51181102362204722" bottom="0.51181102362204722" header="0" footer="0.23622047244094491"/>
  <pageSetup paperSize="9" scale="57" fitToHeight="25" pageOrder="overThenDown" orientation="portrait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>
      <selection activeCell="C22" sqref="C22"/>
    </sheetView>
  </sheetViews>
  <sheetFormatPr defaultRowHeight="18"/>
  <cols>
    <col min="1" max="1" width="6.28515625" style="1" customWidth="1"/>
    <col min="2" max="2" width="37.28515625" style="2" bestFit="1" customWidth="1"/>
    <col min="3" max="3" width="24.85546875" style="2" customWidth="1"/>
    <col min="4" max="4" width="8.7109375" style="2" bestFit="1" customWidth="1"/>
    <col min="5" max="5" width="6.42578125" style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5.28515625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204</v>
      </c>
      <c r="C1" s="81" t="s" vm="1">
        <v>275</v>
      </c>
    </row>
    <row r="2" spans="2:78">
      <c r="B2" s="57" t="s">
        <v>203</v>
      </c>
      <c r="C2" s="81" t="s">
        <v>276</v>
      </c>
    </row>
    <row r="3" spans="2:78">
      <c r="B3" s="57" t="s">
        <v>205</v>
      </c>
      <c r="C3" s="81" t="s">
        <v>277</v>
      </c>
    </row>
    <row r="4" spans="2:78">
      <c r="B4" s="57" t="s">
        <v>206</v>
      </c>
      <c r="C4" s="81">
        <v>162</v>
      </c>
    </row>
    <row r="6" spans="2:78" ht="26.25" customHeight="1">
      <c r="B6" s="201" t="s">
        <v>236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3"/>
    </row>
    <row r="7" spans="2:78" ht="26.25" customHeight="1">
      <c r="B7" s="201" t="s">
        <v>126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3"/>
    </row>
    <row r="8" spans="2:78" s="3" customFormat="1" ht="47.25">
      <c r="B8" s="22" t="s">
        <v>142</v>
      </c>
      <c r="C8" s="30" t="s">
        <v>58</v>
      </c>
      <c r="D8" s="30" t="s">
        <v>65</v>
      </c>
      <c r="E8" s="30" t="s">
        <v>15</v>
      </c>
      <c r="F8" s="30" t="s">
        <v>83</v>
      </c>
      <c r="G8" s="30" t="s">
        <v>128</v>
      </c>
      <c r="H8" s="30" t="s">
        <v>18</v>
      </c>
      <c r="I8" s="30" t="s">
        <v>127</v>
      </c>
      <c r="J8" s="30" t="s">
        <v>17</v>
      </c>
      <c r="K8" s="30" t="s">
        <v>19</v>
      </c>
      <c r="L8" s="30" t="s">
        <v>0</v>
      </c>
      <c r="M8" s="30" t="s">
        <v>131</v>
      </c>
      <c r="N8" s="30" t="s">
        <v>135</v>
      </c>
      <c r="O8" s="30" t="s">
        <v>73</v>
      </c>
      <c r="P8" s="73" t="s">
        <v>207</v>
      </c>
      <c r="Q8" s="31" t="s">
        <v>209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139</v>
      </c>
      <c r="R10" s="1"/>
      <c r="S10" s="1"/>
      <c r="T10" s="1"/>
      <c r="U10" s="1"/>
      <c r="V10" s="1"/>
    </row>
    <row r="11" spans="2:78" s="4" customFormat="1" ht="18" customHeight="1">
      <c r="B11" s="131" t="s">
        <v>64</v>
      </c>
      <c r="C11" s="132"/>
      <c r="D11" s="132"/>
      <c r="E11" s="132"/>
      <c r="F11" s="132"/>
      <c r="G11" s="132"/>
      <c r="H11" s="132"/>
      <c r="I11" s="132"/>
      <c r="J11" s="132"/>
      <c r="K11" s="132"/>
      <c r="L11" s="133"/>
      <c r="M11" s="134"/>
      <c r="N11" s="133">
        <v>51.430309999999999</v>
      </c>
      <c r="O11" s="132"/>
      <c r="P11" s="135">
        <v>1</v>
      </c>
      <c r="Q11" s="135">
        <f>N11/'סכום נכסי הקרן'!$C$43</f>
        <v>1.077311969753329E-6</v>
      </c>
      <c r="R11" s="136"/>
      <c r="S11" s="136"/>
      <c r="T11" s="136"/>
      <c r="U11" s="136"/>
      <c r="V11" s="136"/>
      <c r="BZ11" s="136"/>
    </row>
    <row r="12" spans="2:78" s="136" customFormat="1" ht="18" customHeight="1">
      <c r="B12" s="137" t="s">
        <v>264</v>
      </c>
      <c r="C12" s="132"/>
      <c r="D12" s="132"/>
      <c r="E12" s="132"/>
      <c r="F12" s="132"/>
      <c r="G12" s="132"/>
      <c r="H12" s="132"/>
      <c r="I12" s="132"/>
      <c r="J12" s="132"/>
      <c r="K12" s="132"/>
      <c r="L12" s="133"/>
      <c r="M12" s="134"/>
      <c r="N12" s="133">
        <v>51.430309999999999</v>
      </c>
      <c r="O12" s="132"/>
      <c r="P12" s="135">
        <v>1</v>
      </c>
      <c r="Q12" s="135">
        <f>N12/'סכום נכסי הקרן'!$C$43</f>
        <v>1.077311969753329E-6</v>
      </c>
    </row>
    <row r="13" spans="2:78">
      <c r="B13" s="104" t="s">
        <v>77</v>
      </c>
      <c r="C13" s="85"/>
      <c r="D13" s="85"/>
      <c r="E13" s="85"/>
      <c r="F13" s="85"/>
      <c r="G13" s="85"/>
      <c r="H13" s="85"/>
      <c r="I13" s="85"/>
      <c r="J13" s="85"/>
      <c r="K13" s="85"/>
      <c r="L13" s="94"/>
      <c r="M13" s="96"/>
      <c r="N13" s="94">
        <v>51.430309999999999</v>
      </c>
      <c r="O13" s="85"/>
      <c r="P13" s="95">
        <v>1</v>
      </c>
      <c r="Q13" s="95">
        <f>N13/'סכום נכסי הקרן'!$C$43</f>
        <v>1.077311969753329E-6</v>
      </c>
    </row>
    <row r="14" spans="2:78">
      <c r="B14" s="90" t="s">
        <v>76</v>
      </c>
      <c r="C14" s="87"/>
      <c r="D14" s="87"/>
      <c r="E14" s="87"/>
      <c r="F14" s="87"/>
      <c r="G14" s="87"/>
      <c r="H14" s="87"/>
      <c r="I14" s="87"/>
      <c r="J14" s="87"/>
      <c r="K14" s="87"/>
      <c r="L14" s="97"/>
      <c r="M14" s="99"/>
      <c r="N14" s="97">
        <v>51.430309999999999</v>
      </c>
      <c r="O14" s="87"/>
      <c r="P14" s="98">
        <v>1</v>
      </c>
      <c r="Q14" s="98">
        <f>N14/'סכום נכסי הקרן'!$C$43</f>
        <v>1.077311969753329E-6</v>
      </c>
    </row>
    <row r="15" spans="2:78" s="158" customFormat="1">
      <c r="B15" s="89" t="s">
        <v>2561</v>
      </c>
      <c r="C15" s="87" t="s">
        <v>2562</v>
      </c>
      <c r="D15" s="100" t="s">
        <v>1578</v>
      </c>
      <c r="E15" s="87" t="s">
        <v>762</v>
      </c>
      <c r="F15" s="87"/>
      <c r="G15" s="180">
        <v>39071</v>
      </c>
      <c r="H15" s="87"/>
      <c r="I15" s="100" t="s">
        <v>974</v>
      </c>
      <c r="J15" s="101">
        <v>0</v>
      </c>
      <c r="K15" s="168">
        <v>0</v>
      </c>
      <c r="L15" s="97">
        <v>800000</v>
      </c>
      <c r="M15" s="99">
        <v>1.5</v>
      </c>
      <c r="N15" s="97">
        <v>50.961680000000001</v>
      </c>
      <c r="O15" s="87"/>
      <c r="P15" s="98">
        <v>0.99088805803426039</v>
      </c>
      <c r="Q15" s="98">
        <f>N15/'סכום נכסי הקרן'!$C$43</f>
        <v>1.0674955656059401E-6</v>
      </c>
    </row>
    <row r="16" spans="2:78" s="158" customFormat="1">
      <c r="B16" s="89" t="s">
        <v>2563</v>
      </c>
      <c r="C16" s="87" t="s">
        <v>2564</v>
      </c>
      <c r="D16" s="100" t="s">
        <v>1578</v>
      </c>
      <c r="E16" s="87" t="s">
        <v>762</v>
      </c>
      <c r="F16" s="87"/>
      <c r="G16" s="180">
        <v>39267</v>
      </c>
      <c r="H16" s="87"/>
      <c r="I16" s="100" t="s">
        <v>931</v>
      </c>
      <c r="J16" s="101">
        <v>9.9999999999999995E-7</v>
      </c>
      <c r="K16" s="168">
        <v>0</v>
      </c>
      <c r="L16" s="97">
        <v>1200000</v>
      </c>
      <c r="M16" s="99">
        <v>0.01</v>
      </c>
      <c r="N16" s="97">
        <v>0.46823999999999999</v>
      </c>
      <c r="O16" s="87"/>
      <c r="P16" s="98">
        <v>9.1043588887564555E-3</v>
      </c>
      <c r="Q16" s="98">
        <f>N16/'סכום נכסי הקרן'!$C$43</f>
        <v>9.8082348077874468E-9</v>
      </c>
    </row>
    <row r="17" spans="2:17" s="158" customFormat="1">
      <c r="B17" s="89" t="s">
        <v>2565</v>
      </c>
      <c r="C17" s="87" t="s">
        <v>2566</v>
      </c>
      <c r="D17" s="100" t="s">
        <v>1578</v>
      </c>
      <c r="E17" s="87" t="s">
        <v>762</v>
      </c>
      <c r="F17" s="87"/>
      <c r="G17" s="180">
        <v>38472</v>
      </c>
      <c r="H17" s="87"/>
      <c r="I17" s="100" t="s">
        <v>931</v>
      </c>
      <c r="J17" s="101">
        <v>0</v>
      </c>
      <c r="K17" s="168">
        <v>0</v>
      </c>
      <c r="L17" s="97">
        <v>1000000</v>
      </c>
      <c r="M17" s="99">
        <v>0</v>
      </c>
      <c r="N17" s="97">
        <v>3.8999999999999999E-4</v>
      </c>
      <c r="O17" s="87"/>
      <c r="P17" s="98">
        <v>7.583076983203096E-6</v>
      </c>
      <c r="Q17" s="98">
        <f>N17/'סכום נכסי הקרן'!$C$43</f>
        <v>8.16933960156566E-12</v>
      </c>
    </row>
    <row r="18" spans="2:17" s="158" customFormat="1">
      <c r="B18" s="90"/>
      <c r="C18" s="87"/>
      <c r="D18" s="87"/>
      <c r="E18" s="87"/>
      <c r="F18" s="87"/>
      <c r="G18" s="87"/>
      <c r="H18" s="87"/>
      <c r="I18" s="87"/>
      <c r="J18" s="87"/>
      <c r="K18" s="87"/>
      <c r="L18" s="97"/>
      <c r="M18" s="99"/>
      <c r="N18" s="87"/>
      <c r="O18" s="87"/>
      <c r="P18" s="98"/>
      <c r="Q18" s="87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12" t="s">
        <v>2869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12" t="s">
        <v>138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  <row r="115" spans="2:17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</row>
    <row r="116" spans="2:17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</row>
    <row r="117" spans="2:17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3D" sheet="1" objects="1" scenarios="1"/>
  <mergeCells count="2">
    <mergeCell ref="B6:Q6"/>
    <mergeCell ref="B7:Q7"/>
  </mergeCells>
  <phoneticPr fontId="6" type="noConversion"/>
  <conditionalFormatting sqref="B12:B20 B23:B117">
    <cfRule type="cellIs" dxfId="15" priority="1" operator="equal">
      <formula>"NR3"</formula>
    </cfRule>
  </conditionalFormatting>
  <dataValidations count="1">
    <dataValidation allowBlank="1" showInputMessage="1" showErrorMessage="1" sqref="C5:C65536 D3:F65536 AH1:IV2 D1:AF2 G18:G65536 H3:IV65536 G3:G14 A1:A1048576 B1:B20 B23:B1048576"/>
  </dataValidations>
  <pageMargins left="0" right="0" top="0.5" bottom="0.5" header="0" footer="0.25"/>
  <pageSetup paperSize="9" scale="77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P151"/>
  <sheetViews>
    <sheetView rightToLeft="1" zoomScale="90" zoomScaleNormal="90" workbookViewId="0"/>
  </sheetViews>
  <sheetFormatPr defaultRowHeight="18"/>
  <cols>
    <col min="1" max="1" width="9.140625" style="1"/>
    <col min="2" max="2" width="39" style="2" customWidth="1"/>
    <col min="3" max="3" width="11.140625" style="2" customWidth="1"/>
    <col min="4" max="4" width="11.28515625" style="2" bestFit="1" customWidth="1"/>
    <col min="5" max="5" width="6" style="1" bestFit="1" customWidth="1"/>
    <col min="6" max="6" width="9.5703125" style="1" bestFit="1" customWidth="1"/>
    <col min="7" max="7" width="7" style="1" bestFit="1" customWidth="1"/>
    <col min="8" max="8" width="14.140625" style="1" customWidth="1"/>
    <col min="9" max="9" width="11.28515625" style="1" bestFit="1" customWidth="1"/>
    <col min="10" max="10" width="9.140625" style="1" bestFit="1" customWidth="1"/>
    <col min="11" max="11" width="17.28515625" style="1" bestFit="1" customWidth="1"/>
    <col min="12" max="12" width="8.28515625" style="1" bestFit="1" customWidth="1"/>
    <col min="13" max="13" width="18.7109375" style="1" bestFit="1" customWidth="1"/>
    <col min="14" max="14" width="12.28515625" style="1" bestFit="1" customWidth="1"/>
    <col min="15" max="15" width="10.42578125" style="1" bestFit="1" customWidth="1"/>
    <col min="16" max="16" width="7.5703125" style="1" customWidth="1"/>
    <col min="17" max="22" width="5.7109375" style="1" customWidth="1"/>
    <col min="23" max="16384" width="9.140625" style="1"/>
  </cols>
  <sheetData>
    <row r="1" spans="2:16">
      <c r="B1" s="57" t="s">
        <v>204</v>
      </c>
      <c r="C1" s="81" t="s" vm="1">
        <v>275</v>
      </c>
    </row>
    <row r="2" spans="2:16">
      <c r="B2" s="57" t="s">
        <v>203</v>
      </c>
      <c r="C2" s="81" t="s">
        <v>276</v>
      </c>
    </row>
    <row r="3" spans="2:16">
      <c r="B3" s="57" t="s">
        <v>205</v>
      </c>
      <c r="C3" s="81" t="s">
        <v>277</v>
      </c>
    </row>
    <row r="4" spans="2:16">
      <c r="B4" s="57" t="s">
        <v>206</v>
      </c>
      <c r="C4" s="81">
        <v>162</v>
      </c>
    </row>
    <row r="6" spans="2:16" ht="26.25" customHeight="1">
      <c r="B6" s="201" t="s">
        <v>237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2:16" s="3" customFormat="1" ht="47.25">
      <c r="B7" s="22" t="s">
        <v>142</v>
      </c>
      <c r="C7" s="30" t="s">
        <v>252</v>
      </c>
      <c r="D7" s="30" t="s">
        <v>58</v>
      </c>
      <c r="E7" s="30" t="s">
        <v>15</v>
      </c>
      <c r="F7" s="30" t="s">
        <v>83</v>
      </c>
      <c r="G7" s="30" t="s">
        <v>18</v>
      </c>
      <c r="H7" s="30" t="s">
        <v>127</v>
      </c>
      <c r="I7" s="13" t="s">
        <v>46</v>
      </c>
      <c r="J7" s="73" t="s">
        <v>19</v>
      </c>
      <c r="K7" s="30" t="s">
        <v>0</v>
      </c>
      <c r="L7" s="30" t="s">
        <v>131</v>
      </c>
      <c r="M7" s="30" t="s">
        <v>135</v>
      </c>
      <c r="N7" s="73" t="s">
        <v>207</v>
      </c>
      <c r="O7" s="31" t="s">
        <v>209</v>
      </c>
      <c r="P7" s="1"/>
    </row>
    <row r="8" spans="2:16" s="3" customFormat="1" ht="24" customHeight="1">
      <c r="B8" s="15"/>
      <c r="C8" s="72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32" t="s">
        <v>20</v>
      </c>
      <c r="O8" s="17" t="s">
        <v>20</v>
      </c>
      <c r="P8" s="1"/>
    </row>
    <row r="9" spans="2:16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3" t="s">
        <v>5</v>
      </c>
      <c r="H9" s="13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1"/>
    </row>
    <row r="10" spans="2:16" s="164" customFormat="1" ht="18" customHeight="1">
      <c r="B10" s="82" t="s">
        <v>50</v>
      </c>
      <c r="C10" s="83"/>
      <c r="D10" s="83"/>
      <c r="E10" s="83"/>
      <c r="F10" s="83"/>
      <c r="G10" s="91">
        <v>5.252822871651798</v>
      </c>
      <c r="H10" s="83"/>
      <c r="I10" s="83"/>
      <c r="J10" s="105">
        <v>2.6992277650321507E-2</v>
      </c>
      <c r="K10" s="91"/>
      <c r="L10" s="93"/>
      <c r="M10" s="91">
        <f>+M11+M126</f>
        <v>1486390.4591599996</v>
      </c>
      <c r="N10" s="92">
        <f>M10/$M$10</f>
        <v>1</v>
      </c>
      <c r="O10" s="92">
        <f>M10/'סכום נכסי הקרן'!$C$43</f>
        <v>3.1135457542064485E-2</v>
      </c>
      <c r="P10" s="158"/>
    </row>
    <row r="11" spans="2:16" s="158" customFormat="1" ht="21.75" customHeight="1">
      <c r="B11" s="84" t="s">
        <v>49</v>
      </c>
      <c r="C11" s="85"/>
      <c r="D11" s="85"/>
      <c r="E11" s="85"/>
      <c r="F11" s="85"/>
      <c r="G11" s="94">
        <v>5.27</v>
      </c>
      <c r="H11" s="85"/>
      <c r="I11" s="85"/>
      <c r="J11" s="106">
        <v>2.6200000000000001E-2</v>
      </c>
      <c r="K11" s="94"/>
      <c r="L11" s="96"/>
      <c r="M11" s="94">
        <f>+M12+M15+M120</f>
        <v>1415839.7813099995</v>
      </c>
      <c r="N11" s="95">
        <f t="shared" ref="N11:N13" si="0">M11/$M$10</f>
        <v>0.9525355686890844</v>
      </c>
      <c r="O11" s="95">
        <f>M11/'סכום נכסי הקרן'!$C$43</f>
        <v>2.9657630756225236E-2</v>
      </c>
    </row>
    <row r="12" spans="2:16" s="158" customFormat="1">
      <c r="B12" s="104" t="s">
        <v>108</v>
      </c>
      <c r="C12" s="85"/>
      <c r="D12" s="85"/>
      <c r="E12" s="85"/>
      <c r="F12" s="85"/>
      <c r="G12" s="94">
        <v>2.4704639837288234</v>
      </c>
      <c r="H12" s="85"/>
      <c r="I12" s="85"/>
      <c r="J12" s="106">
        <v>3.1196724820737719E-2</v>
      </c>
      <c r="K12" s="94"/>
      <c r="L12" s="96"/>
      <c r="M12" s="94">
        <v>142362.37969999999</v>
      </c>
      <c r="N12" s="95">
        <f t="shared" si="0"/>
        <v>9.5777242663716303E-2</v>
      </c>
      <c r="O12" s="95">
        <f>M12/'סכום נכסי הקרן'!$C$43</f>
        <v>2.9820682724521464E-3</v>
      </c>
    </row>
    <row r="13" spans="2:16" s="158" customFormat="1">
      <c r="B13" s="90" t="s">
        <v>2873</v>
      </c>
      <c r="C13" s="100" t="s">
        <v>2622</v>
      </c>
      <c r="D13" s="87" t="s">
        <v>2623</v>
      </c>
      <c r="E13" s="87" t="s">
        <v>382</v>
      </c>
      <c r="F13" s="87" t="s">
        <v>2575</v>
      </c>
      <c r="G13" s="97">
        <v>2.4704639837288234</v>
      </c>
      <c r="H13" s="100" t="s">
        <v>281</v>
      </c>
      <c r="I13" s="87"/>
      <c r="J13" s="101">
        <v>3.1196724820737719E-2</v>
      </c>
      <c r="K13" s="97">
        <v>128450035.84999961</v>
      </c>
      <c r="L13" s="99">
        <f>+M13*1000/K13*100</f>
        <v>110.83093831616119</v>
      </c>
      <c r="M13" s="97">
        <v>142362.38</v>
      </c>
      <c r="N13" s="98">
        <f t="shared" si="0"/>
        <v>9.5777242865547535E-2</v>
      </c>
      <c r="O13" s="98">
        <f>M13/'סכום נכסי הקרן'!$C$43</f>
        <v>2.9820682787362542E-3</v>
      </c>
      <c r="P13" s="187"/>
    </row>
    <row r="14" spans="2:16" s="158" customFormat="1">
      <c r="B14" s="86"/>
      <c r="C14" s="87"/>
      <c r="D14" s="87"/>
      <c r="E14" s="87"/>
      <c r="F14" s="87"/>
      <c r="G14" s="87"/>
      <c r="H14" s="87"/>
      <c r="I14" s="87"/>
      <c r="J14" s="87"/>
      <c r="K14" s="97"/>
      <c r="L14" s="99"/>
      <c r="M14" s="87"/>
      <c r="N14" s="98"/>
      <c r="O14" s="87"/>
    </row>
    <row r="15" spans="2:16" s="158" customFormat="1">
      <c r="B15" s="104" t="s">
        <v>48</v>
      </c>
      <c r="C15" s="85"/>
      <c r="D15" s="85"/>
      <c r="E15" s="85"/>
      <c r="F15" s="85"/>
      <c r="G15" s="94">
        <v>5.73</v>
      </c>
      <c r="H15" s="85"/>
      <c r="I15" s="85"/>
      <c r="J15" s="106">
        <v>2.53E-2</v>
      </c>
      <c r="K15" s="94"/>
      <c r="L15" s="96"/>
      <c r="M15" s="94">
        <f>SUM(M16:M118)</f>
        <v>1225098.5547999996</v>
      </c>
      <c r="N15" s="95">
        <f t="shared" ref="N15:N74" si="1">M15/$M$10</f>
        <v>0.82421045375408064</v>
      </c>
      <c r="O15" s="95">
        <f>M15/'סכום נכסי הקרן'!$C$43</f>
        <v>2.5662169588585883E-2</v>
      </c>
    </row>
    <row r="16" spans="2:16" s="158" customFormat="1">
      <c r="B16" s="90" t="s">
        <v>2835</v>
      </c>
      <c r="C16" s="100" t="s">
        <v>2622</v>
      </c>
      <c r="D16" s="87">
        <v>5513</v>
      </c>
      <c r="E16" s="87" t="s">
        <v>382</v>
      </c>
      <c r="F16" s="87" t="s">
        <v>186</v>
      </c>
      <c r="G16" s="97">
        <v>0.49</v>
      </c>
      <c r="H16" s="100" t="s">
        <v>281</v>
      </c>
      <c r="I16" s="101">
        <v>6.0599999999999994E-2</v>
      </c>
      <c r="J16" s="101">
        <v>1.52E-2</v>
      </c>
      <c r="K16" s="97">
        <v>5444281.3499999996</v>
      </c>
      <c r="L16" s="99">
        <v>122.27</v>
      </c>
      <c r="M16" s="97">
        <v>6656.7229200000002</v>
      </c>
      <c r="N16" s="98">
        <f>M16/$M$10</f>
        <v>4.4784483639392428E-3</v>
      </c>
      <c r="O16" s="98">
        <f>M16/'סכום נכסי הקרן'!$C$43</f>
        <v>1.3943853888975845E-4</v>
      </c>
    </row>
    <row r="17" spans="2:15" s="158" customFormat="1">
      <c r="B17" s="90" t="s">
        <v>2861</v>
      </c>
      <c r="C17" s="100" t="s">
        <v>2624</v>
      </c>
      <c r="D17" s="87">
        <v>4653</v>
      </c>
      <c r="E17" s="87" t="s">
        <v>420</v>
      </c>
      <c r="F17" s="178" t="s">
        <v>187</v>
      </c>
      <c r="G17" s="99">
        <v>11.21</v>
      </c>
      <c r="H17" s="100" t="s">
        <v>281</v>
      </c>
      <c r="I17" s="101">
        <v>3.1699999999999999E-2</v>
      </c>
      <c r="J17" s="168">
        <v>3.0599999999999999E-2</v>
      </c>
      <c r="K17" s="97">
        <v>4140068.15</v>
      </c>
      <c r="L17" s="99">
        <v>100</v>
      </c>
      <c r="M17" s="97">
        <v>4140.4279200000001</v>
      </c>
      <c r="N17" s="98">
        <f t="shared" si="1"/>
        <v>2.7855587302005897E-3</v>
      </c>
      <c r="O17" s="98">
        <f>M17/'סכום נכסי הקרן'!$C$43</f>
        <v>8.6729645575087517E-5</v>
      </c>
    </row>
    <row r="18" spans="2:15" s="158" customFormat="1">
      <c r="B18" s="90" t="s">
        <v>2829</v>
      </c>
      <c r="C18" s="100" t="s">
        <v>2622</v>
      </c>
      <c r="D18" s="87">
        <v>2963</v>
      </c>
      <c r="E18" s="87" t="s">
        <v>420</v>
      </c>
      <c r="F18" s="87" t="s">
        <v>186</v>
      </c>
      <c r="G18" s="97">
        <v>6.169999999999999</v>
      </c>
      <c r="H18" s="100" t="s">
        <v>281</v>
      </c>
      <c r="I18" s="101">
        <v>0.05</v>
      </c>
      <c r="J18" s="101">
        <v>1.8600000000000002E-2</v>
      </c>
      <c r="K18" s="97">
        <v>12570980.529999999</v>
      </c>
      <c r="L18" s="99">
        <v>117.87</v>
      </c>
      <c r="M18" s="97">
        <v>14817.414409999999</v>
      </c>
      <c r="N18" s="98">
        <f t="shared" si="1"/>
        <v>9.9687227664080474E-3</v>
      </c>
      <c r="O18" s="98">
        <f>M18/'סכום נכסי הקרן'!$C$43</f>
        <v>3.1038074444210938E-4</v>
      </c>
    </row>
    <row r="19" spans="2:15" s="158" customFormat="1">
      <c r="B19" s="90" t="s">
        <v>2829</v>
      </c>
      <c r="C19" s="100" t="s">
        <v>2622</v>
      </c>
      <c r="D19" s="87">
        <v>2968</v>
      </c>
      <c r="E19" s="87" t="s">
        <v>420</v>
      </c>
      <c r="F19" s="87" t="s">
        <v>186</v>
      </c>
      <c r="G19" s="97">
        <v>6.12</v>
      </c>
      <c r="H19" s="100" t="s">
        <v>281</v>
      </c>
      <c r="I19" s="101">
        <v>0.05</v>
      </c>
      <c r="J19" s="101">
        <v>2.2199999999999998E-2</v>
      </c>
      <c r="K19" s="97">
        <v>4043077.3199999994</v>
      </c>
      <c r="L19" s="99">
        <v>117.95</v>
      </c>
      <c r="M19" s="97">
        <v>4768.8095700000003</v>
      </c>
      <c r="N19" s="98">
        <f t="shared" si="1"/>
        <v>3.208315514010354E-3</v>
      </c>
      <c r="O19" s="98">
        <f>M19/'סכום נכסי הקרן'!$C$43</f>
        <v>9.9892371468016176E-5</v>
      </c>
    </row>
    <row r="20" spans="2:15" s="158" customFormat="1">
      <c r="B20" s="90" t="s">
        <v>2829</v>
      </c>
      <c r="C20" s="100" t="s">
        <v>2622</v>
      </c>
      <c r="D20" s="87">
        <v>4605</v>
      </c>
      <c r="E20" s="87" t="s">
        <v>420</v>
      </c>
      <c r="F20" s="87" t="s">
        <v>186</v>
      </c>
      <c r="G20" s="97">
        <v>7.3900000000000032</v>
      </c>
      <c r="H20" s="100" t="s">
        <v>281</v>
      </c>
      <c r="I20" s="101">
        <v>0.05</v>
      </c>
      <c r="J20" s="101">
        <v>4.9100000000000019E-2</v>
      </c>
      <c r="K20" s="97">
        <v>11345732.67</v>
      </c>
      <c r="L20" s="99">
        <v>101.25</v>
      </c>
      <c r="M20" s="97">
        <v>11487.553809999998</v>
      </c>
      <c r="N20" s="98">
        <f t="shared" si="1"/>
        <v>7.7284900069204774E-3</v>
      </c>
      <c r="O20" s="98">
        <f>M20/'סכום נכסי הקרן'!$C$43</f>
        <v>2.406300724747422E-4</v>
      </c>
    </row>
    <row r="21" spans="2:15" s="158" customFormat="1">
      <c r="B21" s="90" t="s">
        <v>2829</v>
      </c>
      <c r="C21" s="100" t="s">
        <v>2622</v>
      </c>
      <c r="D21" s="87">
        <v>4606</v>
      </c>
      <c r="E21" s="87" t="s">
        <v>420</v>
      </c>
      <c r="F21" s="87" t="s">
        <v>186</v>
      </c>
      <c r="G21" s="97">
        <v>8.68</v>
      </c>
      <c r="H21" s="100" t="s">
        <v>281</v>
      </c>
      <c r="I21" s="101">
        <v>4.0999999999999995E-2</v>
      </c>
      <c r="J21" s="101">
        <v>3.85E-2</v>
      </c>
      <c r="K21" s="97">
        <v>28364331.670000002</v>
      </c>
      <c r="L21" s="99">
        <v>102.58</v>
      </c>
      <c r="M21" s="97">
        <v>29096.131920000003</v>
      </c>
      <c r="N21" s="98">
        <f t="shared" si="1"/>
        <v>1.9575026024079185E-2</v>
      </c>
      <c r="O21" s="98">
        <f>M21/'סכום נכסי הקרן'!$C$43</f>
        <v>6.0947739165752486E-4</v>
      </c>
    </row>
    <row r="22" spans="2:15" s="158" customFormat="1">
      <c r="B22" s="90" t="s">
        <v>2830</v>
      </c>
      <c r="C22" s="100" t="s">
        <v>2624</v>
      </c>
      <c r="D22" s="87">
        <v>90150400</v>
      </c>
      <c r="E22" s="87" t="s">
        <v>420</v>
      </c>
      <c r="F22" s="87" t="s">
        <v>185</v>
      </c>
      <c r="G22" s="97">
        <v>5.6300000000000008</v>
      </c>
      <c r="H22" s="100" t="s">
        <v>931</v>
      </c>
      <c r="I22" s="101">
        <v>9.8519999999999996E-2</v>
      </c>
      <c r="J22" s="101">
        <v>3.4200000000000001E-2</v>
      </c>
      <c r="K22" s="97">
        <v>9775911.5500000007</v>
      </c>
      <c r="L22" s="99">
        <v>134.22999999999999</v>
      </c>
      <c r="M22" s="97">
        <v>51202.848090000007</v>
      </c>
      <c r="N22" s="98">
        <f t="shared" si="1"/>
        <v>3.4447777684832662E-2</v>
      </c>
      <c r="O22" s="98">
        <f>M22/'סכום נכסי הקרן'!$C$43</f>
        <v>1.0725473195245837E-3</v>
      </c>
    </row>
    <row r="23" spans="2:15" s="158" customFormat="1">
      <c r="B23" s="90" t="s">
        <v>2831</v>
      </c>
      <c r="C23" s="100" t="s">
        <v>2624</v>
      </c>
      <c r="D23" s="87">
        <v>90150520</v>
      </c>
      <c r="E23" s="87" t="s">
        <v>420</v>
      </c>
      <c r="F23" s="87" t="s">
        <v>185</v>
      </c>
      <c r="G23" s="97">
        <v>6.0100000000000007</v>
      </c>
      <c r="H23" s="100" t="s">
        <v>281</v>
      </c>
      <c r="I23" s="101">
        <v>3.8450999999999999E-2</v>
      </c>
      <c r="J23" s="101">
        <v>1.4000000000000004E-2</v>
      </c>
      <c r="K23" s="97">
        <v>68279761.159999996</v>
      </c>
      <c r="L23" s="99">
        <v>143.87</v>
      </c>
      <c r="M23" s="97">
        <v>98234.132270000002</v>
      </c>
      <c r="N23" s="98">
        <f t="shared" si="1"/>
        <v>6.6089049256623206E-2</v>
      </c>
      <c r="O23" s="98">
        <f>M23/'סכום נכסי הקרן'!$C$43</f>
        <v>2.0577127871250003E-3</v>
      </c>
    </row>
    <row r="24" spans="2:15" s="158" customFormat="1">
      <c r="B24" s="90" t="s">
        <v>2833</v>
      </c>
      <c r="C24" s="100" t="s">
        <v>2622</v>
      </c>
      <c r="D24" s="87">
        <v>14811160</v>
      </c>
      <c r="E24" s="87" t="s">
        <v>420</v>
      </c>
      <c r="F24" s="87" t="s">
        <v>186</v>
      </c>
      <c r="G24" s="97">
        <v>8.32</v>
      </c>
      <c r="H24" s="100" t="s">
        <v>281</v>
      </c>
      <c r="I24" s="101">
        <v>4.2030000000000005E-2</v>
      </c>
      <c r="J24" s="101">
        <v>3.6799999999999999E-2</v>
      </c>
      <c r="K24" s="97">
        <v>3086682.12</v>
      </c>
      <c r="L24" s="99">
        <v>105.69</v>
      </c>
      <c r="M24" s="97">
        <v>3262.3141699999996</v>
      </c>
      <c r="N24" s="98">
        <f t="shared" si="1"/>
        <v>2.1947894982073711E-3</v>
      </c>
      <c r="O24" s="98">
        <f>M24/'סכום נכסי הקרן'!$C$43</f>
        <v>6.8335775235204619E-5</v>
      </c>
    </row>
    <row r="25" spans="2:15" s="158" customFormat="1">
      <c r="B25" s="90" t="s">
        <v>2834</v>
      </c>
      <c r="C25" s="100" t="s">
        <v>2622</v>
      </c>
      <c r="D25" s="87">
        <v>14760843</v>
      </c>
      <c r="E25" s="87" t="s">
        <v>420</v>
      </c>
      <c r="F25" s="87" t="s">
        <v>186</v>
      </c>
      <c r="G25" s="97">
        <v>6.6600000000000019</v>
      </c>
      <c r="H25" s="100" t="s">
        <v>281</v>
      </c>
      <c r="I25" s="101">
        <v>4.4999999999999998E-2</v>
      </c>
      <c r="J25" s="101">
        <v>1.6400000000000001E-2</v>
      </c>
      <c r="K25" s="97">
        <v>42157175.039999999</v>
      </c>
      <c r="L25" s="99">
        <v>124</v>
      </c>
      <c r="M25" s="97">
        <v>52274.895920000003</v>
      </c>
      <c r="N25" s="98">
        <f t="shared" si="1"/>
        <v>3.5169020090146427E-2</v>
      </c>
      <c r="O25" s="98">
        <f>M25/'סכום נכסי הקרן'!$C$43</f>
        <v>1.095003531812767E-3</v>
      </c>
    </row>
    <row r="26" spans="2:15" s="158" customFormat="1">
      <c r="B26" s="90" t="s">
        <v>2843</v>
      </c>
      <c r="C26" s="100" t="s">
        <v>2622</v>
      </c>
      <c r="D26" s="87">
        <v>5521</v>
      </c>
      <c r="E26" s="87" t="s">
        <v>420</v>
      </c>
      <c r="F26" s="87" t="s">
        <v>186</v>
      </c>
      <c r="G26" s="97">
        <v>0.52999999999999992</v>
      </c>
      <c r="H26" s="100" t="s">
        <v>281</v>
      </c>
      <c r="I26" s="101">
        <v>3.9539999999999999E-2</v>
      </c>
      <c r="J26" s="101">
        <v>1.4199999999999999E-2</v>
      </c>
      <c r="K26" s="97">
        <v>14232715.710000001</v>
      </c>
      <c r="L26" s="99">
        <v>120.39</v>
      </c>
      <c r="M26" s="97">
        <v>17134.76669</v>
      </c>
      <c r="N26" s="98">
        <f>M26/$M$10</f>
        <v>1.1527769560417745E-2</v>
      </c>
      <c r="O26" s="98">
        <f>M26/'סכום נכסי הקרן'!$C$43</f>
        <v>3.5892237970309011E-4</v>
      </c>
    </row>
    <row r="27" spans="2:15" s="158" customFormat="1">
      <c r="B27" s="90" t="s">
        <v>2829</v>
      </c>
      <c r="C27" s="100" t="s">
        <v>2622</v>
      </c>
      <c r="D27" s="87">
        <v>9922</v>
      </c>
      <c r="E27" s="87" t="s">
        <v>420</v>
      </c>
      <c r="F27" s="87" t="s">
        <v>186</v>
      </c>
      <c r="G27" s="97">
        <v>5.4499999999999993</v>
      </c>
      <c r="H27" s="100" t="s">
        <v>281</v>
      </c>
      <c r="I27" s="101">
        <v>5.7000000000000002E-2</v>
      </c>
      <c r="J27" s="101">
        <v>1.7600000000000001E-2</v>
      </c>
      <c r="K27" s="97">
        <v>10837427.67</v>
      </c>
      <c r="L27" s="99">
        <v>127.87</v>
      </c>
      <c r="M27" s="97">
        <v>13857.81892</v>
      </c>
      <c r="N27" s="98">
        <f t="shared" si="1"/>
        <v>9.3231350043994736E-3</v>
      </c>
      <c r="O27" s="98">
        <f>M27/'סכום נכסי הקרן'!$C$43</f>
        <v>2.90280074088415E-4</v>
      </c>
    </row>
    <row r="28" spans="2:15" s="158" customFormat="1">
      <c r="B28" s="90" t="s">
        <v>2831</v>
      </c>
      <c r="C28" s="100" t="s">
        <v>2624</v>
      </c>
      <c r="D28" s="87">
        <v>90150300</v>
      </c>
      <c r="E28" s="87" t="s">
        <v>470</v>
      </c>
      <c r="F28" s="87" t="s">
        <v>185</v>
      </c>
      <c r="G28" s="97">
        <v>6.15</v>
      </c>
      <c r="H28" s="100" t="s">
        <v>281</v>
      </c>
      <c r="I28" s="101">
        <v>4.7039999999999998E-2</v>
      </c>
      <c r="J28" s="101">
        <v>1.2600000000000002E-2</v>
      </c>
      <c r="K28" s="97">
        <v>23786692.550000001</v>
      </c>
      <c r="L28" s="99">
        <v>143.38999999999999</v>
      </c>
      <c r="M28" s="97">
        <v>34107.738299999997</v>
      </c>
      <c r="N28" s="98">
        <f t="shared" si="1"/>
        <v>2.2946688126130214E-2</v>
      </c>
      <c r="O28" s="98">
        <f>M28/'סכום נכסי הקרן'!$C$43</f>
        <v>7.1445563388212248E-4</v>
      </c>
    </row>
    <row r="29" spans="2:15" s="158" customFormat="1">
      <c r="B29" s="90" t="s">
        <v>2837</v>
      </c>
      <c r="C29" s="100" t="s">
        <v>2624</v>
      </c>
      <c r="D29" s="87">
        <v>92322010</v>
      </c>
      <c r="E29" s="87" t="s">
        <v>470</v>
      </c>
      <c r="F29" s="87" t="s">
        <v>186</v>
      </c>
      <c r="G29" s="97">
        <v>3.74</v>
      </c>
      <c r="H29" s="100" t="s">
        <v>281</v>
      </c>
      <c r="I29" s="101">
        <v>0.06</v>
      </c>
      <c r="J29" s="101">
        <v>1.7600000000000001E-2</v>
      </c>
      <c r="K29" s="97">
        <v>61463624.270000003</v>
      </c>
      <c r="L29" s="99">
        <v>119.13</v>
      </c>
      <c r="M29" s="97">
        <v>73221.615090000007</v>
      </c>
      <c r="N29" s="98">
        <f t="shared" si="1"/>
        <v>4.9261359717943543E-2</v>
      </c>
      <c r="O29" s="98">
        <f>M29/'סכום נכסי הקרן'!$C$43</f>
        <v>1.5337749739623967E-3</v>
      </c>
    </row>
    <row r="30" spans="2:15" s="158" customFormat="1">
      <c r="B30" s="90" t="s">
        <v>2838</v>
      </c>
      <c r="C30" s="100" t="s">
        <v>2624</v>
      </c>
      <c r="D30" s="87">
        <v>92321020</v>
      </c>
      <c r="E30" s="87" t="s">
        <v>470</v>
      </c>
      <c r="F30" s="87" t="s">
        <v>186</v>
      </c>
      <c r="G30" s="97">
        <v>2.0300000000000002</v>
      </c>
      <c r="H30" s="100" t="s">
        <v>931</v>
      </c>
      <c r="I30" s="101">
        <v>3.5755000000000002E-2</v>
      </c>
      <c r="J30" s="101">
        <v>2.63E-2</v>
      </c>
      <c r="K30" s="97">
        <v>5455668.7400000002</v>
      </c>
      <c r="L30" s="99">
        <v>103.59</v>
      </c>
      <c r="M30" s="97">
        <v>22052.25866</v>
      </c>
      <c r="N30" s="98">
        <f t="shared" si="1"/>
        <v>1.4836114241787008E-2</v>
      </c>
      <c r="O30" s="98">
        <f>M30/'סכום נכסי הקרן'!$C$43</f>
        <v>4.6192920506437762E-4</v>
      </c>
    </row>
    <row r="31" spans="2:15" s="158" customFormat="1">
      <c r="B31" s="90" t="s">
        <v>2839</v>
      </c>
      <c r="C31" s="100" t="s">
        <v>2624</v>
      </c>
      <c r="D31" s="87">
        <v>90145980</v>
      </c>
      <c r="E31" s="87" t="s">
        <v>470</v>
      </c>
      <c r="F31" s="87" t="s">
        <v>186</v>
      </c>
      <c r="G31" s="97">
        <v>6.660000000000001</v>
      </c>
      <c r="H31" s="100" t="s">
        <v>281</v>
      </c>
      <c r="I31" s="101">
        <v>2.3599999999999999E-2</v>
      </c>
      <c r="J31" s="101">
        <v>2.23E-2</v>
      </c>
      <c r="K31" s="97">
        <v>49616784.57</v>
      </c>
      <c r="L31" s="99">
        <v>100.98</v>
      </c>
      <c r="M31" s="97">
        <v>50103.033409999996</v>
      </c>
      <c r="N31" s="98">
        <f t="shared" si="1"/>
        <v>3.3707854555467619E-2</v>
      </c>
      <c r="O31" s="98">
        <f>M31/'סכום נכסי הקרן'!$C$43</f>
        <v>1.049509474345847E-3</v>
      </c>
    </row>
    <row r="32" spans="2:15" s="158" customFormat="1">
      <c r="B32" s="90" t="s">
        <v>2840</v>
      </c>
      <c r="C32" s="100" t="s">
        <v>2622</v>
      </c>
      <c r="D32" s="87">
        <v>4176</v>
      </c>
      <c r="E32" s="87" t="s">
        <v>470</v>
      </c>
      <c r="F32" s="87" t="s">
        <v>186</v>
      </c>
      <c r="G32" s="97">
        <v>2.4500000000000002</v>
      </c>
      <c r="H32" s="100" t="s">
        <v>281</v>
      </c>
      <c r="I32" s="101">
        <v>1E-3</v>
      </c>
      <c r="J32" s="101">
        <v>-6.8999999999999999E-3</v>
      </c>
      <c r="K32" s="97">
        <v>2305585.96</v>
      </c>
      <c r="L32" s="99">
        <v>102.04</v>
      </c>
      <c r="M32" s="97">
        <v>2352.6198300000001</v>
      </c>
      <c r="N32" s="98">
        <f t="shared" si="1"/>
        <v>1.5827737695043673E-3</v>
      </c>
      <c r="O32" s="98">
        <f>M32/'סכום נכסי הקרן'!$C$43</f>
        <v>4.9280385499096589E-5</v>
      </c>
    </row>
    <row r="33" spans="2:15" s="158" customFormat="1">
      <c r="B33" s="90" t="s">
        <v>2841</v>
      </c>
      <c r="C33" s="100" t="s">
        <v>2622</v>
      </c>
      <c r="D33" s="87">
        <v>4260</v>
      </c>
      <c r="E33" s="87" t="s">
        <v>470</v>
      </c>
      <c r="F33" s="87" t="s">
        <v>186</v>
      </c>
      <c r="G33" s="97">
        <v>2.4500000000000002</v>
      </c>
      <c r="H33" s="100" t="s">
        <v>281</v>
      </c>
      <c r="I33" s="101">
        <v>1E-3</v>
      </c>
      <c r="J33" s="101">
        <v>-4.2999999999999991E-3</v>
      </c>
      <c r="K33" s="97">
        <v>4329762.3</v>
      </c>
      <c r="L33" s="99">
        <v>101.37</v>
      </c>
      <c r="M33" s="97">
        <v>4389.0798700000005</v>
      </c>
      <c r="N33" s="98">
        <f t="shared" si="1"/>
        <v>2.9528444850758736E-3</v>
      </c>
      <c r="O33" s="98">
        <f>M33/'סכום נכסי הקרן'!$C$43</f>
        <v>9.1938164093399133E-5</v>
      </c>
    </row>
    <row r="34" spans="2:15" s="158" customFormat="1">
      <c r="B34" s="90" t="s">
        <v>2841</v>
      </c>
      <c r="C34" s="100" t="s">
        <v>2622</v>
      </c>
      <c r="D34" s="87">
        <v>4280</v>
      </c>
      <c r="E34" s="87" t="s">
        <v>470</v>
      </c>
      <c r="F34" s="87" t="s">
        <v>186</v>
      </c>
      <c r="G34" s="97">
        <v>2.4500000000000002</v>
      </c>
      <c r="H34" s="100" t="s">
        <v>281</v>
      </c>
      <c r="I34" s="101">
        <v>1E-3</v>
      </c>
      <c r="J34" s="101">
        <v>-5.6999999999999993E-3</v>
      </c>
      <c r="K34" s="97">
        <v>4502683.3899999997</v>
      </c>
      <c r="L34" s="99">
        <v>101.73</v>
      </c>
      <c r="M34" s="97">
        <v>4580.5796600000003</v>
      </c>
      <c r="N34" s="98">
        <f t="shared" si="1"/>
        <v>3.0816799393267183E-3</v>
      </c>
      <c r="O34" s="98">
        <f>M34/'סכום נכסי הקרן'!$C$43</f>
        <v>9.5949514909138885E-5</v>
      </c>
    </row>
    <row r="35" spans="2:15" s="158" customFormat="1">
      <c r="B35" s="90" t="s">
        <v>2841</v>
      </c>
      <c r="C35" s="100" t="s">
        <v>2622</v>
      </c>
      <c r="D35" s="87">
        <v>4344</v>
      </c>
      <c r="E35" s="87" t="s">
        <v>470</v>
      </c>
      <c r="F35" s="87" t="s">
        <v>186</v>
      </c>
      <c r="G35" s="97">
        <v>2.4500000000000002</v>
      </c>
      <c r="H35" s="100" t="s">
        <v>281</v>
      </c>
      <c r="I35" s="101">
        <v>1E-3</v>
      </c>
      <c r="J35" s="101">
        <v>-6.3E-3</v>
      </c>
      <c r="K35" s="97">
        <v>3538291.15</v>
      </c>
      <c r="L35" s="99">
        <v>101.87</v>
      </c>
      <c r="M35" s="97">
        <v>3604.45705</v>
      </c>
      <c r="N35" s="98">
        <f t="shared" si="1"/>
        <v>2.4249732146672809E-3</v>
      </c>
      <c r="O35" s="98">
        <f>M35/'סכום נכסי הקרן'!$C$43</f>
        <v>7.5502650565916754E-5</v>
      </c>
    </row>
    <row r="36" spans="2:15" s="158" customFormat="1">
      <c r="B36" s="90" t="s">
        <v>2841</v>
      </c>
      <c r="C36" s="100" t="s">
        <v>2622</v>
      </c>
      <c r="D36" s="87">
        <v>4452</v>
      </c>
      <c r="E36" s="87" t="s">
        <v>470</v>
      </c>
      <c r="F36" s="87" t="s">
        <v>186</v>
      </c>
      <c r="G36" s="97">
        <v>2.4500000000000002</v>
      </c>
      <c r="H36" s="100" t="s">
        <v>281</v>
      </c>
      <c r="I36" s="101">
        <v>1E-3</v>
      </c>
      <c r="J36" s="101">
        <v>-2.0000000000000001E-4</v>
      </c>
      <c r="K36" s="97">
        <v>1400177.52</v>
      </c>
      <c r="L36" s="99">
        <v>100.32</v>
      </c>
      <c r="M36" s="97">
        <v>1404.65804</v>
      </c>
      <c r="N36" s="98">
        <f t="shared" si="1"/>
        <v>9.4501282038221047E-4</v>
      </c>
      <c r="O36" s="98">
        <f>M36/'סכום נכסי הקרן'!$C$43</f>
        <v>2.9423406545716924E-5</v>
      </c>
    </row>
    <row r="37" spans="2:15" s="158" customFormat="1">
      <c r="B37" s="90" t="s">
        <v>2841</v>
      </c>
      <c r="C37" s="100" t="s">
        <v>2622</v>
      </c>
      <c r="D37" s="87">
        <v>4464</v>
      </c>
      <c r="E37" s="87" t="s">
        <v>470</v>
      </c>
      <c r="F37" s="87" t="s">
        <v>186</v>
      </c>
      <c r="G37" s="97">
        <v>2.4500000000000002</v>
      </c>
      <c r="H37" s="100" t="s">
        <v>281</v>
      </c>
      <c r="I37" s="101">
        <v>1E-3</v>
      </c>
      <c r="J37" s="101">
        <v>-3.3E-3</v>
      </c>
      <c r="K37" s="97">
        <v>2190392.33</v>
      </c>
      <c r="L37" s="99">
        <v>101.1</v>
      </c>
      <c r="M37" s="97">
        <v>2214.4865499999996</v>
      </c>
      <c r="N37" s="98">
        <f t="shared" si="1"/>
        <v>1.4898417413493539E-3</v>
      </c>
      <c r="O37" s="98">
        <f>M37/'סכום נכסי הקרן'!$C$43</f>
        <v>4.6386904282178231E-5</v>
      </c>
    </row>
    <row r="38" spans="2:15" s="158" customFormat="1">
      <c r="B38" s="90" t="s">
        <v>2841</v>
      </c>
      <c r="C38" s="100" t="s">
        <v>2622</v>
      </c>
      <c r="D38" s="87">
        <v>4495</v>
      </c>
      <c r="E38" s="87" t="s">
        <v>470</v>
      </c>
      <c r="F38" s="87" t="s">
        <v>186</v>
      </c>
      <c r="G38" s="97">
        <v>2.4500000000000002</v>
      </c>
      <c r="H38" s="100" t="s">
        <v>281</v>
      </c>
      <c r="I38" s="101">
        <v>1E-3</v>
      </c>
      <c r="J38" s="101">
        <v>-1.1000000000000001E-3</v>
      </c>
      <c r="K38" s="97">
        <v>990743.56</v>
      </c>
      <c r="L38" s="99">
        <v>100.53</v>
      </c>
      <c r="M38" s="97">
        <v>995.99446999999998</v>
      </c>
      <c r="N38" s="98">
        <f t="shared" si="1"/>
        <v>6.7007593049464543E-4</v>
      </c>
      <c r="O38" s="98">
        <f>M38/'סכום נכסי הקרן'!$C$43</f>
        <v>2.0863120683875386E-5</v>
      </c>
    </row>
    <row r="39" spans="2:15" s="158" customFormat="1">
      <c r="B39" s="90" t="s">
        <v>2842</v>
      </c>
      <c r="C39" s="100" t="s">
        <v>2624</v>
      </c>
      <c r="D39" s="87">
        <v>95350502</v>
      </c>
      <c r="E39" s="87" t="s">
        <v>470</v>
      </c>
      <c r="F39" s="87" t="s">
        <v>186</v>
      </c>
      <c r="G39" s="97">
        <v>7.3100000000000014</v>
      </c>
      <c r="H39" s="100" t="s">
        <v>281</v>
      </c>
      <c r="I39" s="101">
        <v>5.3499999999999999E-2</v>
      </c>
      <c r="J39" s="101">
        <v>4.0999999999999995E-2</v>
      </c>
      <c r="K39" s="97">
        <v>798136.5</v>
      </c>
      <c r="L39" s="99">
        <v>111.05</v>
      </c>
      <c r="M39" s="97">
        <v>886.3306</v>
      </c>
      <c r="N39" s="98">
        <f t="shared" si="1"/>
        <v>5.9629728819767175E-4</v>
      </c>
      <c r="O39" s="98">
        <f>M39/'סכום נכסי הקרן'!$C$43</f>
        <v>1.85659888991268E-5</v>
      </c>
    </row>
    <row r="40" spans="2:15" s="158" customFormat="1">
      <c r="B40" s="90" t="s">
        <v>2842</v>
      </c>
      <c r="C40" s="100" t="s">
        <v>2624</v>
      </c>
      <c r="D40" s="87">
        <v>95350101</v>
      </c>
      <c r="E40" s="87" t="s">
        <v>470</v>
      </c>
      <c r="F40" s="87" t="s">
        <v>186</v>
      </c>
      <c r="G40" s="97">
        <v>7.7299999999999995</v>
      </c>
      <c r="H40" s="100" t="s">
        <v>281</v>
      </c>
      <c r="I40" s="101">
        <v>5.3499999999999999E-2</v>
      </c>
      <c r="J40" s="101">
        <v>2.2200000000000001E-2</v>
      </c>
      <c r="K40" s="97">
        <v>3963991.68</v>
      </c>
      <c r="L40" s="99">
        <v>128.43</v>
      </c>
      <c r="M40" s="97">
        <v>5090.9545399999997</v>
      </c>
      <c r="N40" s="98">
        <f t="shared" si="1"/>
        <v>3.4250452218840526E-3</v>
      </c>
      <c r="O40" s="98">
        <f>M40/'סכום נכסי הקרן'!$C$43</f>
        <v>1.0664035008562176E-4</v>
      </c>
    </row>
    <row r="41" spans="2:15" s="158" customFormat="1">
      <c r="B41" s="90" t="s">
        <v>2842</v>
      </c>
      <c r="C41" s="100" t="s">
        <v>2624</v>
      </c>
      <c r="D41" s="87">
        <v>95350102</v>
      </c>
      <c r="E41" s="87" t="s">
        <v>470</v>
      </c>
      <c r="F41" s="87" t="s">
        <v>186</v>
      </c>
      <c r="G41" s="97">
        <v>7.31</v>
      </c>
      <c r="H41" s="100" t="s">
        <v>281</v>
      </c>
      <c r="I41" s="101">
        <v>5.3499999999999999E-2</v>
      </c>
      <c r="J41" s="101">
        <v>4.1000000000000009E-2</v>
      </c>
      <c r="K41" s="97">
        <v>624628.64</v>
      </c>
      <c r="L41" s="99">
        <v>111.05</v>
      </c>
      <c r="M41" s="97">
        <v>693.65012000000002</v>
      </c>
      <c r="N41" s="98">
        <f t="shared" si="1"/>
        <v>4.6666750026907528E-4</v>
      </c>
      <c r="O41" s="98">
        <f>M41/'סכום נכסי הקרן'!$C$43</f>
        <v>1.452990614088916E-5</v>
      </c>
    </row>
    <row r="42" spans="2:15" s="158" customFormat="1">
      <c r="B42" s="90" t="s">
        <v>2842</v>
      </c>
      <c r="C42" s="100" t="s">
        <v>2624</v>
      </c>
      <c r="D42" s="87">
        <v>95350202</v>
      </c>
      <c r="E42" s="87" t="s">
        <v>470</v>
      </c>
      <c r="F42" s="87" t="s">
        <v>186</v>
      </c>
      <c r="G42" s="97">
        <v>7.31</v>
      </c>
      <c r="H42" s="100" t="s">
        <v>281</v>
      </c>
      <c r="I42" s="101">
        <v>5.3499999999999999E-2</v>
      </c>
      <c r="J42" s="101">
        <v>4.0999999999999995E-2</v>
      </c>
      <c r="K42" s="97">
        <v>798136.64999999991</v>
      </c>
      <c r="L42" s="99">
        <v>111.05</v>
      </c>
      <c r="M42" s="97">
        <v>886.33077000000003</v>
      </c>
      <c r="N42" s="98">
        <f t="shared" si="1"/>
        <v>5.9629740256869656E-4</v>
      </c>
      <c r="O42" s="98">
        <f>M42/'סכום נכסי הקרן'!$C$43</f>
        <v>1.8565992460120985E-5</v>
      </c>
    </row>
    <row r="43" spans="2:15" s="158" customFormat="1">
      <c r="B43" s="90" t="s">
        <v>2842</v>
      </c>
      <c r="C43" s="100" t="s">
        <v>2624</v>
      </c>
      <c r="D43" s="87">
        <v>95350201</v>
      </c>
      <c r="E43" s="87" t="s">
        <v>470</v>
      </c>
      <c r="F43" s="87" t="s">
        <v>186</v>
      </c>
      <c r="G43" s="97">
        <v>7.7300000000000022</v>
      </c>
      <c r="H43" s="100" t="s">
        <v>281</v>
      </c>
      <c r="I43" s="101">
        <v>5.3499999999999999E-2</v>
      </c>
      <c r="J43" s="101">
        <v>2.2200000000000008E-2</v>
      </c>
      <c r="K43" s="97">
        <v>4211742.01</v>
      </c>
      <c r="L43" s="99">
        <v>128.43</v>
      </c>
      <c r="M43" s="97">
        <v>5409.1402799999987</v>
      </c>
      <c r="N43" s="98">
        <f t="shared" si="1"/>
        <v>3.6391112756851613E-3</v>
      </c>
      <c r="O43" s="98">
        <f>M43/'סכום נכסי הקרן'!$C$43</f>
        <v>1.1330539461494346E-4</v>
      </c>
    </row>
    <row r="44" spans="2:15" s="158" customFormat="1">
      <c r="B44" s="90" t="s">
        <v>2842</v>
      </c>
      <c r="C44" s="100" t="s">
        <v>2624</v>
      </c>
      <c r="D44" s="87">
        <v>95350301</v>
      </c>
      <c r="E44" s="87" t="s">
        <v>470</v>
      </c>
      <c r="F44" s="87" t="s">
        <v>186</v>
      </c>
      <c r="G44" s="97">
        <v>7.7200000000000006</v>
      </c>
      <c r="H44" s="100" t="s">
        <v>281</v>
      </c>
      <c r="I44" s="101">
        <v>5.3499999999999999E-2</v>
      </c>
      <c r="J44" s="101">
        <v>2.2700000000000001E-2</v>
      </c>
      <c r="K44" s="97">
        <v>5306186.38</v>
      </c>
      <c r="L44" s="99">
        <v>127.96</v>
      </c>
      <c r="M44" s="97">
        <v>6789.79612</v>
      </c>
      <c r="N44" s="98">
        <f t="shared" si="1"/>
        <v>4.5679761183593046E-3</v>
      </c>
      <c r="O44" s="98">
        <f>M44/'סכום נכסי הקרן'!$C$43</f>
        <v>1.4222602648634067E-4</v>
      </c>
    </row>
    <row r="45" spans="2:15" s="158" customFormat="1">
      <c r="B45" s="90" t="s">
        <v>2842</v>
      </c>
      <c r="C45" s="100" t="s">
        <v>2624</v>
      </c>
      <c r="D45" s="87">
        <v>95350302</v>
      </c>
      <c r="E45" s="87" t="s">
        <v>470</v>
      </c>
      <c r="F45" s="87" t="s">
        <v>186</v>
      </c>
      <c r="G45" s="97">
        <v>7.3099999999999987</v>
      </c>
      <c r="H45" s="100" t="s">
        <v>281</v>
      </c>
      <c r="I45" s="101">
        <v>5.3499999999999999E-2</v>
      </c>
      <c r="J45" s="101">
        <v>4.1000000000000009E-2</v>
      </c>
      <c r="K45" s="97">
        <v>936942.8400000002</v>
      </c>
      <c r="L45" s="99">
        <v>111.05</v>
      </c>
      <c r="M45" s="97">
        <v>1040.4750300000001</v>
      </c>
      <c r="N45" s="98">
        <f t="shared" si="1"/>
        <v>7.0000114948800282E-4</v>
      </c>
      <c r="O45" s="98">
        <f>M45/'סכום נכסי הקרן'!$C$43</f>
        <v>2.1794856069280048E-5</v>
      </c>
    </row>
    <row r="46" spans="2:15" s="158" customFormat="1">
      <c r="B46" s="90" t="s">
        <v>2842</v>
      </c>
      <c r="C46" s="100" t="s">
        <v>2624</v>
      </c>
      <c r="D46" s="87">
        <v>95350401</v>
      </c>
      <c r="E46" s="87" t="s">
        <v>470</v>
      </c>
      <c r="F46" s="87" t="s">
        <v>186</v>
      </c>
      <c r="G46" s="97">
        <v>7.7200000000000006</v>
      </c>
      <c r="H46" s="100" t="s">
        <v>281</v>
      </c>
      <c r="I46" s="101">
        <v>5.3499999999999999E-2</v>
      </c>
      <c r="J46" s="101">
        <v>2.2700000000000001E-2</v>
      </c>
      <c r="K46" s="97">
        <v>3822252.89</v>
      </c>
      <c r="L46" s="99">
        <v>127.96</v>
      </c>
      <c r="M46" s="97">
        <v>4890.9547999999995</v>
      </c>
      <c r="N46" s="98">
        <f t="shared" si="1"/>
        <v>3.2904912500340009E-3</v>
      </c>
      <c r="O46" s="98">
        <f>M46/'סכום נכסי הקרן'!$C$43</f>
        <v>1.0245095060796833E-4</v>
      </c>
    </row>
    <row r="47" spans="2:15" s="158" customFormat="1">
      <c r="B47" s="90" t="s">
        <v>2842</v>
      </c>
      <c r="C47" s="100" t="s">
        <v>2624</v>
      </c>
      <c r="D47" s="87">
        <v>95350402</v>
      </c>
      <c r="E47" s="87" t="s">
        <v>470</v>
      </c>
      <c r="F47" s="87" t="s">
        <v>186</v>
      </c>
      <c r="G47" s="97">
        <v>7.31</v>
      </c>
      <c r="H47" s="100" t="s">
        <v>281</v>
      </c>
      <c r="I47" s="101">
        <v>5.3499999999999999E-2</v>
      </c>
      <c r="J47" s="101">
        <v>4.1000000000000009E-2</v>
      </c>
      <c r="K47" s="97">
        <v>763434.97</v>
      </c>
      <c r="L47" s="99">
        <v>111.05</v>
      </c>
      <c r="M47" s="97">
        <v>847.79453000000001</v>
      </c>
      <c r="N47" s="98">
        <f t="shared" si="1"/>
        <v>5.7037134810399156E-4</v>
      </c>
      <c r="O47" s="98">
        <f>M47/'סכום נכסי הקרן'!$C$43</f>
        <v>1.7758772892101914E-5</v>
      </c>
    </row>
    <row r="48" spans="2:15" s="158" customFormat="1">
      <c r="B48" s="90" t="s">
        <v>2842</v>
      </c>
      <c r="C48" s="100" t="s">
        <v>2624</v>
      </c>
      <c r="D48" s="87">
        <v>95350501</v>
      </c>
      <c r="E48" s="87" t="s">
        <v>470</v>
      </c>
      <c r="F48" s="87" t="s">
        <v>186</v>
      </c>
      <c r="G48" s="97">
        <v>7.7200000000000006</v>
      </c>
      <c r="H48" s="100" t="s">
        <v>281</v>
      </c>
      <c r="I48" s="101">
        <v>5.3499999999999999E-2</v>
      </c>
      <c r="J48" s="101">
        <v>2.2700000000000005E-2</v>
      </c>
      <c r="K48" s="97">
        <v>4590450.9400000004</v>
      </c>
      <c r="L48" s="99">
        <v>127.96</v>
      </c>
      <c r="M48" s="97">
        <v>5873.9410499999994</v>
      </c>
      <c r="N48" s="98">
        <f t="shared" si="1"/>
        <v>3.9518156308131352E-3</v>
      </c>
      <c r="O48" s="98">
        <f>M48/'סכום נכסי הקרן'!$C$43</f>
        <v>1.2304158778724916E-4</v>
      </c>
    </row>
    <row r="49" spans="2:15" s="158" customFormat="1">
      <c r="B49" s="90" t="s">
        <v>2828</v>
      </c>
      <c r="C49" s="100" t="s">
        <v>2622</v>
      </c>
      <c r="D49" s="87">
        <v>4069</v>
      </c>
      <c r="E49" s="87" t="s">
        <v>564</v>
      </c>
      <c r="F49" s="87" t="s">
        <v>185</v>
      </c>
      <c r="G49" s="97">
        <v>6.8900000000000006</v>
      </c>
      <c r="H49" s="100" t="s">
        <v>281</v>
      </c>
      <c r="I49" s="101">
        <v>2.9779E-2</v>
      </c>
      <c r="J49" s="101">
        <v>2.5499999999999995E-2</v>
      </c>
      <c r="K49" s="97">
        <v>21659667.640000001</v>
      </c>
      <c r="L49" s="99">
        <v>103.82</v>
      </c>
      <c r="M49" s="97">
        <v>22487.067070000001</v>
      </c>
      <c r="N49" s="98">
        <f t="shared" si="1"/>
        <v>1.5128640614867822E-2</v>
      </c>
      <c r="O49" s="98">
        <f>M49/'סכום נכסי הקרן'!$C$43</f>
        <v>4.7103714753336942E-4</v>
      </c>
    </row>
    <row r="50" spans="2:15" s="158" customFormat="1">
      <c r="B50" s="90" t="s">
        <v>2844</v>
      </c>
      <c r="C50" s="100" t="s">
        <v>2624</v>
      </c>
      <c r="D50" s="87">
        <v>90145563</v>
      </c>
      <c r="E50" s="87" t="s">
        <v>564</v>
      </c>
      <c r="F50" s="87" t="s">
        <v>185</v>
      </c>
      <c r="G50" s="97">
        <v>7.1000000000000005</v>
      </c>
      <c r="H50" s="100" t="s">
        <v>281</v>
      </c>
      <c r="I50" s="101">
        <v>2.4799999999999999E-2</v>
      </c>
      <c r="J50" s="101">
        <v>2.9900000000000006E-2</v>
      </c>
      <c r="K50" s="97">
        <v>138709807.32999998</v>
      </c>
      <c r="L50" s="99">
        <v>97.06</v>
      </c>
      <c r="M50" s="97">
        <v>134631.74541</v>
      </c>
      <c r="N50" s="98">
        <f t="shared" si="1"/>
        <v>9.0576298159289942E-2</v>
      </c>
      <c r="O50" s="98">
        <f>M50/'סכום נכסי הקרן'!$C$43</f>
        <v>2.8201344856559458E-3</v>
      </c>
    </row>
    <row r="51" spans="2:15" s="158" customFormat="1">
      <c r="B51" s="90" t="s">
        <v>2845</v>
      </c>
      <c r="C51" s="100" t="s">
        <v>2622</v>
      </c>
      <c r="D51" s="87">
        <v>88812</v>
      </c>
      <c r="E51" s="87" t="s">
        <v>564</v>
      </c>
      <c r="F51" s="87" t="s">
        <v>186</v>
      </c>
      <c r="G51" s="97">
        <v>1.1099999999999999</v>
      </c>
      <c r="H51" s="100" t="s">
        <v>281</v>
      </c>
      <c r="I51" s="101">
        <v>0.05</v>
      </c>
      <c r="J51" s="101">
        <v>9.300000000000001E-3</v>
      </c>
      <c r="K51" s="97">
        <v>18276122.039999999</v>
      </c>
      <c r="L51" s="99">
        <v>103.32</v>
      </c>
      <c r="M51" s="97">
        <v>18882.889039999998</v>
      </c>
      <c r="N51" s="98">
        <f t="shared" si="1"/>
        <v>1.2703855116690699E-2</v>
      </c>
      <c r="O51" s="98">
        <f>M51/'סכום נכסי הקרן'!$C$43</f>
        <v>3.9554034160626194E-4</v>
      </c>
    </row>
    <row r="52" spans="2:15" s="158" customFormat="1">
      <c r="B52" s="90" t="s">
        <v>2832</v>
      </c>
      <c r="C52" s="100" t="s">
        <v>2622</v>
      </c>
      <c r="D52" s="87">
        <v>4099</v>
      </c>
      <c r="E52" s="87" t="s">
        <v>564</v>
      </c>
      <c r="F52" s="87" t="s">
        <v>185</v>
      </c>
      <c r="G52" s="97">
        <v>6.8599999999999994</v>
      </c>
      <c r="H52" s="100" t="s">
        <v>281</v>
      </c>
      <c r="I52" s="101">
        <v>2.9779E-2</v>
      </c>
      <c r="J52" s="101">
        <v>2.5499999999999998E-2</v>
      </c>
      <c r="K52" s="97">
        <v>15894431.25</v>
      </c>
      <c r="L52" s="99">
        <v>103.8</v>
      </c>
      <c r="M52" s="97">
        <v>16498.419730000001</v>
      </c>
      <c r="N52" s="98">
        <f t="shared" si="1"/>
        <v>1.1099653949153921E-2</v>
      </c>
      <c r="O52" s="98">
        <f>M52/'סכום נכסי הקרן'!$C$43</f>
        <v>3.4559280426549034E-4</v>
      </c>
    </row>
    <row r="53" spans="2:15" s="158" customFormat="1">
      <c r="B53" s="90" t="s">
        <v>2832</v>
      </c>
      <c r="C53" s="100" t="s">
        <v>2622</v>
      </c>
      <c r="D53" s="87">
        <v>40999</v>
      </c>
      <c r="E53" s="87" t="s">
        <v>564</v>
      </c>
      <c r="F53" s="87" t="s">
        <v>185</v>
      </c>
      <c r="G53" s="97">
        <v>6.8599999999999994</v>
      </c>
      <c r="H53" s="100" t="s">
        <v>281</v>
      </c>
      <c r="I53" s="101">
        <v>2.9779E-2</v>
      </c>
      <c r="J53" s="101">
        <v>2.5700000000000004E-2</v>
      </c>
      <c r="K53" s="97">
        <v>449503.15</v>
      </c>
      <c r="L53" s="99">
        <v>103.68</v>
      </c>
      <c r="M53" s="97">
        <v>466.04485</v>
      </c>
      <c r="N53" s="98">
        <f t="shared" si="1"/>
        <v>3.1354133574254431E-4</v>
      </c>
      <c r="O53" s="98">
        <f>M53/'סכום נכסי הקרן'!$C$43</f>
        <v>9.762252946694173E-6</v>
      </c>
    </row>
    <row r="54" spans="2:15" s="158" customFormat="1">
      <c r="B54" s="90" t="s">
        <v>2834</v>
      </c>
      <c r="C54" s="100" t="s">
        <v>2622</v>
      </c>
      <c r="D54" s="87">
        <v>14760844</v>
      </c>
      <c r="E54" s="87" t="s">
        <v>564</v>
      </c>
      <c r="F54" s="87" t="s">
        <v>186</v>
      </c>
      <c r="G54" s="97">
        <v>9.67</v>
      </c>
      <c r="H54" s="100" t="s">
        <v>281</v>
      </c>
      <c r="I54" s="101">
        <v>0.06</v>
      </c>
      <c r="J54" s="101">
        <v>2.1499999999999998E-2</v>
      </c>
      <c r="K54" s="97">
        <v>35539653.509999998</v>
      </c>
      <c r="L54" s="99">
        <v>147.26</v>
      </c>
      <c r="M54" s="97">
        <v>52335.692759999998</v>
      </c>
      <c r="N54" s="98">
        <f t="shared" si="1"/>
        <v>3.5209922424809123E-2</v>
      </c>
      <c r="O54" s="98">
        <f>M54/'סכום נכסי הקרן'!$C$43</f>
        <v>1.0962770447170286E-3</v>
      </c>
    </row>
    <row r="55" spans="2:15" s="158" customFormat="1">
      <c r="B55" s="90" t="s">
        <v>2836</v>
      </c>
      <c r="C55" s="100" t="s">
        <v>2622</v>
      </c>
      <c r="D55" s="87">
        <v>4100</v>
      </c>
      <c r="E55" s="87" t="s">
        <v>564</v>
      </c>
      <c r="F55" s="87" t="s">
        <v>185</v>
      </c>
      <c r="G55" s="97">
        <v>6.8500000000000005</v>
      </c>
      <c r="H55" s="100" t="s">
        <v>281</v>
      </c>
      <c r="I55" s="101">
        <v>2.9779E-2</v>
      </c>
      <c r="J55" s="101">
        <v>2.5500000000000002E-2</v>
      </c>
      <c r="K55" s="97">
        <v>18105102.330000002</v>
      </c>
      <c r="L55" s="99">
        <v>103.8</v>
      </c>
      <c r="M55" s="97">
        <v>18793.096320000001</v>
      </c>
      <c r="N55" s="98">
        <f t="shared" si="1"/>
        <v>1.2643445202561714E-2</v>
      </c>
      <c r="O55" s="98">
        <f>M55/'סכום נכסי הקרן'!$C$43</f>
        <v>3.9365945128977918E-4</v>
      </c>
    </row>
    <row r="56" spans="2:15" s="158" customFormat="1">
      <c r="B56" s="90" t="s">
        <v>2846</v>
      </c>
      <c r="C56" s="100" t="s">
        <v>2624</v>
      </c>
      <c r="D56" s="87">
        <v>22333</v>
      </c>
      <c r="E56" s="87" t="s">
        <v>564</v>
      </c>
      <c r="F56" s="87" t="s">
        <v>186</v>
      </c>
      <c r="G56" s="97">
        <v>3.9599999999999995</v>
      </c>
      <c r="H56" s="100" t="s">
        <v>281</v>
      </c>
      <c r="I56" s="101">
        <v>3.7000000000000005E-2</v>
      </c>
      <c r="J56" s="101">
        <v>2.2299999999999997E-2</v>
      </c>
      <c r="K56" s="97">
        <v>62360307.859999992</v>
      </c>
      <c r="L56" s="99">
        <v>107.87</v>
      </c>
      <c r="M56" s="97">
        <v>67268.061260000002</v>
      </c>
      <c r="N56" s="98">
        <f t="shared" si="1"/>
        <v>4.5255982938705787E-2</v>
      </c>
      <c r="O56" s="98">
        <f>M56/'סכום נכסי הקרן'!$C$43</f>
        <v>1.4090657353124688E-3</v>
      </c>
    </row>
    <row r="57" spans="2:15" s="158" customFormat="1">
      <c r="B57" s="90" t="s">
        <v>2846</v>
      </c>
      <c r="C57" s="100" t="s">
        <v>2624</v>
      </c>
      <c r="D57" s="87">
        <v>22334</v>
      </c>
      <c r="E57" s="87" t="s">
        <v>564</v>
      </c>
      <c r="F57" s="87" t="s">
        <v>186</v>
      </c>
      <c r="G57" s="97">
        <v>4.6199999999999992</v>
      </c>
      <c r="H57" s="100" t="s">
        <v>281</v>
      </c>
      <c r="I57" s="101">
        <v>3.7000000000000005E-2</v>
      </c>
      <c r="J57" s="101">
        <v>2.4399999999999995E-2</v>
      </c>
      <c r="K57" s="97">
        <v>21652884.670000002</v>
      </c>
      <c r="L57" s="99">
        <v>107.86</v>
      </c>
      <c r="M57" s="97">
        <v>23354.800420000003</v>
      </c>
      <c r="N57" s="98">
        <f t="shared" si="1"/>
        <v>1.5712426217535363E-2</v>
      </c>
      <c r="O57" s="98">
        <f>M57/'סכום נכסי הקרן'!$C$43</f>
        <v>4.8921357937889312E-4</v>
      </c>
    </row>
    <row r="58" spans="2:15" s="158" customFormat="1">
      <c r="B58" s="90" t="s">
        <v>2847</v>
      </c>
      <c r="C58" s="100" t="s">
        <v>2624</v>
      </c>
      <c r="D58" s="87">
        <v>11898420</v>
      </c>
      <c r="E58" s="87" t="s">
        <v>622</v>
      </c>
      <c r="F58" s="87" t="s">
        <v>186</v>
      </c>
      <c r="G58" s="97">
        <v>6.96</v>
      </c>
      <c r="H58" s="100" t="s">
        <v>281</v>
      </c>
      <c r="I58" s="101">
        <v>5.5E-2</v>
      </c>
      <c r="J58" s="101">
        <v>3.5499999999999997E-2</v>
      </c>
      <c r="K58" s="97">
        <v>2587510.61</v>
      </c>
      <c r="L58" s="99">
        <v>114.75</v>
      </c>
      <c r="M58" s="97">
        <v>2969.1685200000002</v>
      </c>
      <c r="N58" s="98">
        <f t="shared" si="1"/>
        <v>1.9975696841312879E-3</v>
      </c>
      <c r="O58" s="98">
        <f>M58/'סכום נכסי הקרן'!$C$43</f>
        <v>6.2195246087584877E-5</v>
      </c>
    </row>
    <row r="59" spans="2:15" s="158" customFormat="1">
      <c r="B59" s="90" t="s">
        <v>2847</v>
      </c>
      <c r="C59" s="100" t="s">
        <v>2624</v>
      </c>
      <c r="D59" s="87">
        <v>11898421</v>
      </c>
      <c r="E59" s="87" t="s">
        <v>622</v>
      </c>
      <c r="F59" s="87" t="s">
        <v>186</v>
      </c>
      <c r="G59" s="97">
        <v>6.89</v>
      </c>
      <c r="H59" s="100" t="s">
        <v>281</v>
      </c>
      <c r="I59" s="101">
        <v>5.5E-2</v>
      </c>
      <c r="J59" s="101">
        <v>3.8900000000000004E-2</v>
      </c>
      <c r="K59" s="97">
        <v>5054470.79</v>
      </c>
      <c r="L59" s="99">
        <v>112.16</v>
      </c>
      <c r="M59" s="97">
        <v>5669.0946199999998</v>
      </c>
      <c r="N59" s="98">
        <f t="shared" si="1"/>
        <v>3.8140009477750296E-3</v>
      </c>
      <c r="O59" s="98">
        <f>M59/'סכום נכסי הקרן'!$C$43</f>
        <v>1.1875066457484314E-4</v>
      </c>
    </row>
    <row r="60" spans="2:15" s="158" customFormat="1">
      <c r="B60" s="90" t="s">
        <v>2847</v>
      </c>
      <c r="C60" s="100" t="s">
        <v>2624</v>
      </c>
      <c r="D60" s="87">
        <v>11896110</v>
      </c>
      <c r="E60" s="87" t="s">
        <v>622</v>
      </c>
      <c r="F60" s="87" t="s">
        <v>186</v>
      </c>
      <c r="G60" s="97">
        <v>7.23</v>
      </c>
      <c r="H60" s="100" t="s">
        <v>281</v>
      </c>
      <c r="I60" s="101">
        <v>5.5E-2</v>
      </c>
      <c r="J60" s="101">
        <v>2.0899999999999998E-2</v>
      </c>
      <c r="K60" s="97">
        <v>31281738.890000001</v>
      </c>
      <c r="L60" s="99">
        <v>132.68</v>
      </c>
      <c r="M60" s="97">
        <v>41504.611880000004</v>
      </c>
      <c r="N60" s="98">
        <f t="shared" si="1"/>
        <v>2.792308819275886E-2</v>
      </c>
      <c r="O60" s="98">
        <f>M60/'סכום נכסי הקרן'!$C$43</f>
        <v>8.693981268689656E-4</v>
      </c>
    </row>
    <row r="61" spans="2:15" s="158" customFormat="1">
      <c r="B61" s="90" t="s">
        <v>2847</v>
      </c>
      <c r="C61" s="100" t="s">
        <v>2624</v>
      </c>
      <c r="D61" s="87">
        <v>11898200</v>
      </c>
      <c r="E61" s="87" t="s">
        <v>622</v>
      </c>
      <c r="F61" s="87" t="s">
        <v>186</v>
      </c>
      <c r="G61" s="97">
        <v>7.28</v>
      </c>
      <c r="H61" s="100" t="s">
        <v>281</v>
      </c>
      <c r="I61" s="101">
        <v>5.5E-2</v>
      </c>
      <c r="J61" s="101">
        <v>1.8600000000000002E-2</v>
      </c>
      <c r="K61" s="97">
        <v>444648.77</v>
      </c>
      <c r="L61" s="99">
        <v>129.28</v>
      </c>
      <c r="M61" s="97">
        <v>574.84195999999997</v>
      </c>
      <c r="N61" s="98">
        <f t="shared" si="1"/>
        <v>3.8673684727824414E-4</v>
      </c>
      <c r="O61" s="98">
        <f>M61/'סכום נכסי הקרן'!$C$43</f>
        <v>1.2041228688383648E-5</v>
      </c>
    </row>
    <row r="62" spans="2:15" s="158" customFormat="1">
      <c r="B62" s="90" t="s">
        <v>2847</v>
      </c>
      <c r="C62" s="100" t="s">
        <v>2624</v>
      </c>
      <c r="D62" s="87">
        <v>11898230</v>
      </c>
      <c r="E62" s="87" t="s">
        <v>622</v>
      </c>
      <c r="F62" s="87" t="s">
        <v>186</v>
      </c>
      <c r="G62" s="97">
        <v>7.25</v>
      </c>
      <c r="H62" s="100" t="s">
        <v>281</v>
      </c>
      <c r="I62" s="101">
        <v>5.5E-2</v>
      </c>
      <c r="J62" s="101">
        <v>0.02</v>
      </c>
      <c r="K62" s="97">
        <v>3921255.83</v>
      </c>
      <c r="L62" s="99">
        <v>128.19999999999999</v>
      </c>
      <c r="M62" s="97">
        <v>5027.0500099999999</v>
      </c>
      <c r="N62" s="98">
        <f t="shared" si="1"/>
        <v>3.3820521243394719E-3</v>
      </c>
      <c r="O62" s="98">
        <f>M62/'סכום נכסי הקרן'!$C$43</f>
        <v>1.0530174032242062E-4</v>
      </c>
    </row>
    <row r="63" spans="2:15" s="158" customFormat="1">
      <c r="B63" s="90" t="s">
        <v>2847</v>
      </c>
      <c r="C63" s="100" t="s">
        <v>2624</v>
      </c>
      <c r="D63" s="87">
        <v>11898120</v>
      </c>
      <c r="E63" s="87" t="s">
        <v>622</v>
      </c>
      <c r="F63" s="87" t="s">
        <v>186</v>
      </c>
      <c r="G63" s="97">
        <v>7.2100000000000009</v>
      </c>
      <c r="H63" s="100" t="s">
        <v>281</v>
      </c>
      <c r="I63" s="101">
        <v>5.5E-2</v>
      </c>
      <c r="J63" s="101">
        <v>2.1799999999999996E-2</v>
      </c>
      <c r="K63" s="97">
        <v>1067582.27</v>
      </c>
      <c r="L63" s="99">
        <v>127.2</v>
      </c>
      <c r="M63" s="97">
        <v>1357.9647199999999</v>
      </c>
      <c r="N63" s="98">
        <f t="shared" si="1"/>
        <v>9.1359892121981425E-4</v>
      </c>
      <c r="O63" s="98">
        <f>M63/'סכום נכסי הקרן'!$C$43</f>
        <v>2.8445320422115442E-5</v>
      </c>
    </row>
    <row r="64" spans="2:15" s="158" customFormat="1">
      <c r="B64" s="90" t="s">
        <v>2847</v>
      </c>
      <c r="C64" s="100" t="s">
        <v>2624</v>
      </c>
      <c r="D64" s="87">
        <v>11898130</v>
      </c>
      <c r="E64" s="87" t="s">
        <v>622</v>
      </c>
      <c r="F64" s="87" t="s">
        <v>186</v>
      </c>
      <c r="G64" s="97">
        <v>7.21</v>
      </c>
      <c r="H64" s="100" t="s">
        <v>281</v>
      </c>
      <c r="I64" s="101">
        <v>5.5E-2</v>
      </c>
      <c r="J64" s="101">
        <v>2.23E-2</v>
      </c>
      <c r="K64" s="97">
        <v>2160240.61</v>
      </c>
      <c r="L64" s="99">
        <v>126.5</v>
      </c>
      <c r="M64" s="97">
        <v>2732.7043799999997</v>
      </c>
      <c r="N64" s="98">
        <f t="shared" si="1"/>
        <v>1.8384835311337552E-3</v>
      </c>
      <c r="O64" s="98">
        <f>M64/'סכום נכסי הקרן'!$C$43</f>
        <v>5.7242025925399819E-5</v>
      </c>
    </row>
    <row r="65" spans="2:15" s="158" customFormat="1">
      <c r="B65" s="90" t="s">
        <v>2847</v>
      </c>
      <c r="C65" s="100" t="s">
        <v>2624</v>
      </c>
      <c r="D65" s="87">
        <v>11898140</v>
      </c>
      <c r="E65" s="87" t="s">
        <v>622</v>
      </c>
      <c r="F65" s="87" t="s">
        <v>186</v>
      </c>
      <c r="G65" s="97">
        <v>7.1999999999999993</v>
      </c>
      <c r="H65" s="100" t="s">
        <v>281</v>
      </c>
      <c r="I65" s="101">
        <v>5.5E-2</v>
      </c>
      <c r="J65" s="101">
        <v>2.2599999999999999E-2</v>
      </c>
      <c r="K65" s="97">
        <v>3348741.22</v>
      </c>
      <c r="L65" s="99">
        <v>126.45</v>
      </c>
      <c r="M65" s="97">
        <v>4234.4835300000004</v>
      </c>
      <c r="N65" s="98">
        <f t="shared" si="1"/>
        <v>2.8488365919632076E-3</v>
      </c>
      <c r="O65" s="98">
        <f>M65/'סכום נכסי הקרן'!$C$43</f>
        <v>8.869983075335013E-5</v>
      </c>
    </row>
    <row r="66" spans="2:15" s="158" customFormat="1">
      <c r="B66" s="90" t="s">
        <v>2847</v>
      </c>
      <c r="C66" s="100" t="s">
        <v>2624</v>
      </c>
      <c r="D66" s="87">
        <v>11898150</v>
      </c>
      <c r="E66" s="87" t="s">
        <v>622</v>
      </c>
      <c r="F66" s="87" t="s">
        <v>186</v>
      </c>
      <c r="G66" s="97">
        <v>7.19</v>
      </c>
      <c r="H66" s="100" t="s">
        <v>281</v>
      </c>
      <c r="I66" s="101">
        <v>5.5E-2</v>
      </c>
      <c r="J66" s="101">
        <v>2.3099999999999999E-2</v>
      </c>
      <c r="K66" s="97">
        <v>1465794.3</v>
      </c>
      <c r="L66" s="99">
        <v>125.74</v>
      </c>
      <c r="M66" s="97">
        <v>1843.0898500000001</v>
      </c>
      <c r="N66" s="98">
        <f t="shared" si="1"/>
        <v>1.2399769109400643E-3</v>
      </c>
      <c r="O66" s="98">
        <f>M66/'סכום נכסי הקרן'!$C$43</f>
        <v>3.8607248463714648E-5</v>
      </c>
    </row>
    <row r="67" spans="2:15" s="158" customFormat="1">
      <c r="B67" s="90" t="s">
        <v>2847</v>
      </c>
      <c r="C67" s="100" t="s">
        <v>2624</v>
      </c>
      <c r="D67" s="87">
        <v>11898160</v>
      </c>
      <c r="E67" s="87" t="s">
        <v>622</v>
      </c>
      <c r="F67" s="87" t="s">
        <v>186</v>
      </c>
      <c r="G67" s="97">
        <v>7.17</v>
      </c>
      <c r="H67" s="100" t="s">
        <v>281</v>
      </c>
      <c r="I67" s="101">
        <v>5.5E-2</v>
      </c>
      <c r="J67" s="101">
        <v>2.4199999999999999E-2</v>
      </c>
      <c r="K67" s="97">
        <v>536853.9</v>
      </c>
      <c r="L67" s="99">
        <v>124.34</v>
      </c>
      <c r="M67" s="97">
        <v>667.52413999999999</v>
      </c>
      <c r="N67" s="98">
        <f t="shared" si="1"/>
        <v>4.49090705531867E-4</v>
      </c>
      <c r="O67" s="98">
        <f>M67/'סכום נכסי הקרן'!$C$43</f>
        <v>1.398264459462323E-5</v>
      </c>
    </row>
    <row r="68" spans="2:15" s="158" customFormat="1">
      <c r="B68" s="90" t="s">
        <v>2847</v>
      </c>
      <c r="C68" s="100" t="s">
        <v>2624</v>
      </c>
      <c r="D68" s="87">
        <v>11898270</v>
      </c>
      <c r="E68" s="87" t="s">
        <v>622</v>
      </c>
      <c r="F68" s="87" t="s">
        <v>186</v>
      </c>
      <c r="G68" s="97">
        <v>7.1700000000000008</v>
      </c>
      <c r="H68" s="100" t="s">
        <v>281</v>
      </c>
      <c r="I68" s="101">
        <v>5.5E-2</v>
      </c>
      <c r="J68" s="101">
        <v>2.4399999999999998E-2</v>
      </c>
      <c r="K68" s="97">
        <v>884425.54</v>
      </c>
      <c r="L68" s="99">
        <v>124.05</v>
      </c>
      <c r="M68" s="97">
        <v>1097.1298999999999</v>
      </c>
      <c r="N68" s="98">
        <f t="shared" si="1"/>
        <v>7.3811688795420445E-4</v>
      </c>
      <c r="O68" s="98">
        <f>M68/'סכום נכסי הקרן'!$C$43</f>
        <v>2.29816070259789E-5</v>
      </c>
    </row>
    <row r="69" spans="2:15" s="158" customFormat="1">
      <c r="B69" s="90" t="s">
        <v>2847</v>
      </c>
      <c r="C69" s="100" t="s">
        <v>2624</v>
      </c>
      <c r="D69" s="87">
        <v>11898280</v>
      </c>
      <c r="E69" s="87" t="s">
        <v>622</v>
      </c>
      <c r="F69" s="87" t="s">
        <v>186</v>
      </c>
      <c r="G69" s="97">
        <v>7.1499999999999995</v>
      </c>
      <c r="H69" s="100" t="s">
        <v>281</v>
      </c>
      <c r="I69" s="101">
        <v>5.5E-2</v>
      </c>
      <c r="J69" s="101">
        <v>2.53E-2</v>
      </c>
      <c r="K69" s="97">
        <v>776699.82</v>
      </c>
      <c r="L69" s="99">
        <v>123.05</v>
      </c>
      <c r="M69" s="97">
        <v>955.72915999999998</v>
      </c>
      <c r="N69" s="98">
        <f t="shared" si="1"/>
        <v>6.4298660833715855E-4</v>
      </c>
      <c r="O69" s="98">
        <f>M69/'סכום נכסי הקרן'!$C$43</f>
        <v>2.0019682243997647E-5</v>
      </c>
    </row>
    <row r="70" spans="2:15" s="158" customFormat="1">
      <c r="B70" s="90" t="s">
        <v>2848</v>
      </c>
      <c r="C70" s="100" t="s">
        <v>2624</v>
      </c>
      <c r="D70" s="87">
        <v>11898290</v>
      </c>
      <c r="E70" s="87" t="s">
        <v>622</v>
      </c>
      <c r="F70" s="87" t="s">
        <v>186</v>
      </c>
      <c r="G70" s="97">
        <v>7.13</v>
      </c>
      <c r="H70" s="100" t="s">
        <v>281</v>
      </c>
      <c r="I70" s="101">
        <v>5.5E-2</v>
      </c>
      <c r="J70" s="101">
        <v>2.5999999999999995E-2</v>
      </c>
      <c r="K70" s="97">
        <v>2421502.38</v>
      </c>
      <c r="L70" s="99">
        <v>122.44</v>
      </c>
      <c r="M70" s="97">
        <v>2964.8876</v>
      </c>
      <c r="N70" s="98">
        <f t="shared" si="1"/>
        <v>1.9946896064413251E-3</v>
      </c>
      <c r="O70" s="98">
        <f>M70/'סכום נכסי הקרן'!$C$43</f>
        <v>6.2105573550951188E-5</v>
      </c>
    </row>
    <row r="71" spans="2:15" s="158" customFormat="1">
      <c r="B71" s="90" t="s">
        <v>2847</v>
      </c>
      <c r="C71" s="100" t="s">
        <v>2624</v>
      </c>
      <c r="D71" s="87">
        <v>11896120</v>
      </c>
      <c r="E71" s="87" t="s">
        <v>622</v>
      </c>
      <c r="F71" s="87" t="s">
        <v>186</v>
      </c>
      <c r="G71" s="97">
        <v>7.3</v>
      </c>
      <c r="H71" s="100" t="s">
        <v>281</v>
      </c>
      <c r="I71" s="101">
        <v>5.5888E-2</v>
      </c>
      <c r="J71" s="101">
        <v>1.6799999999999995E-2</v>
      </c>
      <c r="K71" s="97">
        <v>1218648.21</v>
      </c>
      <c r="L71" s="99">
        <v>134.28</v>
      </c>
      <c r="M71" s="97">
        <v>1636.4008000000001</v>
      </c>
      <c r="N71" s="98">
        <f t="shared" si="1"/>
        <v>1.1009225670923477E-3</v>
      </c>
      <c r="O71" s="98">
        <f>M71/'סכום נכסי הקרן'!$C$43</f>
        <v>3.427772784480443E-5</v>
      </c>
    </row>
    <row r="72" spans="2:15" s="158" customFormat="1">
      <c r="B72" s="90" t="s">
        <v>2847</v>
      </c>
      <c r="C72" s="100" t="s">
        <v>2624</v>
      </c>
      <c r="D72" s="87">
        <v>11898300</v>
      </c>
      <c r="E72" s="87" t="s">
        <v>622</v>
      </c>
      <c r="F72" s="87" t="s">
        <v>186</v>
      </c>
      <c r="G72" s="97">
        <v>7.12</v>
      </c>
      <c r="H72" s="100" t="s">
        <v>281</v>
      </c>
      <c r="I72" s="101">
        <v>5.5E-2</v>
      </c>
      <c r="J72" s="101">
        <v>2.69E-2</v>
      </c>
      <c r="K72" s="97">
        <v>1771834.57</v>
      </c>
      <c r="L72" s="99">
        <v>121.64</v>
      </c>
      <c r="M72" s="97">
        <v>2155.2596400000002</v>
      </c>
      <c r="N72" s="98">
        <f t="shared" si="1"/>
        <v>1.4499956096448554E-3</v>
      </c>
      <c r="O72" s="98">
        <f>M72/'סכום נכסי הקרן'!$C$43</f>
        <v>4.5146276740277305E-5</v>
      </c>
    </row>
    <row r="73" spans="2:15" s="158" customFormat="1">
      <c r="B73" s="90" t="s">
        <v>2847</v>
      </c>
      <c r="C73" s="100" t="s">
        <v>2624</v>
      </c>
      <c r="D73" s="87">
        <v>11898310</v>
      </c>
      <c r="E73" s="87" t="s">
        <v>622</v>
      </c>
      <c r="F73" s="87" t="s">
        <v>186</v>
      </c>
      <c r="G73" s="97">
        <v>7.09</v>
      </c>
      <c r="H73" s="100" t="s">
        <v>281</v>
      </c>
      <c r="I73" s="101">
        <v>5.5E-2</v>
      </c>
      <c r="J73" s="101">
        <v>2.8299999999999995E-2</v>
      </c>
      <c r="K73" s="97">
        <v>863938.09</v>
      </c>
      <c r="L73" s="99">
        <v>120.5</v>
      </c>
      <c r="M73" s="97">
        <v>1041.0454300000001</v>
      </c>
      <c r="N73" s="98">
        <f t="shared" si="1"/>
        <v>7.0038489791459215E-4</v>
      </c>
      <c r="O73" s="98">
        <f>M73/'סכום נכסי הקרן'!$C$43</f>
        <v>2.1806804252122955E-5</v>
      </c>
    </row>
    <row r="74" spans="2:15" s="158" customFormat="1">
      <c r="B74" s="90" t="s">
        <v>2847</v>
      </c>
      <c r="C74" s="100" t="s">
        <v>2624</v>
      </c>
      <c r="D74" s="87">
        <v>11898320</v>
      </c>
      <c r="E74" s="87" t="s">
        <v>622</v>
      </c>
      <c r="F74" s="87" t="s">
        <v>186</v>
      </c>
      <c r="G74" s="97">
        <v>7.080000000000001</v>
      </c>
      <c r="H74" s="100" t="s">
        <v>281</v>
      </c>
      <c r="I74" s="101">
        <v>5.5E-2</v>
      </c>
      <c r="J74" s="101">
        <v>2.9000000000000005E-2</v>
      </c>
      <c r="K74" s="97">
        <v>223120.23</v>
      </c>
      <c r="L74" s="99">
        <v>119.89</v>
      </c>
      <c r="M74" s="97">
        <v>267.49885</v>
      </c>
      <c r="N74" s="98">
        <f t="shared" si="1"/>
        <v>1.7996539761912291E-4</v>
      </c>
      <c r="O74" s="98">
        <f>M74/'סכום נכסי הקרן'!$C$43</f>
        <v>5.6033049966109548E-6</v>
      </c>
    </row>
    <row r="75" spans="2:15" s="158" customFormat="1">
      <c r="B75" s="90" t="s">
        <v>2847</v>
      </c>
      <c r="C75" s="100" t="s">
        <v>2624</v>
      </c>
      <c r="D75" s="87">
        <v>11898330</v>
      </c>
      <c r="E75" s="87" t="s">
        <v>622</v>
      </c>
      <c r="F75" s="87" t="s">
        <v>186</v>
      </c>
      <c r="G75" s="97">
        <v>7.0299999999999994</v>
      </c>
      <c r="H75" s="100" t="s">
        <v>281</v>
      </c>
      <c r="I75" s="101">
        <v>5.5E-2</v>
      </c>
      <c r="J75" s="101">
        <v>3.1300000000000001E-2</v>
      </c>
      <c r="K75" s="97">
        <v>2538387.9700000002</v>
      </c>
      <c r="L75" s="99">
        <v>117.99</v>
      </c>
      <c r="M75" s="97">
        <v>2995.0440600000002</v>
      </c>
      <c r="N75" s="98">
        <f t="shared" ref="N75:N118" si="2">M75/$M$10</f>
        <v>2.01497799016591E-3</v>
      </c>
      <c r="O75" s="98">
        <f>M75/'סכום נכסי הקרן'!$C$43</f>
        <v>6.2737261661005125E-5</v>
      </c>
    </row>
    <row r="76" spans="2:15" s="158" customFormat="1">
      <c r="B76" s="90" t="s">
        <v>2847</v>
      </c>
      <c r="C76" s="100" t="s">
        <v>2624</v>
      </c>
      <c r="D76" s="87">
        <v>11898340</v>
      </c>
      <c r="E76" s="87" t="s">
        <v>622</v>
      </c>
      <c r="F76" s="87" t="s">
        <v>186</v>
      </c>
      <c r="G76" s="97">
        <v>6.98</v>
      </c>
      <c r="H76" s="100" t="s">
        <v>281</v>
      </c>
      <c r="I76" s="101">
        <v>5.5E-2</v>
      </c>
      <c r="J76" s="101">
        <v>3.4399999999999993E-2</v>
      </c>
      <c r="K76" s="97">
        <v>490974.47</v>
      </c>
      <c r="L76" s="99">
        <v>115.59</v>
      </c>
      <c r="M76" s="97">
        <v>567.51741000000004</v>
      </c>
      <c r="N76" s="98">
        <f t="shared" si="2"/>
        <v>3.8180910439960695E-4</v>
      </c>
      <c r="O76" s="98">
        <f>M76/'סכום נכסי הקרן'!$C$43</f>
        <v>1.1887801159207629E-5</v>
      </c>
    </row>
    <row r="77" spans="2:15" s="158" customFormat="1">
      <c r="B77" s="90" t="s">
        <v>2847</v>
      </c>
      <c r="C77" s="100" t="s">
        <v>2624</v>
      </c>
      <c r="D77" s="87">
        <v>11898350</v>
      </c>
      <c r="E77" s="87" t="s">
        <v>622</v>
      </c>
      <c r="F77" s="87" t="s">
        <v>186</v>
      </c>
      <c r="G77" s="97">
        <v>6.9700000000000006</v>
      </c>
      <c r="H77" s="100" t="s">
        <v>281</v>
      </c>
      <c r="I77" s="101">
        <v>5.5E-2</v>
      </c>
      <c r="J77" s="101">
        <v>3.5200000000000002E-2</v>
      </c>
      <c r="K77" s="97">
        <v>472562.74</v>
      </c>
      <c r="L77" s="99">
        <v>114.98</v>
      </c>
      <c r="M77" s="97">
        <v>543.35266000000001</v>
      </c>
      <c r="N77" s="98">
        <f t="shared" si="2"/>
        <v>3.6555176780875173E-4</v>
      </c>
      <c r="O77" s="98">
        <f>M77/'סכום נכסי הקרן'!$C$43</f>
        <v>1.1381621546036004E-5</v>
      </c>
    </row>
    <row r="78" spans="2:15" s="158" customFormat="1">
      <c r="B78" s="90" t="s">
        <v>2847</v>
      </c>
      <c r="C78" s="100" t="s">
        <v>2624</v>
      </c>
      <c r="D78" s="87">
        <v>11898360</v>
      </c>
      <c r="E78" s="87" t="s">
        <v>622</v>
      </c>
      <c r="F78" s="87" t="s">
        <v>186</v>
      </c>
      <c r="G78" s="97">
        <v>6.89</v>
      </c>
      <c r="H78" s="100" t="s">
        <v>281</v>
      </c>
      <c r="I78" s="101">
        <v>5.5E-2</v>
      </c>
      <c r="J78" s="101">
        <v>3.8800000000000001E-2</v>
      </c>
      <c r="K78" s="97">
        <v>941123.14</v>
      </c>
      <c r="L78" s="99">
        <v>112.19</v>
      </c>
      <c r="M78" s="97">
        <v>1055.84609</v>
      </c>
      <c r="N78" s="98">
        <f t="shared" si="2"/>
        <v>7.1034234880428915E-4</v>
      </c>
      <c r="O78" s="98">
        <f>M78/'סכום נכסי הקרן'!$C$43</f>
        <v>2.2116834041526306E-5</v>
      </c>
    </row>
    <row r="79" spans="2:15" s="158" customFormat="1">
      <c r="B79" s="90" t="s">
        <v>2847</v>
      </c>
      <c r="C79" s="100" t="s">
        <v>2624</v>
      </c>
      <c r="D79" s="87">
        <v>11898380</v>
      </c>
      <c r="E79" s="87" t="s">
        <v>622</v>
      </c>
      <c r="F79" s="87" t="s">
        <v>186</v>
      </c>
      <c r="G79" s="97">
        <v>6.7399999999999993</v>
      </c>
      <c r="H79" s="100" t="s">
        <v>281</v>
      </c>
      <c r="I79" s="101">
        <v>5.5E-2</v>
      </c>
      <c r="J79" s="101">
        <v>4.7199999999999999E-2</v>
      </c>
      <c r="K79" s="97">
        <v>592500.07999999996</v>
      </c>
      <c r="L79" s="99">
        <v>106.22</v>
      </c>
      <c r="M79" s="97">
        <v>629.35361</v>
      </c>
      <c r="N79" s="98">
        <f t="shared" si="2"/>
        <v>4.2341069005223913E-4</v>
      </c>
      <c r="O79" s="98">
        <f>M79/'סכום נכסי הקרן'!$C$43</f>
        <v>1.3183085562977717E-5</v>
      </c>
    </row>
    <row r="80" spans="2:15" s="158" customFormat="1">
      <c r="B80" s="90" t="s">
        <v>2847</v>
      </c>
      <c r="C80" s="100" t="s">
        <v>2624</v>
      </c>
      <c r="D80" s="87">
        <v>11898390</v>
      </c>
      <c r="E80" s="87" t="s">
        <v>622</v>
      </c>
      <c r="F80" s="87" t="s">
        <v>186</v>
      </c>
      <c r="G80" s="97">
        <v>6.6999999999999993</v>
      </c>
      <c r="H80" s="100" t="s">
        <v>281</v>
      </c>
      <c r="I80" s="101">
        <v>5.5E-2</v>
      </c>
      <c r="J80" s="101">
        <v>4.99E-2</v>
      </c>
      <c r="K80" s="97">
        <v>333135.46999999997</v>
      </c>
      <c r="L80" s="99">
        <v>104.39</v>
      </c>
      <c r="M80" s="97">
        <v>347.76013</v>
      </c>
      <c r="N80" s="98">
        <f t="shared" si="2"/>
        <v>2.3396283786464081E-4</v>
      </c>
      <c r="O80" s="98">
        <f>M80/'סכום נכסי הקרן'!$C$43</f>
        <v>7.2845400047554409E-6</v>
      </c>
    </row>
    <row r="81" spans="2:15" s="158" customFormat="1">
      <c r="B81" s="90" t="s">
        <v>2847</v>
      </c>
      <c r="C81" s="100" t="s">
        <v>2624</v>
      </c>
      <c r="D81" s="87">
        <v>11898400</v>
      </c>
      <c r="E81" s="87" t="s">
        <v>622</v>
      </c>
      <c r="F81" s="87" t="s">
        <v>186</v>
      </c>
      <c r="G81" s="97">
        <v>6.81</v>
      </c>
      <c r="H81" s="100" t="s">
        <v>281</v>
      </c>
      <c r="I81" s="101">
        <v>5.5E-2</v>
      </c>
      <c r="J81" s="101">
        <v>4.3400000000000001E-2</v>
      </c>
      <c r="K81" s="97">
        <v>990372.69</v>
      </c>
      <c r="L81" s="99">
        <v>108.88</v>
      </c>
      <c r="M81" s="97">
        <v>1078.31782</v>
      </c>
      <c r="N81" s="98">
        <f t="shared" si="2"/>
        <v>7.2546067108731791E-4</v>
      </c>
      <c r="O81" s="98">
        <f>M81/'סכום נכסי הקרן'!$C$43</f>
        <v>2.2587549923076798E-5</v>
      </c>
    </row>
    <row r="82" spans="2:15" s="158" customFormat="1">
      <c r="B82" s="90" t="s">
        <v>2847</v>
      </c>
      <c r="C82" s="100" t="s">
        <v>2624</v>
      </c>
      <c r="D82" s="87">
        <v>11896130</v>
      </c>
      <c r="E82" s="87" t="s">
        <v>622</v>
      </c>
      <c r="F82" s="87" t="s">
        <v>186</v>
      </c>
      <c r="G82" s="97">
        <v>7.29</v>
      </c>
      <c r="H82" s="100" t="s">
        <v>281</v>
      </c>
      <c r="I82" s="101">
        <v>5.6619999999999997E-2</v>
      </c>
      <c r="J82" s="101">
        <v>1.6899999999999998E-2</v>
      </c>
      <c r="K82" s="97">
        <v>1250350.4099999999</v>
      </c>
      <c r="L82" s="99">
        <v>134.9</v>
      </c>
      <c r="M82" s="97">
        <v>1686.72273</v>
      </c>
      <c r="N82" s="98">
        <f t="shared" si="2"/>
        <v>1.1347776888673072E-3</v>
      </c>
      <c r="O82" s="98">
        <f>M82/'סכום נכסי הקרן'!$C$43</f>
        <v>3.5331822551410107E-5</v>
      </c>
    </row>
    <row r="83" spans="2:15" s="158" customFormat="1">
      <c r="B83" s="90" t="s">
        <v>2847</v>
      </c>
      <c r="C83" s="100" t="s">
        <v>2624</v>
      </c>
      <c r="D83" s="87">
        <v>11898410</v>
      </c>
      <c r="E83" s="87" t="s">
        <v>622</v>
      </c>
      <c r="F83" s="87" t="s">
        <v>186</v>
      </c>
      <c r="G83" s="97">
        <v>6.7900000000000009</v>
      </c>
      <c r="H83" s="100" t="s">
        <v>281</v>
      </c>
      <c r="I83" s="101">
        <v>5.5E-2</v>
      </c>
      <c r="J83" s="101">
        <v>4.4700000000000004E-2</v>
      </c>
      <c r="K83" s="97">
        <v>388719.91</v>
      </c>
      <c r="L83" s="99">
        <v>107.94</v>
      </c>
      <c r="M83" s="97">
        <v>419.58428999999995</v>
      </c>
      <c r="N83" s="98">
        <f t="shared" si="2"/>
        <v>2.8228403069615948E-4</v>
      </c>
      <c r="O83" s="98">
        <f>M83/'סכום נכסי הקרן'!$C$43</f>
        <v>8.7890424525431017E-6</v>
      </c>
    </row>
    <row r="84" spans="2:15" s="158" customFormat="1">
      <c r="B84" s="90" t="s">
        <v>2847</v>
      </c>
      <c r="C84" s="100" t="s">
        <v>2624</v>
      </c>
      <c r="D84" s="87">
        <v>11896140</v>
      </c>
      <c r="E84" s="87" t="s">
        <v>622</v>
      </c>
      <c r="F84" s="87" t="s">
        <v>186</v>
      </c>
      <c r="G84" s="97">
        <v>7.3</v>
      </c>
      <c r="H84" s="100" t="s">
        <v>281</v>
      </c>
      <c r="I84" s="101">
        <v>5.5309999999999998E-2</v>
      </c>
      <c r="J84" s="101">
        <v>1.72E-2</v>
      </c>
      <c r="K84" s="97">
        <v>4610735.4800000004</v>
      </c>
      <c r="L84" s="99">
        <v>133.61000000000001</v>
      </c>
      <c r="M84" s="97">
        <v>6160.4036599999999</v>
      </c>
      <c r="N84" s="98">
        <f t="shared" si="2"/>
        <v>4.1445392911640556E-3</v>
      </c>
      <c r="O84" s="98">
        <f>M84/'סכום נכסי הקרן'!$C$43</f>
        <v>1.2904212713145649E-4</v>
      </c>
    </row>
    <row r="85" spans="2:15" s="158" customFormat="1">
      <c r="B85" s="90" t="s">
        <v>2847</v>
      </c>
      <c r="C85" s="100" t="s">
        <v>2624</v>
      </c>
      <c r="D85" s="87">
        <v>11896150</v>
      </c>
      <c r="E85" s="87" t="s">
        <v>622</v>
      </c>
      <c r="F85" s="87" t="s">
        <v>186</v>
      </c>
      <c r="G85" s="97">
        <v>7.2899999999999991</v>
      </c>
      <c r="H85" s="100" t="s">
        <v>281</v>
      </c>
      <c r="I85" s="101">
        <v>5.5452000000000001E-2</v>
      </c>
      <c r="J85" s="101">
        <v>1.7500000000000002E-2</v>
      </c>
      <c r="K85" s="97">
        <v>2683328.23</v>
      </c>
      <c r="L85" s="99">
        <v>133.41999999999999</v>
      </c>
      <c r="M85" s="97">
        <v>3580.0965499999998</v>
      </c>
      <c r="N85" s="98">
        <f t="shared" si="2"/>
        <v>2.4085841832052739E-3</v>
      </c>
      <c r="O85" s="98">
        <f>M85/'סכום נכסי הקרן'!$C$43</f>
        <v>7.4992370572675874E-5</v>
      </c>
    </row>
    <row r="86" spans="2:15" s="158" customFormat="1">
      <c r="B86" s="90" t="s">
        <v>2847</v>
      </c>
      <c r="C86" s="100" t="s">
        <v>2624</v>
      </c>
      <c r="D86" s="87">
        <v>11896160</v>
      </c>
      <c r="E86" s="87" t="s">
        <v>622</v>
      </c>
      <c r="F86" s="87" t="s">
        <v>186</v>
      </c>
      <c r="G86" s="97">
        <v>7.3000000000000007</v>
      </c>
      <c r="H86" s="100" t="s">
        <v>281</v>
      </c>
      <c r="I86" s="101">
        <v>5.5E-2</v>
      </c>
      <c r="J86" s="101">
        <v>1.7000000000000001E-2</v>
      </c>
      <c r="K86" s="97">
        <v>1890073.36</v>
      </c>
      <c r="L86" s="99">
        <v>131.88</v>
      </c>
      <c r="M86" s="97">
        <v>2492.6288799999998</v>
      </c>
      <c r="N86" s="98">
        <f t="shared" si="2"/>
        <v>1.6769677608188182E-3</v>
      </c>
      <c r="O86" s="98">
        <f>M86/'סכום נכסי הקרן'!$C$43</f>
        <v>5.221315851638527E-5</v>
      </c>
    </row>
    <row r="87" spans="2:15" s="158" customFormat="1">
      <c r="B87" s="90" t="s">
        <v>2847</v>
      </c>
      <c r="C87" s="100" t="s">
        <v>2624</v>
      </c>
      <c r="D87" s="87">
        <v>11898170</v>
      </c>
      <c r="E87" s="87" t="s">
        <v>622</v>
      </c>
      <c r="F87" s="87" t="s">
        <v>186</v>
      </c>
      <c r="G87" s="97">
        <v>7.3100000000000005</v>
      </c>
      <c r="H87" s="100" t="s">
        <v>281</v>
      </c>
      <c r="I87" s="101">
        <v>5.5E-2</v>
      </c>
      <c r="J87" s="101">
        <v>1.6899999999999998E-2</v>
      </c>
      <c r="K87" s="97">
        <v>3477865.82</v>
      </c>
      <c r="L87" s="99">
        <v>131.96</v>
      </c>
      <c r="M87" s="97">
        <v>4589.3919699999997</v>
      </c>
      <c r="N87" s="98">
        <f t="shared" si="2"/>
        <v>3.0876086035923509E-3</v>
      </c>
      <c r="O87" s="98">
        <f>M87/'סכום נכסי הקרן'!$C$43</f>
        <v>9.6134106583662657E-5</v>
      </c>
    </row>
    <row r="88" spans="2:15" s="158" customFormat="1">
      <c r="B88" s="90" t="s">
        <v>2847</v>
      </c>
      <c r="C88" s="100" t="s">
        <v>2624</v>
      </c>
      <c r="D88" s="87">
        <v>11898180</v>
      </c>
      <c r="E88" s="87" t="s">
        <v>622</v>
      </c>
      <c r="F88" s="87" t="s">
        <v>186</v>
      </c>
      <c r="G88" s="97">
        <v>7.3000000000000007</v>
      </c>
      <c r="H88" s="100" t="s">
        <v>281</v>
      </c>
      <c r="I88" s="101">
        <v>5.5E-2</v>
      </c>
      <c r="J88" s="101">
        <v>1.7299999999999999E-2</v>
      </c>
      <c r="K88" s="97">
        <v>1542260.75</v>
      </c>
      <c r="L88" s="99">
        <v>132.01</v>
      </c>
      <c r="M88" s="97">
        <v>2035.9384499999999</v>
      </c>
      <c r="N88" s="98">
        <f t="shared" si="2"/>
        <v>1.3697198050844359E-3</v>
      </c>
      <c r="O88" s="98">
        <f>M88/'סכום נכסי הקרן'!$C$43</f>
        <v>4.26468528357313E-5</v>
      </c>
    </row>
    <row r="89" spans="2:15" s="158" customFormat="1">
      <c r="B89" s="90" t="s">
        <v>2847</v>
      </c>
      <c r="C89" s="100" t="s">
        <v>2624</v>
      </c>
      <c r="D89" s="87">
        <v>11898190</v>
      </c>
      <c r="E89" s="87" t="s">
        <v>622</v>
      </c>
      <c r="F89" s="87" t="s">
        <v>186</v>
      </c>
      <c r="G89" s="97">
        <v>7.2899999999999991</v>
      </c>
      <c r="H89" s="100" t="s">
        <v>281</v>
      </c>
      <c r="I89" s="101">
        <v>5.5E-2</v>
      </c>
      <c r="J89" s="101">
        <v>1.7600000000000001E-2</v>
      </c>
      <c r="K89" s="97">
        <v>1944790.93</v>
      </c>
      <c r="L89" s="99">
        <v>130.15</v>
      </c>
      <c r="M89" s="97">
        <v>2531.14552</v>
      </c>
      <c r="N89" s="98">
        <f t="shared" si="2"/>
        <v>1.7028806289771401E-3</v>
      </c>
      <c r="O89" s="98">
        <f>M89/'סכום נכסי הקרן'!$C$43</f>
        <v>5.3019967522721806E-5</v>
      </c>
    </row>
    <row r="90" spans="2:15" s="158" customFormat="1">
      <c r="B90" s="90" t="s">
        <v>2831</v>
      </c>
      <c r="C90" s="100" t="s">
        <v>2624</v>
      </c>
      <c r="D90" s="87">
        <v>2424</v>
      </c>
      <c r="E90" s="87" t="s">
        <v>622</v>
      </c>
      <c r="F90" s="87" t="s">
        <v>185</v>
      </c>
      <c r="G90" s="97">
        <v>5.97</v>
      </c>
      <c r="H90" s="100" t="s">
        <v>281</v>
      </c>
      <c r="I90" s="101">
        <v>7.1500000000000008E-2</v>
      </c>
      <c r="J90" s="101">
        <v>1.9E-2</v>
      </c>
      <c r="K90" s="97">
        <v>38623918.810000002</v>
      </c>
      <c r="L90" s="99">
        <v>144.32</v>
      </c>
      <c r="M90" s="97">
        <v>55742.039779999999</v>
      </c>
      <c r="N90" s="98">
        <f t="shared" si="2"/>
        <v>3.7501613009209817E-2</v>
      </c>
      <c r="O90" s="98">
        <f>M90/'סכום נכסי הקרן'!$C$43</f>
        <v>1.1676298796071856E-3</v>
      </c>
    </row>
    <row r="91" spans="2:15" s="158" customFormat="1">
      <c r="B91" s="90" t="s">
        <v>2849</v>
      </c>
      <c r="C91" s="100" t="s">
        <v>2624</v>
      </c>
      <c r="D91" s="87">
        <v>91102799</v>
      </c>
      <c r="E91" s="87" t="s">
        <v>622</v>
      </c>
      <c r="F91" s="87" t="s">
        <v>186</v>
      </c>
      <c r="G91" s="97">
        <v>4.29</v>
      </c>
      <c r="H91" s="100" t="s">
        <v>281</v>
      </c>
      <c r="I91" s="101">
        <v>4.7500000000000001E-2</v>
      </c>
      <c r="J91" s="101">
        <v>1.7699999999999997E-2</v>
      </c>
      <c r="K91" s="97">
        <v>12434594.479999997</v>
      </c>
      <c r="L91" s="99">
        <v>114.02</v>
      </c>
      <c r="M91" s="97">
        <v>14177.924419999999</v>
      </c>
      <c r="N91" s="98">
        <f t="shared" si="2"/>
        <v>9.5384926165446027E-3</v>
      </c>
      <c r="O91" s="98">
        <f>M91/'סכום נכסי הקרן'!$C$43</f>
        <v>2.9698533187772007E-4</v>
      </c>
    </row>
    <row r="92" spans="2:15" s="158" customFormat="1">
      <c r="B92" s="90" t="s">
        <v>2849</v>
      </c>
      <c r="C92" s="100" t="s">
        <v>2624</v>
      </c>
      <c r="D92" s="87">
        <v>91102798</v>
      </c>
      <c r="E92" s="87" t="s">
        <v>622</v>
      </c>
      <c r="F92" s="87" t="s">
        <v>186</v>
      </c>
      <c r="G92" s="97">
        <v>4.3</v>
      </c>
      <c r="H92" s="100" t="s">
        <v>281</v>
      </c>
      <c r="I92" s="101">
        <v>4.4999999999999998E-2</v>
      </c>
      <c r="J92" s="101">
        <v>1.7700000000000004E-2</v>
      </c>
      <c r="K92" s="97">
        <v>21149725.519999996</v>
      </c>
      <c r="L92" s="99">
        <v>112.91</v>
      </c>
      <c r="M92" s="97">
        <v>23880.155489999997</v>
      </c>
      <c r="N92" s="98">
        <f t="shared" si="2"/>
        <v>1.6065869733512241E-2</v>
      </c>
      <c r="O92" s="98">
        <f>M92/'סכום נכסי הקרן'!$C$43</f>
        <v>5.0021820496410914E-4</v>
      </c>
    </row>
    <row r="93" spans="2:15" s="158" customFormat="1">
      <c r="B93" s="90" t="s">
        <v>2850</v>
      </c>
      <c r="C93" s="100" t="s">
        <v>2624</v>
      </c>
      <c r="D93" s="87">
        <v>90135664</v>
      </c>
      <c r="E93" s="87" t="s">
        <v>622</v>
      </c>
      <c r="F93" s="87" t="s">
        <v>186</v>
      </c>
      <c r="G93" s="97">
        <v>2.9900000000000007</v>
      </c>
      <c r="H93" s="100" t="s">
        <v>281</v>
      </c>
      <c r="I93" s="101">
        <v>4.4000000000000004E-2</v>
      </c>
      <c r="J93" s="101">
        <v>3.7100000000000008E-2</v>
      </c>
      <c r="K93" s="97">
        <v>3061085.49</v>
      </c>
      <c r="L93" s="99">
        <v>102.27</v>
      </c>
      <c r="M93" s="97">
        <v>3130.5722400000004</v>
      </c>
      <c r="N93" s="98">
        <f t="shared" si="2"/>
        <v>2.1061573832821651E-3</v>
      </c>
      <c r="O93" s="98">
        <f>M93/'סכום נכסי הקרן'!$C$43</f>
        <v>6.5576173784087486E-5</v>
      </c>
    </row>
    <row r="94" spans="2:15" s="158" customFormat="1">
      <c r="B94" s="90" t="s">
        <v>2850</v>
      </c>
      <c r="C94" s="100" t="s">
        <v>2624</v>
      </c>
      <c r="D94" s="87">
        <v>90135667</v>
      </c>
      <c r="E94" s="87" t="s">
        <v>622</v>
      </c>
      <c r="F94" s="87" t="s">
        <v>186</v>
      </c>
      <c r="G94" s="97">
        <v>2.9699999999999998</v>
      </c>
      <c r="H94" s="100" t="s">
        <v>281</v>
      </c>
      <c r="I94" s="101">
        <v>4.4500000000000005E-2</v>
      </c>
      <c r="J94" s="101">
        <v>3.73E-2</v>
      </c>
      <c r="K94" s="97">
        <v>1768627.22</v>
      </c>
      <c r="L94" s="99">
        <v>103.39</v>
      </c>
      <c r="M94" s="97">
        <v>1828.58375</v>
      </c>
      <c r="N94" s="98">
        <f t="shared" si="2"/>
        <v>1.2302176313977306E-3</v>
      </c>
      <c r="O94" s="98">
        <f>M94/'סכום נכסי הקרן'!$C$43</f>
        <v>3.8303388829883177E-5</v>
      </c>
    </row>
    <row r="95" spans="2:15" s="158" customFormat="1">
      <c r="B95" s="90" t="s">
        <v>2850</v>
      </c>
      <c r="C95" s="100" t="s">
        <v>2624</v>
      </c>
      <c r="D95" s="87">
        <v>90135665</v>
      </c>
      <c r="E95" s="87" t="s">
        <v>622</v>
      </c>
      <c r="F95" s="87" t="s">
        <v>186</v>
      </c>
      <c r="G95" s="97">
        <v>0.22999999999999998</v>
      </c>
      <c r="H95" s="100" t="s">
        <v>281</v>
      </c>
      <c r="I95" s="101">
        <v>2.9500000000000002E-2</v>
      </c>
      <c r="J95" s="101">
        <v>2.2599999999999999E-2</v>
      </c>
      <c r="K95" s="97">
        <v>3276041.87</v>
      </c>
      <c r="L95" s="99">
        <v>100.21</v>
      </c>
      <c r="M95" s="97">
        <v>3282.9214000000002</v>
      </c>
      <c r="N95" s="98">
        <f t="shared" si="2"/>
        <v>2.2086534394571331E-3</v>
      </c>
      <c r="O95" s="98">
        <f>M95/'סכום נכסי הקרן'!$C$43</f>
        <v>6.8767435389352258E-5</v>
      </c>
    </row>
    <row r="96" spans="2:15" s="158" customFormat="1">
      <c r="B96" s="90" t="s">
        <v>2850</v>
      </c>
      <c r="C96" s="100" t="s">
        <v>2624</v>
      </c>
      <c r="D96" s="87">
        <v>90135668</v>
      </c>
      <c r="E96" s="87" t="s">
        <v>622</v>
      </c>
      <c r="F96" s="87" t="s">
        <v>186</v>
      </c>
      <c r="G96" s="97">
        <v>1.74</v>
      </c>
      <c r="H96" s="100" t="s">
        <v>281</v>
      </c>
      <c r="I96" s="101">
        <v>3.4500000000000003E-2</v>
      </c>
      <c r="J96" s="101">
        <v>2.75E-2</v>
      </c>
      <c r="K96" s="97">
        <v>1428506.16</v>
      </c>
      <c r="L96" s="99">
        <v>103.59</v>
      </c>
      <c r="M96" s="97">
        <v>1479.78952</v>
      </c>
      <c r="N96" s="98">
        <f t="shared" si="2"/>
        <v>9.9555908131721319E-4</v>
      </c>
      <c r="O96" s="98">
        <f>M96/'סכום נכסי הקרן'!$C$43</f>
        <v>3.0997187506968816E-5</v>
      </c>
    </row>
    <row r="97" spans="2:15" s="158" customFormat="1">
      <c r="B97" s="90" t="s">
        <v>2850</v>
      </c>
      <c r="C97" s="100" t="s">
        <v>2624</v>
      </c>
      <c r="D97" s="87">
        <v>90135663</v>
      </c>
      <c r="E97" s="87" t="s">
        <v>622</v>
      </c>
      <c r="F97" s="87" t="s">
        <v>186</v>
      </c>
      <c r="G97" s="97">
        <v>3.6999999999999993</v>
      </c>
      <c r="H97" s="100" t="s">
        <v>281</v>
      </c>
      <c r="I97" s="101">
        <v>3.4000000000000002E-2</v>
      </c>
      <c r="J97" s="101">
        <v>3.1200000000000002E-2</v>
      </c>
      <c r="K97" s="97">
        <v>6127194.3499999996</v>
      </c>
      <c r="L97" s="99">
        <v>102.73</v>
      </c>
      <c r="M97" s="97">
        <v>6294.46641</v>
      </c>
      <c r="N97" s="98">
        <f t="shared" si="2"/>
        <v>4.2347327858638017E-3</v>
      </c>
      <c r="O97" s="98">
        <f>M97/'סכום נכסי הקרן'!$C$43</f>
        <v>1.3185034285625083E-4</v>
      </c>
    </row>
    <row r="98" spans="2:15" s="158" customFormat="1">
      <c r="B98" s="90" t="s">
        <v>2850</v>
      </c>
      <c r="C98" s="100" t="s">
        <v>2624</v>
      </c>
      <c r="D98" s="87">
        <v>90135666</v>
      </c>
      <c r="E98" s="87" t="s">
        <v>622</v>
      </c>
      <c r="F98" s="87" t="s">
        <v>186</v>
      </c>
      <c r="G98" s="97">
        <v>2.99</v>
      </c>
      <c r="H98" s="100" t="s">
        <v>281</v>
      </c>
      <c r="I98" s="101">
        <v>4.4000000000000004E-2</v>
      </c>
      <c r="J98" s="101">
        <v>3.7100000000000001E-2</v>
      </c>
      <c r="K98" s="97">
        <v>1360482.4</v>
      </c>
      <c r="L98" s="99">
        <v>102.27</v>
      </c>
      <c r="M98" s="97">
        <v>1391.3653899999999</v>
      </c>
      <c r="N98" s="98">
        <f t="shared" si="2"/>
        <v>9.3606991448686979E-4</v>
      </c>
      <c r="O98" s="98">
        <f>M98/'סכום נכסי הקרן'!$C$43</f>
        <v>2.9144965078909868E-5</v>
      </c>
    </row>
    <row r="99" spans="2:15" s="158" customFormat="1">
      <c r="B99" s="90" t="s">
        <v>2850</v>
      </c>
      <c r="C99" s="100" t="s">
        <v>2624</v>
      </c>
      <c r="D99" s="87">
        <v>90135662</v>
      </c>
      <c r="E99" s="87" t="s">
        <v>622</v>
      </c>
      <c r="F99" s="87" t="s">
        <v>186</v>
      </c>
      <c r="G99" s="97">
        <v>1.1399999999999999</v>
      </c>
      <c r="H99" s="100" t="s">
        <v>281</v>
      </c>
      <c r="I99" s="101">
        <v>0.03</v>
      </c>
      <c r="J99" s="101">
        <v>3.39E-2</v>
      </c>
      <c r="K99" s="97">
        <v>1904675.47</v>
      </c>
      <c r="L99" s="99">
        <v>102.53</v>
      </c>
      <c r="M99" s="97">
        <v>1952.8638100000001</v>
      </c>
      <c r="N99" s="98">
        <f t="shared" si="2"/>
        <v>1.3138296185671277E-3</v>
      </c>
      <c r="O99" s="98">
        <f>M99/'סכום נכסי הקרן'!$C$43</f>
        <v>4.0906686306403578E-5</v>
      </c>
    </row>
    <row r="100" spans="2:15" s="158" customFormat="1">
      <c r="B100" s="90" t="s">
        <v>2850</v>
      </c>
      <c r="C100" s="100" t="s">
        <v>2624</v>
      </c>
      <c r="D100" s="87">
        <v>90135661</v>
      </c>
      <c r="E100" s="87" t="s">
        <v>622</v>
      </c>
      <c r="F100" s="87" t="s">
        <v>186</v>
      </c>
      <c r="G100" s="97">
        <v>4.62</v>
      </c>
      <c r="H100" s="100" t="s">
        <v>281</v>
      </c>
      <c r="I100" s="101">
        <v>3.5000000000000003E-2</v>
      </c>
      <c r="J100" s="101">
        <v>3.1099999999999999E-2</v>
      </c>
      <c r="K100" s="97">
        <v>1904675.47</v>
      </c>
      <c r="L100" s="99">
        <v>104.85</v>
      </c>
      <c r="M100" s="97">
        <v>1997.05223</v>
      </c>
      <c r="N100" s="98">
        <f t="shared" si="2"/>
        <v>1.3435582943182975E-3</v>
      </c>
      <c r="O100" s="98">
        <f>M100/'סכום נכסי הקרן'!$C$43</f>
        <v>4.1832302228035928E-5</v>
      </c>
    </row>
    <row r="101" spans="2:15" s="158" customFormat="1">
      <c r="B101" s="90" t="s">
        <v>2851</v>
      </c>
      <c r="C101" s="100" t="s">
        <v>2624</v>
      </c>
      <c r="D101" s="87">
        <v>3363</v>
      </c>
      <c r="E101" s="87" t="s">
        <v>622</v>
      </c>
      <c r="F101" s="87" t="s">
        <v>185</v>
      </c>
      <c r="G101" s="97">
        <v>2.5500000000000003</v>
      </c>
      <c r="H101" s="100" t="s">
        <v>281</v>
      </c>
      <c r="I101" s="101">
        <v>3.7000000000000005E-2</v>
      </c>
      <c r="J101" s="101">
        <v>2.3299999999999998E-2</v>
      </c>
      <c r="K101" s="97">
        <v>13775179.970000001</v>
      </c>
      <c r="L101" s="99">
        <v>103.62</v>
      </c>
      <c r="M101" s="97">
        <f>14273.84133-205.03</f>
        <v>14068.811329999999</v>
      </c>
      <c r="N101" s="98">
        <f t="shared" si="2"/>
        <v>9.4650845229124203E-3</v>
      </c>
      <c r="O101" s="98">
        <f>M101/'סכום נכסי הקרן'!$C$43</f>
        <v>2.9469973729519136E-4</v>
      </c>
    </row>
    <row r="102" spans="2:15" s="158" customFormat="1">
      <c r="B102" s="90" t="s">
        <v>2863</v>
      </c>
      <c r="C102" s="100" t="s">
        <v>2624</v>
      </c>
      <c r="D102" s="87">
        <v>90240690</v>
      </c>
      <c r="E102" s="87" t="s">
        <v>622</v>
      </c>
      <c r="F102" s="87" t="s">
        <v>185</v>
      </c>
      <c r="G102" s="97">
        <v>2.87</v>
      </c>
      <c r="H102" s="100" t="s">
        <v>281</v>
      </c>
      <c r="I102" s="101">
        <v>3.4000000000000002E-2</v>
      </c>
      <c r="J102" s="101">
        <v>2.87E-2</v>
      </c>
      <c r="K102" s="97">
        <v>610921.03</v>
      </c>
      <c r="L102" s="99">
        <v>102.01</v>
      </c>
      <c r="M102" s="97">
        <v>623.20056</v>
      </c>
      <c r="N102" s="98">
        <f t="shared" si="2"/>
        <v>4.1927109808830975E-4</v>
      </c>
      <c r="O102" s="98">
        <f>M102/'סכום נכסי הקרן'!$C$43</f>
        <v>1.3054197473143324E-5</v>
      </c>
    </row>
    <row r="103" spans="2:15" s="158" customFormat="1">
      <c r="B103" s="90" t="s">
        <v>2864</v>
      </c>
      <c r="C103" s="100" t="s">
        <v>2624</v>
      </c>
      <c r="D103" s="87">
        <v>90240790</v>
      </c>
      <c r="E103" s="87" t="s">
        <v>622</v>
      </c>
      <c r="F103" s="87" t="s">
        <v>185</v>
      </c>
      <c r="G103" s="97">
        <v>11.98</v>
      </c>
      <c r="H103" s="100" t="s">
        <v>281</v>
      </c>
      <c r="I103" s="101">
        <v>3.4000000000000002E-2</v>
      </c>
      <c r="J103" s="101">
        <v>3.2699999999999993E-2</v>
      </c>
      <c r="K103" s="97">
        <v>1359791.91</v>
      </c>
      <c r="L103" s="99">
        <v>102.38</v>
      </c>
      <c r="M103" s="97">
        <v>1392.155</v>
      </c>
      <c r="N103" s="98">
        <f t="shared" si="2"/>
        <v>9.3660114098602679E-4</v>
      </c>
      <c r="O103" s="98">
        <f>M103/'סכום נכסי הקרן'!$C$43</f>
        <v>2.9161505059019591E-5</v>
      </c>
    </row>
    <row r="104" spans="2:15" s="158" customFormat="1">
      <c r="B104" s="90" t="s">
        <v>2852</v>
      </c>
      <c r="C104" s="100" t="s">
        <v>2624</v>
      </c>
      <c r="D104" s="87">
        <v>4180</v>
      </c>
      <c r="E104" s="87" t="s">
        <v>622</v>
      </c>
      <c r="F104" s="87" t="s">
        <v>186</v>
      </c>
      <c r="G104" s="97">
        <v>3.25</v>
      </c>
      <c r="H104" s="100" t="s">
        <v>931</v>
      </c>
      <c r="I104" s="101">
        <v>4.5850000000000002E-2</v>
      </c>
      <c r="J104" s="101">
        <v>3.95E-2</v>
      </c>
      <c r="K104" s="97">
        <v>3951454</v>
      </c>
      <c r="L104" s="99">
        <v>102.19</v>
      </c>
      <c r="M104" s="97">
        <v>15756.239869999999</v>
      </c>
      <c r="N104" s="98">
        <f t="shared" si="2"/>
        <v>1.0600337060091388E-2</v>
      </c>
      <c r="O104" s="98">
        <f>M104/'סכום נכסי הקרן'!$C$43</f>
        <v>3.300463444660481E-4</v>
      </c>
    </row>
    <row r="105" spans="2:15" s="158" customFormat="1">
      <c r="B105" s="90" t="s">
        <v>2852</v>
      </c>
      <c r="C105" s="100" t="s">
        <v>2624</v>
      </c>
      <c r="D105" s="87">
        <v>4179</v>
      </c>
      <c r="E105" s="87" t="s">
        <v>622</v>
      </c>
      <c r="F105" s="87" t="s">
        <v>186</v>
      </c>
      <c r="G105" s="97">
        <v>3.53</v>
      </c>
      <c r="H105" s="100" t="s">
        <v>974</v>
      </c>
      <c r="I105" s="101">
        <v>0</v>
      </c>
      <c r="J105" s="101">
        <v>-5.8000000000000005E-3</v>
      </c>
      <c r="K105" s="97">
        <v>3722805.81</v>
      </c>
      <c r="L105" s="99">
        <v>102.08</v>
      </c>
      <c r="M105" s="97">
        <v>16138.86051</v>
      </c>
      <c r="N105" s="98">
        <f t="shared" si="2"/>
        <v>1.0857753028851192E-2</v>
      </c>
      <c r="O105" s="98">
        <f>M105/'סכום נכסי הקרן'!$C$43</f>
        <v>3.3806110843201837E-4</v>
      </c>
    </row>
    <row r="106" spans="2:15" s="158" customFormat="1">
      <c r="B106" s="90" t="s">
        <v>2855</v>
      </c>
      <c r="C106" s="100" t="s">
        <v>2624</v>
      </c>
      <c r="D106" s="87">
        <v>90839527</v>
      </c>
      <c r="E106" s="87" t="s">
        <v>622</v>
      </c>
      <c r="F106" s="87" t="s">
        <v>186</v>
      </c>
      <c r="G106" s="97">
        <v>0.19000000000000003</v>
      </c>
      <c r="H106" s="100" t="s">
        <v>281</v>
      </c>
      <c r="I106" s="101">
        <v>2.6000000000000002E-2</v>
      </c>
      <c r="J106" s="101">
        <v>2.5099999999999997E-2</v>
      </c>
      <c r="K106" s="97">
        <v>3312506.62</v>
      </c>
      <c r="L106" s="99">
        <v>100.17</v>
      </c>
      <c r="M106" s="97">
        <v>3318.1402899999998</v>
      </c>
      <c r="N106" s="98">
        <f t="shared" si="2"/>
        <v>2.2323476779278931E-3</v>
      </c>
      <c r="O106" s="98">
        <f>M106/'סכום נכסי הקרן'!$C$43</f>
        <v>6.9505166345250162E-5</v>
      </c>
    </row>
    <row r="107" spans="2:15" s="158" customFormat="1">
      <c r="B107" s="90" t="s">
        <v>2855</v>
      </c>
      <c r="C107" s="100" t="s">
        <v>2624</v>
      </c>
      <c r="D107" s="87">
        <v>90839511</v>
      </c>
      <c r="E107" s="87" t="s">
        <v>622</v>
      </c>
      <c r="F107" s="87" t="s">
        <v>186</v>
      </c>
      <c r="G107" s="97">
        <v>10.26</v>
      </c>
      <c r="H107" s="100" t="s">
        <v>281</v>
      </c>
      <c r="I107" s="101">
        <v>4.4999999999999998E-2</v>
      </c>
      <c r="J107" s="101">
        <v>3.790000000000001E-2</v>
      </c>
      <c r="K107" s="97">
        <v>4470683.6099999994</v>
      </c>
      <c r="L107" s="99">
        <v>108.06</v>
      </c>
      <c r="M107" s="97">
        <v>4831.0207699999992</v>
      </c>
      <c r="N107" s="98">
        <f t="shared" si="2"/>
        <v>3.25016938868818E-3</v>
      </c>
      <c r="O107" s="98">
        <f>M107/'סכום נכסי הקרן'!$C$43</f>
        <v>1.0119551100601852E-4</v>
      </c>
    </row>
    <row r="108" spans="2:15" s="158" customFormat="1">
      <c r="B108" s="90" t="s">
        <v>2855</v>
      </c>
      <c r="C108" s="100" t="s">
        <v>2624</v>
      </c>
      <c r="D108" s="87">
        <v>90839512</v>
      </c>
      <c r="E108" s="87" t="s">
        <v>622</v>
      </c>
      <c r="F108" s="87" t="s">
        <v>186</v>
      </c>
      <c r="G108" s="97">
        <v>10.310000000000002</v>
      </c>
      <c r="H108" s="100" t="s">
        <v>281</v>
      </c>
      <c r="I108" s="101">
        <v>4.4999999999999998E-2</v>
      </c>
      <c r="J108" s="101">
        <v>3.5600000000000007E-2</v>
      </c>
      <c r="K108" s="97">
        <v>877100.01</v>
      </c>
      <c r="L108" s="99">
        <v>110.53</v>
      </c>
      <c r="M108" s="97">
        <v>969.45864999999992</v>
      </c>
      <c r="N108" s="98">
        <f t="shared" si="2"/>
        <v>6.5222340739987518E-4</v>
      </c>
      <c r="O108" s="98">
        <f>M108/'סכום נכסי הקרן'!$C$43</f>
        <v>2.0307274209039441E-5</v>
      </c>
    </row>
    <row r="109" spans="2:15" s="158" customFormat="1">
      <c r="B109" s="90" t="s">
        <v>2854</v>
      </c>
      <c r="C109" s="100" t="s">
        <v>2624</v>
      </c>
      <c r="D109" s="87">
        <v>90839513</v>
      </c>
      <c r="E109" s="87" t="s">
        <v>622</v>
      </c>
      <c r="F109" s="87" t="s">
        <v>186</v>
      </c>
      <c r="G109" s="97">
        <v>10.19</v>
      </c>
      <c r="H109" s="100" t="s">
        <v>281</v>
      </c>
      <c r="I109" s="101">
        <v>4.4999999999999998E-2</v>
      </c>
      <c r="J109" s="101">
        <v>4.1200000000000001E-2</v>
      </c>
      <c r="K109" s="97">
        <v>3212100.47</v>
      </c>
      <c r="L109" s="99">
        <v>104.94</v>
      </c>
      <c r="M109" s="97">
        <v>3370.77828</v>
      </c>
      <c r="N109" s="98">
        <f t="shared" si="2"/>
        <v>2.2677609770886983E-3</v>
      </c>
      <c r="O109" s="98">
        <f>M109/'סכום נכסי הקרן'!$C$43</f>
        <v>7.0607775617695839E-5</v>
      </c>
    </row>
    <row r="110" spans="2:15" s="158" customFormat="1">
      <c r="B110" s="90" t="s">
        <v>2854</v>
      </c>
      <c r="C110" s="100" t="s">
        <v>2624</v>
      </c>
      <c r="D110" s="87">
        <v>90839515</v>
      </c>
      <c r="E110" s="87" t="s">
        <v>622</v>
      </c>
      <c r="F110" s="87" t="s">
        <v>186</v>
      </c>
      <c r="G110" s="97">
        <v>10.23</v>
      </c>
      <c r="H110" s="100" t="s">
        <v>281</v>
      </c>
      <c r="I110" s="101">
        <v>4.4999999999999998E-2</v>
      </c>
      <c r="J110" s="101">
        <v>3.9E-2</v>
      </c>
      <c r="K110" s="97">
        <v>3022233.42</v>
      </c>
      <c r="L110" s="99">
        <v>107.28</v>
      </c>
      <c r="M110" s="97">
        <v>3242.2520499999996</v>
      </c>
      <c r="N110" s="98">
        <f t="shared" si="2"/>
        <v>2.1812922910123401E-3</v>
      </c>
      <c r="O110" s="98">
        <f>M110/'סכום נכסי הקרן'!$C$43</f>
        <v>6.7915533513647285E-5</v>
      </c>
    </row>
    <row r="111" spans="2:15" s="158" customFormat="1">
      <c r="B111" s="90" t="s">
        <v>2854</v>
      </c>
      <c r="C111" s="100" t="s">
        <v>2624</v>
      </c>
      <c r="D111" s="87">
        <v>90839516</v>
      </c>
      <c r="E111" s="87" t="s">
        <v>622</v>
      </c>
      <c r="F111" s="87" t="s">
        <v>186</v>
      </c>
      <c r="G111" s="97">
        <v>10.220000000000001</v>
      </c>
      <c r="H111" s="100" t="s">
        <v>281</v>
      </c>
      <c r="I111" s="101">
        <v>4.4999999999999998E-2</v>
      </c>
      <c r="J111" s="101">
        <v>3.9599999999999996E-2</v>
      </c>
      <c r="K111" s="97">
        <v>1606028.34</v>
      </c>
      <c r="L111" s="99">
        <v>106.62</v>
      </c>
      <c r="M111" s="97">
        <v>1712.34743</v>
      </c>
      <c r="N111" s="98">
        <f t="shared" si="2"/>
        <v>1.1520172370910501E-3</v>
      </c>
      <c r="O111" s="98">
        <f>M111/'סכום נכסי הקרן'!$C$43</f>
        <v>3.5868583773174823E-5</v>
      </c>
    </row>
    <row r="112" spans="2:15" s="158" customFormat="1">
      <c r="B112" s="90" t="s">
        <v>2855</v>
      </c>
      <c r="C112" s="100" t="s">
        <v>2624</v>
      </c>
      <c r="D112" s="87">
        <v>90839517</v>
      </c>
      <c r="E112" s="87" t="s">
        <v>622</v>
      </c>
      <c r="F112" s="87" t="s">
        <v>186</v>
      </c>
      <c r="G112" s="97">
        <v>10.140000000000002</v>
      </c>
      <c r="H112" s="100" t="s">
        <v>281</v>
      </c>
      <c r="I112" s="101">
        <v>4.4999999999999998E-2</v>
      </c>
      <c r="J112" s="101">
        <v>4.3700000000000017E-2</v>
      </c>
      <c r="K112" s="97">
        <v>2781139.21</v>
      </c>
      <c r="L112" s="99">
        <v>102.45</v>
      </c>
      <c r="M112" s="97">
        <v>2849.2771599999992</v>
      </c>
      <c r="N112" s="98">
        <f t="shared" si="2"/>
        <v>1.9169102858815474E-3</v>
      </c>
      <c r="O112" s="98">
        <f>M112/'סכום נכסי הקרן'!$C$43</f>
        <v>5.9683878818011612E-5</v>
      </c>
    </row>
    <row r="113" spans="2:15" s="158" customFormat="1">
      <c r="B113" s="90" t="s">
        <v>2856</v>
      </c>
      <c r="C113" s="100" t="s">
        <v>2622</v>
      </c>
      <c r="D113" s="87">
        <v>8558</v>
      </c>
      <c r="E113" s="87" t="s">
        <v>666</v>
      </c>
      <c r="F113" s="87" t="s">
        <v>186</v>
      </c>
      <c r="G113" s="97">
        <v>1.7100000000000002</v>
      </c>
      <c r="H113" s="100" t="s">
        <v>281</v>
      </c>
      <c r="I113" s="101">
        <v>5.9000000000000004E-2</v>
      </c>
      <c r="J113" s="101">
        <v>1.84E-2</v>
      </c>
      <c r="K113" s="97">
        <v>4366809.82</v>
      </c>
      <c r="L113" s="99">
        <v>125.49</v>
      </c>
      <c r="M113" s="97">
        <v>5479.9095199999992</v>
      </c>
      <c r="N113" s="98">
        <f t="shared" si="2"/>
        <v>3.6867227492141251E-3</v>
      </c>
      <c r="O113" s="98">
        <f>M113/'סכום נכסי הקרן'!$C$43</f>
        <v>1.1478779962751965E-4</v>
      </c>
    </row>
    <row r="114" spans="2:15" s="158" customFormat="1">
      <c r="B114" s="90" t="s">
        <v>2856</v>
      </c>
      <c r="C114" s="100" t="s">
        <v>2622</v>
      </c>
      <c r="D114" s="87">
        <v>8559</v>
      </c>
      <c r="E114" s="87" t="s">
        <v>666</v>
      </c>
      <c r="F114" s="87" t="s">
        <v>186</v>
      </c>
      <c r="G114" s="97">
        <v>1.6700000000000002</v>
      </c>
      <c r="H114" s="100" t="s">
        <v>281</v>
      </c>
      <c r="I114" s="101">
        <v>5.9000000000000004E-2</v>
      </c>
      <c r="J114" s="101">
        <v>1.9900000000000001E-2</v>
      </c>
      <c r="K114" s="97">
        <v>669224.6</v>
      </c>
      <c r="L114" s="99">
        <v>114.34</v>
      </c>
      <c r="M114" s="97">
        <v>765.19134999999994</v>
      </c>
      <c r="N114" s="98">
        <f t="shared" si="2"/>
        <v>5.147983460768651E-4</v>
      </c>
      <c r="O114" s="98">
        <f>M114/'סכום נכסי הקרן'!$C$43</f>
        <v>1.6028482047001253E-5</v>
      </c>
    </row>
    <row r="115" spans="2:15" s="158" customFormat="1">
      <c r="B115" s="90" t="s">
        <v>2856</v>
      </c>
      <c r="C115" s="100" t="s">
        <v>2622</v>
      </c>
      <c r="D115" s="87">
        <v>8560</v>
      </c>
      <c r="E115" s="87" t="s">
        <v>666</v>
      </c>
      <c r="F115" s="87" t="s">
        <v>186</v>
      </c>
      <c r="G115" s="97">
        <v>1.65</v>
      </c>
      <c r="H115" s="100" t="s">
        <v>281</v>
      </c>
      <c r="I115" s="101">
        <v>5.9000000000000004E-2</v>
      </c>
      <c r="J115" s="101">
        <v>1.8500000000000003E-2</v>
      </c>
      <c r="K115" s="97">
        <v>697371.14</v>
      </c>
      <c r="L115" s="99">
        <v>110.18</v>
      </c>
      <c r="M115" s="97">
        <v>768.36350000000004</v>
      </c>
      <c r="N115" s="98">
        <f t="shared" si="2"/>
        <v>5.1693247576025444E-4</v>
      </c>
      <c r="O115" s="98">
        <f>M115/'סכום נכסי הקרן'!$C$43</f>
        <v>1.6094929151147683E-5</v>
      </c>
    </row>
    <row r="116" spans="2:15" s="158" customFormat="1">
      <c r="B116" s="90" t="s">
        <v>2857</v>
      </c>
      <c r="C116" s="100" t="s">
        <v>2622</v>
      </c>
      <c r="D116" s="87">
        <v>4540060</v>
      </c>
      <c r="E116" s="87" t="s">
        <v>666</v>
      </c>
      <c r="F116" s="87" t="s">
        <v>186</v>
      </c>
      <c r="G116" s="97">
        <v>0.9900000000000001</v>
      </c>
      <c r="H116" s="100" t="s">
        <v>281</v>
      </c>
      <c r="I116" s="101">
        <v>6.2950000000000006E-2</v>
      </c>
      <c r="J116" s="101">
        <v>-9.9000000000000008E-3</v>
      </c>
      <c r="K116" s="97">
        <v>1563724.4</v>
      </c>
      <c r="L116" s="99">
        <v>124.43</v>
      </c>
      <c r="M116" s="97">
        <v>1945.7421299999999</v>
      </c>
      <c r="N116" s="98">
        <f t="shared" si="2"/>
        <v>1.3090383606872669E-3</v>
      </c>
      <c r="O116" s="98">
        <f>M116/'סכום נכסי הקרן'!$C$43</f>
        <v>4.0757508300112094E-5</v>
      </c>
    </row>
    <row r="117" spans="2:15" s="158" customFormat="1">
      <c r="B117" s="90" t="s">
        <v>2851</v>
      </c>
      <c r="C117" s="100" t="s">
        <v>2624</v>
      </c>
      <c r="D117" s="87">
        <v>3968</v>
      </c>
      <c r="E117" s="87" t="s">
        <v>666</v>
      </c>
      <c r="F117" s="87" t="s">
        <v>186</v>
      </c>
      <c r="G117" s="97">
        <v>4.1999999999999993</v>
      </c>
      <c r="H117" s="100" t="s">
        <v>281</v>
      </c>
      <c r="I117" s="101">
        <v>0.08</v>
      </c>
      <c r="J117" s="101">
        <v>4.8999999999999988E-2</v>
      </c>
      <c r="K117" s="97">
        <v>2526912</v>
      </c>
      <c r="L117" s="99">
        <v>113.89</v>
      </c>
      <c r="M117" s="97">
        <v>2877.9002</v>
      </c>
      <c r="N117" s="98">
        <f t="shared" si="2"/>
        <v>1.936167029507429E-3</v>
      </c>
      <c r="O117" s="98">
        <f>M117/'סכום נכסי הקרן'!$C$43</f>
        <v>6.0283446341573671E-5</v>
      </c>
    </row>
    <row r="118" spans="2:15" s="158" customFormat="1">
      <c r="B118" s="90" t="s">
        <v>2858</v>
      </c>
      <c r="C118" s="100" t="s">
        <v>2622</v>
      </c>
      <c r="D118" s="87">
        <v>90800100</v>
      </c>
      <c r="E118" s="87" t="s">
        <v>1045</v>
      </c>
      <c r="F118" s="87" t="s">
        <v>186</v>
      </c>
      <c r="G118" s="97">
        <v>2.4699999999999998</v>
      </c>
      <c r="H118" s="100" t="s">
        <v>281</v>
      </c>
      <c r="I118" s="101">
        <v>6.2E-2</v>
      </c>
      <c r="J118" s="101">
        <v>0.1399</v>
      </c>
      <c r="K118" s="97">
        <v>36098742.799999997</v>
      </c>
      <c r="L118" s="99">
        <v>84.86</v>
      </c>
      <c r="M118" s="97">
        <f>30633.3917-1301.351</f>
        <v>29332.040700000001</v>
      </c>
      <c r="N118" s="98">
        <f t="shared" si="2"/>
        <v>1.9733738547121966E-2</v>
      </c>
      <c r="O118" s="98">
        <f>M118/'סכום נכסי הקרן'!$C$43</f>
        <v>6.1441897868011724E-4</v>
      </c>
    </row>
    <row r="119" spans="2:15" s="158" customFormat="1">
      <c r="B119" s="162"/>
      <c r="C119" s="162"/>
      <c r="D119" s="162"/>
    </row>
    <row r="120" spans="2:15" s="158" customFormat="1">
      <c r="B120" s="104" t="s">
        <v>47</v>
      </c>
      <c r="C120" s="85"/>
      <c r="D120" s="85"/>
      <c r="E120" s="85"/>
      <c r="F120" s="85"/>
      <c r="G120" s="94">
        <v>1.8642737726058665</v>
      </c>
      <c r="H120" s="85"/>
      <c r="I120" s="85"/>
      <c r="J120" s="106">
        <v>3.5652393535628379E-2</v>
      </c>
      <c r="K120" s="94"/>
      <c r="L120" s="96"/>
      <c r="M120" s="94">
        <v>48378.846810000003</v>
      </c>
      <c r="N120" s="95">
        <f t="shared" ref="N120:N123" si="3">M120/$M$10</f>
        <v>3.254787227128747E-2</v>
      </c>
      <c r="O120" s="95">
        <f>M120/'סכום נכסי הקרן'!$C$43</f>
        <v>1.013392895187209E-3</v>
      </c>
    </row>
    <row r="121" spans="2:15" s="158" customFormat="1">
      <c r="B121" s="183" t="s">
        <v>2859</v>
      </c>
      <c r="C121" s="100" t="s">
        <v>2622</v>
      </c>
      <c r="D121" s="87">
        <v>4351</v>
      </c>
      <c r="E121" s="87" t="s">
        <v>564</v>
      </c>
      <c r="F121" s="87" t="s">
        <v>186</v>
      </c>
      <c r="G121" s="97">
        <v>2.34</v>
      </c>
      <c r="H121" s="100" t="s">
        <v>281</v>
      </c>
      <c r="I121" s="101">
        <v>3.61E-2</v>
      </c>
      <c r="J121" s="101">
        <v>2.9699999999999997E-2</v>
      </c>
      <c r="K121" s="97">
        <v>21024212.400000002</v>
      </c>
      <c r="L121" s="99">
        <v>101.63</v>
      </c>
      <c r="M121" s="97">
        <v>21366.907760000002</v>
      </c>
      <c r="N121" s="98">
        <f t="shared" si="3"/>
        <v>1.4375030213847735E-2</v>
      </c>
      <c r="O121" s="98">
        <f>M121/'סכום נכסי הקרן'!$C$43</f>
        <v>4.4757314288915032E-4</v>
      </c>
    </row>
    <row r="122" spans="2:15" s="158" customFormat="1">
      <c r="B122" s="183" t="s">
        <v>2860</v>
      </c>
      <c r="C122" s="100" t="s">
        <v>2622</v>
      </c>
      <c r="D122" s="87">
        <v>10510</v>
      </c>
      <c r="E122" s="87" t="s">
        <v>622</v>
      </c>
      <c r="F122" s="87" t="s">
        <v>186</v>
      </c>
      <c r="G122" s="97">
        <v>1.1999999999999997</v>
      </c>
      <c r="H122" s="100" t="s">
        <v>281</v>
      </c>
      <c r="I122" s="101">
        <v>4.2500000000000003E-2</v>
      </c>
      <c r="J122" s="101">
        <v>4.749999999999998E-2</v>
      </c>
      <c r="K122" s="97">
        <v>10847902.249999998</v>
      </c>
      <c r="L122" s="99">
        <v>99.62</v>
      </c>
      <c r="M122" s="97">
        <v>10806.68022</v>
      </c>
      <c r="N122" s="98">
        <f t="shared" si="3"/>
        <v>7.2704181821155889E-3</v>
      </c>
      <c r="O122" s="98">
        <f>M122/'סכום נכסי הקרן'!$C$43</f>
        <v>2.2636779662231358E-4</v>
      </c>
    </row>
    <row r="123" spans="2:15" s="158" customFormat="1">
      <c r="B123" s="183" t="s">
        <v>2860</v>
      </c>
      <c r="C123" s="100" t="s">
        <v>2622</v>
      </c>
      <c r="D123" s="87">
        <v>3880</v>
      </c>
      <c r="E123" s="87" t="s">
        <v>666</v>
      </c>
      <c r="F123" s="87" t="s">
        <v>186</v>
      </c>
      <c r="G123" s="97">
        <v>1.6799999999999997</v>
      </c>
      <c r="H123" s="100" t="s">
        <v>281</v>
      </c>
      <c r="I123" s="101">
        <v>4.4999999999999998E-2</v>
      </c>
      <c r="J123" s="101">
        <v>3.56E-2</v>
      </c>
      <c r="K123" s="97">
        <v>15910907.07</v>
      </c>
      <c r="L123" s="99">
        <v>101.85</v>
      </c>
      <c r="M123" s="97">
        <v>16205.258830000001</v>
      </c>
      <c r="N123" s="98">
        <f t="shared" si="3"/>
        <v>1.0902423875324146E-2</v>
      </c>
      <c r="O123" s="98">
        <f>M123/'סכום נכסי הקרן'!$C$43</f>
        <v>3.3945195567574514E-4</v>
      </c>
    </row>
    <row r="124" spans="2:15" s="158" customFormat="1">
      <c r="B124" s="162"/>
      <c r="C124" s="162"/>
      <c r="D124" s="162"/>
    </row>
    <row r="125" spans="2:15" s="158" customFormat="1">
      <c r="B125" s="84" t="s">
        <v>2871</v>
      </c>
      <c r="C125" s="162"/>
      <c r="D125" s="162"/>
      <c r="M125" s="186"/>
    </row>
    <row r="126" spans="2:15" s="158" customFormat="1">
      <c r="B126" s="104" t="s">
        <v>48</v>
      </c>
      <c r="C126" s="162"/>
      <c r="D126" s="162"/>
      <c r="G126" s="94">
        <v>5.26</v>
      </c>
      <c r="H126" s="85"/>
      <c r="I126" s="85"/>
      <c r="J126" s="106">
        <v>4.2500000000000003E-2</v>
      </c>
      <c r="M126" s="94">
        <f>SUM(M127:M132)</f>
        <v>70550.677850000007</v>
      </c>
      <c r="N126" s="135">
        <f t="shared" ref="N126" si="4">M126/$M$10</f>
        <v>4.7464431310915538E-2</v>
      </c>
      <c r="O126" s="135">
        <f>M126/'סכום נכסי הקרן'!$C$43</f>
        <v>1.4778267858392468E-3</v>
      </c>
    </row>
    <row r="127" spans="2:15" s="158" customFormat="1">
      <c r="B127" s="90" t="s">
        <v>2862</v>
      </c>
      <c r="C127" s="100" t="s">
        <v>2624</v>
      </c>
      <c r="D127" s="87">
        <v>4517</v>
      </c>
      <c r="E127" s="87" t="s">
        <v>564</v>
      </c>
      <c r="F127" s="87" t="s">
        <v>186</v>
      </c>
      <c r="G127" s="97">
        <v>5.24</v>
      </c>
      <c r="H127" s="100" t="s">
        <v>931</v>
      </c>
      <c r="I127" s="101">
        <v>3.6719000000000002E-2</v>
      </c>
      <c r="J127" s="101">
        <v>3.7500000000000006E-2</v>
      </c>
      <c r="K127" s="97">
        <v>1571862.79</v>
      </c>
      <c r="L127" s="99">
        <v>99.89</v>
      </c>
      <c r="M127" s="97">
        <v>6126.6618099999996</v>
      </c>
      <c r="N127" s="98">
        <f t="shared" ref="N127:N132" si="5">M127/$M$10</f>
        <v>4.1218387619780241E-3</v>
      </c>
      <c r="O127" s="98">
        <f>M127/'סכום נכסי הקרן'!$C$43</f>
        <v>1.2833533576880242E-4</v>
      </c>
    </row>
    <row r="128" spans="2:15" s="158" customFormat="1">
      <c r="B128" s="90" t="s">
        <v>2862</v>
      </c>
      <c r="C128" s="100" t="s">
        <v>2624</v>
      </c>
      <c r="D128" s="87">
        <v>4534</v>
      </c>
      <c r="E128" s="87" t="s">
        <v>564</v>
      </c>
      <c r="F128" s="87" t="s">
        <v>186</v>
      </c>
      <c r="G128" s="97">
        <v>5.2399999999999993</v>
      </c>
      <c r="H128" s="100" t="s">
        <v>931</v>
      </c>
      <c r="I128" s="101">
        <v>3.6719000000000002E-2</v>
      </c>
      <c r="J128" s="101">
        <v>3.7500084083726661E-2</v>
      </c>
      <c r="K128" s="97">
        <v>37420.620000000003</v>
      </c>
      <c r="L128" s="99">
        <v>99.89</v>
      </c>
      <c r="M128" s="97">
        <v>145.85461999999998</v>
      </c>
      <c r="N128" s="98">
        <f t="shared" si="5"/>
        <v>9.8126719733135573E-5</v>
      </c>
      <c r="O128" s="98">
        <f>M128/'סכום נכסי הקרן'!$C$43</f>
        <v>3.0552203159931039E-6</v>
      </c>
    </row>
    <row r="129" spans="2:15" s="158" customFormat="1">
      <c r="B129" s="90" t="s">
        <v>2862</v>
      </c>
      <c r="C129" s="100" t="s">
        <v>2624</v>
      </c>
      <c r="D129" s="87">
        <v>4564</v>
      </c>
      <c r="E129" s="87" t="s">
        <v>564</v>
      </c>
      <c r="F129" s="87" t="s">
        <v>186</v>
      </c>
      <c r="G129" s="97">
        <v>5.24</v>
      </c>
      <c r="H129" s="100" t="s">
        <v>931</v>
      </c>
      <c r="I129" s="101">
        <v>3.6719000000000002E-2</v>
      </c>
      <c r="J129" s="101">
        <v>3.7500000000000006E-2</v>
      </c>
      <c r="K129" s="97">
        <v>5340891.46</v>
      </c>
      <c r="L129" s="99">
        <v>99.89</v>
      </c>
      <c r="M129" s="97">
        <v>20817.234270000001</v>
      </c>
      <c r="N129" s="98">
        <f t="shared" si="5"/>
        <v>1.4005225976601327E-2</v>
      </c>
      <c r="O129" s="98">
        <f>M129/'סכום נכסי הקרן'!$C$43</f>
        <v>4.3605911876148923E-4</v>
      </c>
    </row>
    <row r="130" spans="2:15" s="158" customFormat="1">
      <c r="B130" s="90" t="s">
        <v>2862</v>
      </c>
      <c r="C130" s="100" t="s">
        <v>2624</v>
      </c>
      <c r="D130" s="87">
        <v>4636</v>
      </c>
      <c r="E130" s="87" t="s">
        <v>564</v>
      </c>
      <c r="F130" s="87" t="s">
        <v>186</v>
      </c>
      <c r="G130" s="97">
        <v>5.24</v>
      </c>
      <c r="H130" s="100" t="s">
        <v>931</v>
      </c>
      <c r="I130" s="101">
        <v>3.6719000000000002E-2</v>
      </c>
      <c r="J130" s="101">
        <v>3.7900000000000003E-2</v>
      </c>
      <c r="K130" s="97">
        <v>544886.88</v>
      </c>
      <c r="L130" s="99">
        <v>99.89</v>
      </c>
      <c r="M130" s="97">
        <v>2123.8098599999998</v>
      </c>
      <c r="N130" s="98">
        <f t="shared" si="5"/>
        <v>1.4288371180747645E-3</v>
      </c>
      <c r="O130" s="98">
        <f>M130/'סכום נכסי הקרן'!$C$43</f>
        <v>4.4487497424342611E-5</v>
      </c>
    </row>
    <row r="131" spans="2:15" s="158" customFormat="1">
      <c r="B131" s="90" t="s">
        <v>2853</v>
      </c>
      <c r="C131" s="100" t="s">
        <v>2624</v>
      </c>
      <c r="D131" s="87">
        <v>90352101</v>
      </c>
      <c r="E131" s="87" t="s">
        <v>622</v>
      </c>
      <c r="F131" s="87" t="s">
        <v>186</v>
      </c>
      <c r="G131" s="97">
        <v>2.78</v>
      </c>
      <c r="H131" s="100" t="s">
        <v>931</v>
      </c>
      <c r="I131" s="101">
        <v>4.0346E-2</v>
      </c>
      <c r="J131" s="101">
        <v>3.8799999999999994E-2</v>
      </c>
      <c r="K131" s="97">
        <v>4939074</v>
      </c>
      <c r="L131" s="99">
        <v>102.48</v>
      </c>
      <c r="M131" s="97">
        <v>19750.219810000002</v>
      </c>
      <c r="N131" s="98">
        <f t="shared" si="5"/>
        <v>1.3287369875316205E-2</v>
      </c>
      <c r="O131" s="98">
        <f>M131/'סכום נכסי הקרן'!$C$43</f>
        <v>4.1370834059861441E-4</v>
      </c>
    </row>
    <row r="132" spans="2:15" s="158" customFormat="1">
      <c r="B132" s="90" t="s">
        <v>2870</v>
      </c>
      <c r="C132" s="100" t="s">
        <v>2624</v>
      </c>
      <c r="D132" s="87">
        <v>4623</v>
      </c>
      <c r="E132" s="87" t="s">
        <v>741</v>
      </c>
      <c r="F132" s="87" t="s">
        <v>936</v>
      </c>
      <c r="G132" s="97">
        <v>7.57</v>
      </c>
      <c r="H132" s="100" t="s">
        <v>931</v>
      </c>
      <c r="I132" s="101">
        <v>5.0199999999999995E-2</v>
      </c>
      <c r="J132" s="101">
        <v>5.2699999999999997E-2</v>
      </c>
      <c r="K132" s="97">
        <v>5565659</v>
      </c>
      <c r="L132" s="99">
        <v>99.4</v>
      </c>
      <c r="M132" s="97">
        <v>21586.89748</v>
      </c>
      <c r="N132" s="98">
        <f t="shared" si="5"/>
        <v>1.4523032859212076E-2</v>
      </c>
      <c r="O132" s="98">
        <f>M132/'סכום נכסי הקרן'!$C$43</f>
        <v>4.5218127297000496E-4</v>
      </c>
    </row>
    <row r="133" spans="2:15" s="158" customFormat="1">
      <c r="B133" s="163"/>
      <c r="C133" s="162"/>
      <c r="D133" s="162"/>
    </row>
    <row r="134" spans="2:15" s="158" customFormat="1">
      <c r="B134" s="153" t="s">
        <v>2869</v>
      </c>
      <c r="C134" s="162"/>
      <c r="D134" s="162"/>
    </row>
    <row r="135" spans="2:15" s="158" customFormat="1">
      <c r="B135" s="153" t="s">
        <v>138</v>
      </c>
      <c r="C135" s="162"/>
      <c r="D135" s="162"/>
    </row>
    <row r="136" spans="2:15" s="158" customFormat="1">
      <c r="B136" s="162"/>
      <c r="C136" s="162"/>
      <c r="D136" s="162"/>
    </row>
    <row r="137" spans="2:15" s="158" customFormat="1">
      <c r="B137" s="162"/>
      <c r="C137" s="162"/>
      <c r="D137" s="162"/>
    </row>
    <row r="138" spans="2:15" s="158" customFormat="1">
      <c r="B138" s="162"/>
      <c r="C138" s="162"/>
      <c r="D138" s="85"/>
      <c r="E138" s="85"/>
      <c r="F138" s="85"/>
      <c r="G138" s="85"/>
      <c r="M138" s="96"/>
    </row>
    <row r="139" spans="2:15" s="158" customFormat="1">
      <c r="B139" s="162"/>
      <c r="C139" s="162"/>
      <c r="D139" s="162"/>
    </row>
    <row r="146" spans="4:4">
      <c r="D146" s="87"/>
    </row>
    <row r="147" spans="4:4">
      <c r="D147" s="87"/>
    </row>
    <row r="148" spans="4:4">
      <c r="D148" s="87"/>
    </row>
    <row r="149" spans="4:4">
      <c r="D149" s="87"/>
    </row>
    <row r="150" spans="4:4">
      <c r="D150" s="87"/>
    </row>
    <row r="151" spans="4:4">
      <c r="D151" s="87"/>
    </row>
  </sheetData>
  <sheetProtection password="CC3D" sheet="1" objects="1" scenarios="1"/>
  <mergeCells count="1">
    <mergeCell ref="B6:O6"/>
  </mergeCells>
  <phoneticPr fontId="6" type="noConversion"/>
  <conditionalFormatting sqref="B55:B89 B91:B118 B131 B120">
    <cfRule type="cellIs" dxfId="14" priority="19" operator="equal">
      <formula>2958465</formula>
    </cfRule>
    <cfRule type="cellIs" dxfId="13" priority="20" operator="equal">
      <formula>"NR3"</formula>
    </cfRule>
    <cfRule type="cellIs" dxfId="12" priority="21" operator="equal">
      <formula>"דירוג פנימי"</formula>
    </cfRule>
  </conditionalFormatting>
  <conditionalFormatting sqref="B55:B89 B91:B118 B131 B120">
    <cfRule type="cellIs" dxfId="11" priority="18" operator="equal">
      <formula>2958465</formula>
    </cfRule>
  </conditionalFormatting>
  <conditionalFormatting sqref="B18:B19 B22:B25 B27:B45 B11:B16">
    <cfRule type="cellIs" dxfId="10" priority="17" operator="equal">
      <formula>"NR3"</formula>
    </cfRule>
  </conditionalFormatting>
  <conditionalFormatting sqref="B121:B123">
    <cfRule type="cellIs" dxfId="9" priority="11" operator="equal">
      <formula>"NR3"</formula>
    </cfRule>
  </conditionalFormatting>
  <conditionalFormatting sqref="B17">
    <cfRule type="cellIs" dxfId="8" priority="10" operator="equal">
      <formula>"NR3"</formula>
    </cfRule>
  </conditionalFormatting>
  <conditionalFormatting sqref="B132">
    <cfRule type="cellIs" dxfId="7" priority="7" operator="equal">
      <formula>2958465</formula>
    </cfRule>
    <cfRule type="cellIs" dxfId="6" priority="8" operator="equal">
      <formula>"NR3"</formula>
    </cfRule>
    <cfRule type="cellIs" dxfId="5" priority="9" operator="equal">
      <formula>"דירוג פנימי"</formula>
    </cfRule>
  </conditionalFormatting>
  <conditionalFormatting sqref="B132">
    <cfRule type="cellIs" dxfId="4" priority="6" operator="equal">
      <formula>2958465</formula>
    </cfRule>
  </conditionalFormatting>
  <conditionalFormatting sqref="B20:B21">
    <cfRule type="cellIs" dxfId="3" priority="5" operator="equal">
      <formula>"NR3"</formula>
    </cfRule>
  </conditionalFormatting>
  <conditionalFormatting sqref="B90">
    <cfRule type="cellIs" dxfId="2" priority="4" operator="equal">
      <formula>"NR3"</formula>
    </cfRule>
  </conditionalFormatting>
  <conditionalFormatting sqref="B125">
    <cfRule type="cellIs" dxfId="1" priority="3" operator="equal">
      <formula>"NR3"</formula>
    </cfRule>
  </conditionalFormatting>
  <conditionalFormatting sqref="B126">
    <cfRule type="cellIs" dxfId="0" priority="2" operator="equal">
      <formula>"NR3"</formula>
    </cfRule>
  </conditionalFormatting>
  <dataValidations count="2">
    <dataValidation allowBlank="1" showInputMessage="1" showErrorMessage="1" sqref="D1:P2 B136:B1048576 B133 C5:C26 F3:F16 F18:F26 D3:E26 B1:B26 G3:P26 B127:P132 B27:P118 D133:D140 D146:D65534 C141:C65534 E138:G140 C133:C137 O138:P140 M138:M140 Q1:HV118 E133:P137 Q127:HV140 E141:HV65534 B124:B126 C120:HV125 B120"/>
    <dataValidation type="list" allowBlank="1" showInputMessage="1" showErrorMessage="1" sqref="F17">
      <formula1>#REF!</formula1>
    </dataValidation>
  </dataValidations>
  <pageMargins left="0" right="0" top="0.51181102362204722" bottom="0.51181102362204722" header="0" footer="0.23622047244094491"/>
  <pageSetup paperSize="9" scale="74" fitToHeight="25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72"/>
  <sheetViews>
    <sheetView rightToLeft="1" topLeftCell="A4" zoomScaleNormal="100" workbookViewId="0">
      <selection activeCell="D4" sqref="D4"/>
    </sheetView>
  </sheetViews>
  <sheetFormatPr defaultRowHeight="18"/>
  <cols>
    <col min="1" max="1" width="6.28515625" style="1" customWidth="1"/>
    <col min="2" max="2" width="41.28515625" style="2" bestFit="1" customWidth="1"/>
    <col min="3" max="3" width="17.5703125" style="2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8554687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15.85546875" style="1" bestFit="1" customWidth="1"/>
    <col min="12" max="12" width="8.28515625" style="1" bestFit="1" customWidth="1"/>
    <col min="13" max="13" width="12.5703125" style="1" bestFit="1" customWidth="1"/>
    <col min="14" max="14" width="12.28515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204</v>
      </c>
      <c r="C1" s="81" t="s" vm="1">
        <v>275</v>
      </c>
    </row>
    <row r="2" spans="2:64">
      <c r="B2" s="57" t="s">
        <v>203</v>
      </c>
      <c r="C2" s="81" t="s">
        <v>276</v>
      </c>
    </row>
    <row r="3" spans="2:64">
      <c r="B3" s="57" t="s">
        <v>205</v>
      </c>
      <c r="C3" s="81" t="s">
        <v>277</v>
      </c>
    </row>
    <row r="4" spans="2:64">
      <c r="B4" s="57" t="s">
        <v>206</v>
      </c>
      <c r="C4" s="81">
        <v>162</v>
      </c>
    </row>
    <row r="6" spans="2:64" ht="26.25" customHeight="1">
      <c r="B6" s="201" t="s">
        <v>238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2:64" s="3" customFormat="1" ht="47.25">
      <c r="B7" s="60" t="s">
        <v>142</v>
      </c>
      <c r="C7" s="61" t="s">
        <v>58</v>
      </c>
      <c r="D7" s="61" t="s">
        <v>143</v>
      </c>
      <c r="E7" s="61" t="s">
        <v>15</v>
      </c>
      <c r="F7" s="61" t="s">
        <v>83</v>
      </c>
      <c r="G7" s="61" t="s">
        <v>18</v>
      </c>
      <c r="H7" s="61" t="s">
        <v>127</v>
      </c>
      <c r="I7" s="61" t="s">
        <v>67</v>
      </c>
      <c r="J7" s="61" t="s">
        <v>19</v>
      </c>
      <c r="K7" s="61" t="s">
        <v>0</v>
      </c>
      <c r="L7" s="61" t="s">
        <v>131</v>
      </c>
      <c r="M7" s="61" t="s">
        <v>135</v>
      </c>
      <c r="N7" s="78" t="s">
        <v>207</v>
      </c>
      <c r="O7" s="63" t="s">
        <v>209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</v>
      </c>
      <c r="L8" s="32" t="s">
        <v>79</v>
      </c>
      <c r="M8" s="32" t="s">
        <v>23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 t="s">
        <v>51</v>
      </c>
      <c r="C10" s="83"/>
      <c r="D10" s="83"/>
      <c r="E10" s="83"/>
      <c r="F10" s="83"/>
      <c r="G10" s="91">
        <v>3.856633863799825</v>
      </c>
      <c r="H10" s="83"/>
      <c r="I10" s="83"/>
      <c r="J10" s="125">
        <v>1.1174919937760789E-2</v>
      </c>
      <c r="K10" s="91"/>
      <c r="L10" s="93"/>
      <c r="M10" s="91">
        <v>465924.72768000013</v>
      </c>
      <c r="N10" s="92">
        <v>1</v>
      </c>
      <c r="O10" s="92">
        <f>M10/'סכום נכסי הקרן'!$C$43</f>
        <v>9.7597367414997971E-3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4" t="s">
        <v>265</v>
      </c>
      <c r="C11" s="85"/>
      <c r="D11" s="85"/>
      <c r="E11" s="85"/>
      <c r="F11" s="85"/>
      <c r="G11" s="94">
        <v>3.856633863799825</v>
      </c>
      <c r="H11" s="85"/>
      <c r="I11" s="85"/>
      <c r="J11" s="126">
        <v>1.1174919937760789E-2</v>
      </c>
      <c r="K11" s="94"/>
      <c r="L11" s="96"/>
      <c r="M11" s="94">
        <v>465924.72768000013</v>
      </c>
      <c r="N11" s="95">
        <v>1</v>
      </c>
      <c r="O11" s="95">
        <f>M11/'סכום נכסי הקרן'!$C$43</f>
        <v>9.7597367414997971E-3</v>
      </c>
    </row>
    <row r="12" spans="2:64">
      <c r="B12" s="104" t="s">
        <v>260</v>
      </c>
      <c r="C12" s="85"/>
      <c r="D12" s="85"/>
      <c r="E12" s="85"/>
      <c r="F12" s="85"/>
      <c r="G12" s="94">
        <v>3.8566338637998241</v>
      </c>
      <c r="H12" s="85"/>
      <c r="I12" s="85"/>
      <c r="J12" s="126">
        <v>1.1174919937760789E-2</v>
      </c>
      <c r="K12" s="94"/>
      <c r="L12" s="96"/>
      <c r="M12" s="94">
        <v>465924.72768000013</v>
      </c>
      <c r="N12" s="95">
        <v>1</v>
      </c>
      <c r="O12" s="95">
        <f>M12/'סכום נכסי הקרן'!$C$43</f>
        <v>9.7597367414997971E-3</v>
      </c>
    </row>
    <row r="13" spans="2:64">
      <c r="B13" s="90" t="s">
        <v>2625</v>
      </c>
      <c r="C13" s="87" t="s">
        <v>2626</v>
      </c>
      <c r="D13" s="87" t="s">
        <v>356</v>
      </c>
      <c r="E13" s="87" t="s">
        <v>358</v>
      </c>
      <c r="F13" s="87" t="s">
        <v>187</v>
      </c>
      <c r="G13" s="97">
        <v>0.79999999999999993</v>
      </c>
      <c r="H13" s="100" t="s">
        <v>281</v>
      </c>
      <c r="I13" s="101">
        <v>5.5E-2</v>
      </c>
      <c r="J13" s="127">
        <v>9.4000000000000004E-3</v>
      </c>
      <c r="K13" s="97">
        <v>1000000</v>
      </c>
      <c r="L13" s="99">
        <v>135.93</v>
      </c>
      <c r="M13" s="97">
        <v>1359.3000099999999</v>
      </c>
      <c r="N13" s="98">
        <v>2.9174240585349985E-3</v>
      </c>
      <c r="O13" s="98">
        <f>M13/'סכום נכסי הקרן'!$C$43</f>
        <v>2.847329077461948E-5</v>
      </c>
    </row>
    <row r="14" spans="2:64">
      <c r="B14" s="90" t="s">
        <v>2627</v>
      </c>
      <c r="C14" s="87" t="s">
        <v>2628</v>
      </c>
      <c r="D14" s="87" t="s">
        <v>356</v>
      </c>
      <c r="E14" s="87" t="s">
        <v>358</v>
      </c>
      <c r="F14" s="87" t="s">
        <v>187</v>
      </c>
      <c r="G14" s="97">
        <v>2.4</v>
      </c>
      <c r="H14" s="100" t="s">
        <v>281</v>
      </c>
      <c r="I14" s="101">
        <v>5.2000000000000005E-2</v>
      </c>
      <c r="J14" s="127">
        <v>1.0200000000000001E-2</v>
      </c>
      <c r="K14" s="97">
        <v>3000000</v>
      </c>
      <c r="L14" s="99">
        <v>137.05000000000001</v>
      </c>
      <c r="M14" s="97">
        <v>4111.50018</v>
      </c>
      <c r="N14" s="98">
        <v>8.8243871504149977E-3</v>
      </c>
      <c r="O14" s="98">
        <f>M14/'סכום נכסי הקרן'!$C$43</f>
        <v>8.612369549312395E-5</v>
      </c>
    </row>
    <row r="15" spans="2:64">
      <c r="B15" s="90" t="s">
        <v>2629</v>
      </c>
      <c r="C15" s="87" t="s">
        <v>2630</v>
      </c>
      <c r="D15" s="87" t="s">
        <v>356</v>
      </c>
      <c r="E15" s="87" t="s">
        <v>358</v>
      </c>
      <c r="F15" s="87" t="s">
        <v>187</v>
      </c>
      <c r="G15" s="97">
        <v>2.2699999999999996</v>
      </c>
      <c r="H15" s="100" t="s">
        <v>281</v>
      </c>
      <c r="I15" s="101">
        <v>5.7500000000000002E-2</v>
      </c>
      <c r="J15" s="127">
        <v>1.0999999999999999E-2</v>
      </c>
      <c r="K15" s="97">
        <v>5000000</v>
      </c>
      <c r="L15" s="99">
        <v>138.28</v>
      </c>
      <c r="M15" s="97">
        <v>6914.0000399999999</v>
      </c>
      <c r="N15" s="98">
        <v>1.4839306929312788E-2</v>
      </c>
      <c r="O15" s="98">
        <f>M15/'סכום נכסי הקרן'!$C$43</f>
        <v>1.4482772905640654E-4</v>
      </c>
    </row>
    <row r="16" spans="2:64">
      <c r="B16" s="90" t="s">
        <v>2631</v>
      </c>
      <c r="C16" s="87" t="s">
        <v>2632</v>
      </c>
      <c r="D16" s="87" t="s">
        <v>372</v>
      </c>
      <c r="E16" s="87" t="s">
        <v>358</v>
      </c>
      <c r="F16" s="87" t="s">
        <v>187</v>
      </c>
      <c r="G16" s="97">
        <v>3.7600000000000002</v>
      </c>
      <c r="H16" s="100" t="s">
        <v>281</v>
      </c>
      <c r="I16" s="101">
        <v>0.06</v>
      </c>
      <c r="J16" s="127">
        <v>9.4000000000000004E-3</v>
      </c>
      <c r="K16" s="97">
        <v>11495548.439999999</v>
      </c>
      <c r="L16" s="99">
        <v>146.54</v>
      </c>
      <c r="M16" s="97">
        <v>16845.575780000003</v>
      </c>
      <c r="N16" s="98">
        <v>3.6155144338185126E-2</v>
      </c>
      <c r="O16" s="98">
        <f>M16/'סכום נכסי הקרן'!$C$43</f>
        <v>3.5286469059161372E-4</v>
      </c>
    </row>
    <row r="17" spans="2:15">
      <c r="B17" s="90" t="s">
        <v>2633</v>
      </c>
      <c r="C17" s="87" t="s">
        <v>2634</v>
      </c>
      <c r="D17" s="87" t="s">
        <v>372</v>
      </c>
      <c r="E17" s="87" t="s">
        <v>358</v>
      </c>
      <c r="F17" s="87" t="s">
        <v>187</v>
      </c>
      <c r="G17" s="97">
        <v>4.8400000000000007</v>
      </c>
      <c r="H17" s="100" t="s">
        <v>281</v>
      </c>
      <c r="I17" s="101">
        <v>5.0499999999999996E-2</v>
      </c>
      <c r="J17" s="127">
        <v>1.1399999999999999E-2</v>
      </c>
      <c r="K17" s="97">
        <v>15518335.689999999</v>
      </c>
      <c r="L17" s="99">
        <v>150.26</v>
      </c>
      <c r="M17" s="97">
        <v>23317.852589999999</v>
      </c>
      <c r="N17" s="98">
        <v>5.0046394202144254E-2</v>
      </c>
      <c r="O17" s="98">
        <f>M17/'סכום נכסי הקרן'!$C$43</f>
        <v>4.8843963227424968E-4</v>
      </c>
    </row>
    <row r="18" spans="2:15">
      <c r="B18" s="90" t="s">
        <v>2635</v>
      </c>
      <c r="C18" s="87" t="s">
        <v>2636</v>
      </c>
      <c r="D18" s="87" t="s">
        <v>372</v>
      </c>
      <c r="E18" s="87" t="s">
        <v>358</v>
      </c>
      <c r="F18" s="87" t="s">
        <v>187</v>
      </c>
      <c r="G18" s="97">
        <v>3.2699999999999996</v>
      </c>
      <c r="H18" s="100" t="s">
        <v>281</v>
      </c>
      <c r="I18" s="101">
        <v>4.8000000000000001E-2</v>
      </c>
      <c r="J18" s="127">
        <v>9.0999999999999987E-3</v>
      </c>
      <c r="K18" s="97">
        <v>25000000</v>
      </c>
      <c r="L18" s="99">
        <v>138.18</v>
      </c>
      <c r="M18" s="97">
        <v>34545.000520000001</v>
      </c>
      <c r="N18" s="98">
        <v>7.41428785976041E-2</v>
      </c>
      <c r="O18" s="98">
        <f>M18/'סכום נכסי הקרן'!$C$43</f>
        <v>7.2361497636959566E-4</v>
      </c>
    </row>
    <row r="19" spans="2:15">
      <c r="B19" s="90" t="s">
        <v>2637</v>
      </c>
      <c r="C19" s="87" t="s">
        <v>2638</v>
      </c>
      <c r="D19" s="87" t="s">
        <v>356</v>
      </c>
      <c r="E19" s="87" t="s">
        <v>358</v>
      </c>
      <c r="F19" s="87" t="s">
        <v>187</v>
      </c>
      <c r="G19" s="97">
        <v>1.7499999999999998</v>
      </c>
      <c r="H19" s="100" t="s">
        <v>281</v>
      </c>
      <c r="I19" s="101">
        <v>0.06</v>
      </c>
      <c r="J19" s="127">
        <v>1.0899999999999998E-2</v>
      </c>
      <c r="K19" s="97">
        <v>10000000</v>
      </c>
      <c r="L19" s="99">
        <v>133.03</v>
      </c>
      <c r="M19" s="97">
        <v>13302.999460000001</v>
      </c>
      <c r="N19" s="98">
        <v>2.8551821076851239E-2</v>
      </c>
      <c r="O19" s="98">
        <f>M19/'סכום נכסי הקרן'!$C$43</f>
        <v>2.7865825720047331E-4</v>
      </c>
    </row>
    <row r="20" spans="2:15">
      <c r="B20" s="90" t="s">
        <v>2639</v>
      </c>
      <c r="C20" s="87" t="s">
        <v>2640</v>
      </c>
      <c r="D20" s="87" t="s">
        <v>356</v>
      </c>
      <c r="E20" s="87" t="s">
        <v>358</v>
      </c>
      <c r="F20" s="87" t="s">
        <v>187</v>
      </c>
      <c r="G20" s="97">
        <v>9.9999999999999992E-2</v>
      </c>
      <c r="H20" s="100" t="s">
        <v>281</v>
      </c>
      <c r="I20" s="101">
        <v>6.4500000000000002E-2</v>
      </c>
      <c r="J20" s="127">
        <v>1.23E-2</v>
      </c>
      <c r="K20" s="97">
        <v>50000</v>
      </c>
      <c r="L20" s="99">
        <v>139.65</v>
      </c>
      <c r="M20" s="97">
        <v>69.82499</v>
      </c>
      <c r="N20" s="98">
        <v>1.4986324153191589E-4</v>
      </c>
      <c r="O20" s="98">
        <f>M20/'סכום נכסי הקרן'!$C$43</f>
        <v>1.4626257845792978E-6</v>
      </c>
    </row>
    <row r="21" spans="2:15">
      <c r="B21" s="90" t="s">
        <v>2641</v>
      </c>
      <c r="C21" s="87" t="s">
        <v>2642</v>
      </c>
      <c r="D21" s="87" t="s">
        <v>372</v>
      </c>
      <c r="E21" s="87" t="s">
        <v>358</v>
      </c>
      <c r="F21" s="87" t="s">
        <v>187</v>
      </c>
      <c r="G21" s="97">
        <v>0.51</v>
      </c>
      <c r="H21" s="100" t="s">
        <v>281</v>
      </c>
      <c r="I21" s="101">
        <v>5.0499999999999996E-2</v>
      </c>
      <c r="J21" s="127">
        <v>1.1199999999999998E-2</v>
      </c>
      <c r="K21" s="97">
        <v>482432.41</v>
      </c>
      <c r="L21" s="99">
        <v>138.47999999999999</v>
      </c>
      <c r="M21" s="97">
        <v>668.07240000000002</v>
      </c>
      <c r="N21" s="98">
        <v>1.4338633695759461E-3</v>
      </c>
      <c r="O21" s="98">
        <f>M21/'סכום נכסי הקרן'!$C$43</f>
        <v>1.3994129010341062E-5</v>
      </c>
    </row>
    <row r="22" spans="2:15">
      <c r="B22" s="90" t="s">
        <v>2643</v>
      </c>
      <c r="C22" s="87" t="s">
        <v>2644</v>
      </c>
      <c r="D22" s="87" t="s">
        <v>372</v>
      </c>
      <c r="E22" s="87" t="s">
        <v>358</v>
      </c>
      <c r="F22" s="87" t="s">
        <v>187</v>
      </c>
      <c r="G22" s="97">
        <v>0.78999999999999992</v>
      </c>
      <c r="H22" s="100" t="s">
        <v>281</v>
      </c>
      <c r="I22" s="101">
        <v>5.5E-2</v>
      </c>
      <c r="J22" s="127">
        <v>9.7000000000000003E-3</v>
      </c>
      <c r="K22" s="97">
        <v>734853.38</v>
      </c>
      <c r="L22" s="99">
        <v>136.68</v>
      </c>
      <c r="M22" s="97">
        <v>1004.3975600000001</v>
      </c>
      <c r="N22" s="98">
        <v>2.1557077792398825E-3</v>
      </c>
      <c r="O22" s="98">
        <f>M22/'סכום נכסי הקרן'!$C$43</f>
        <v>2.1039140416984416E-5</v>
      </c>
    </row>
    <row r="23" spans="2:15">
      <c r="B23" s="90" t="s">
        <v>2643</v>
      </c>
      <c r="C23" s="87" t="s">
        <v>2645</v>
      </c>
      <c r="D23" s="87" t="s">
        <v>372</v>
      </c>
      <c r="E23" s="87" t="s">
        <v>358</v>
      </c>
      <c r="F23" s="87" t="s">
        <v>187</v>
      </c>
      <c r="G23" s="97">
        <v>0.80999999999999983</v>
      </c>
      <c r="H23" s="100" t="s">
        <v>281</v>
      </c>
      <c r="I23" s="101">
        <v>5.5E-2</v>
      </c>
      <c r="J23" s="127">
        <v>9.7999999999999997E-3</v>
      </c>
      <c r="K23" s="97">
        <v>1224735.5900000001</v>
      </c>
      <c r="L23" s="99">
        <v>135.97999999999999</v>
      </c>
      <c r="M23" s="97">
        <v>1665.3954199999998</v>
      </c>
      <c r="N23" s="98">
        <v>3.5743872798779707E-3</v>
      </c>
      <c r="O23" s="98">
        <f>M23/'סכום נכסי הקרן'!$C$43</f>
        <v>3.4885078863774549E-5</v>
      </c>
    </row>
    <row r="24" spans="2:15">
      <c r="B24" s="90" t="s">
        <v>2646</v>
      </c>
      <c r="C24" s="87" t="s">
        <v>2647</v>
      </c>
      <c r="D24" s="87" t="s">
        <v>372</v>
      </c>
      <c r="E24" s="87" t="s">
        <v>358</v>
      </c>
      <c r="F24" s="87" t="s">
        <v>187</v>
      </c>
      <c r="G24" s="97">
        <v>1.2700000000000002</v>
      </c>
      <c r="H24" s="100" t="s">
        <v>281</v>
      </c>
      <c r="I24" s="101">
        <v>6.1500000000000006E-2</v>
      </c>
      <c r="J24" s="127">
        <v>1.03E-2</v>
      </c>
      <c r="K24" s="97">
        <v>951128.55</v>
      </c>
      <c r="L24" s="99">
        <v>131.11000000000001</v>
      </c>
      <c r="M24" s="97">
        <v>1247.02468</v>
      </c>
      <c r="N24" s="98">
        <v>2.6764509499407037E-3</v>
      </c>
      <c r="O24" s="98">
        <f>M24/'סכום נכסי הקרן'!$C$43</f>
        <v>2.6121456672958319E-5</v>
      </c>
    </row>
    <row r="25" spans="2:15">
      <c r="B25" s="90" t="s">
        <v>2648</v>
      </c>
      <c r="C25" s="87" t="s">
        <v>2649</v>
      </c>
      <c r="D25" s="87" t="s">
        <v>372</v>
      </c>
      <c r="E25" s="87" t="s">
        <v>358</v>
      </c>
      <c r="F25" s="87" t="s">
        <v>187</v>
      </c>
      <c r="G25" s="97">
        <v>3.0000000000000004</v>
      </c>
      <c r="H25" s="100" t="s">
        <v>281</v>
      </c>
      <c r="I25" s="101">
        <v>5.2499999999999998E-2</v>
      </c>
      <c r="J25" s="127">
        <v>8.8999999999999999E-3</v>
      </c>
      <c r="K25" s="97">
        <v>1237989.8799999999</v>
      </c>
      <c r="L25" s="99">
        <v>151.16</v>
      </c>
      <c r="M25" s="97">
        <v>1871.3453999999999</v>
      </c>
      <c r="N25" s="98">
        <v>4.0164114261933984E-3</v>
      </c>
      <c r="O25" s="98">
        <f>M25/'סכום נכסי הקרן'!$C$43</f>
        <v>3.9199118165199307E-5</v>
      </c>
    </row>
    <row r="26" spans="2:15">
      <c r="B26" s="90" t="s">
        <v>2650</v>
      </c>
      <c r="C26" s="87" t="s">
        <v>2651</v>
      </c>
      <c r="D26" s="87" t="s">
        <v>372</v>
      </c>
      <c r="E26" s="87" t="s">
        <v>358</v>
      </c>
      <c r="F26" s="87" t="s">
        <v>187</v>
      </c>
      <c r="G26" s="97">
        <v>6.21</v>
      </c>
      <c r="H26" s="100" t="s">
        <v>281</v>
      </c>
      <c r="I26" s="101">
        <v>5.5999999999999994E-2</v>
      </c>
      <c r="J26" s="127">
        <v>1.3899999999999999E-2</v>
      </c>
      <c r="K26" s="97">
        <v>9089436.6600000001</v>
      </c>
      <c r="L26" s="99">
        <v>158.99</v>
      </c>
      <c r="M26" s="97">
        <v>14451.295480000001</v>
      </c>
      <c r="N26" s="98">
        <v>3.1016373721905646E-2</v>
      </c>
      <c r="O26" s="98">
        <f>M26/'סכום נכסי הקרן'!$C$43</f>
        <v>3.0271164220177136E-4</v>
      </c>
    </row>
    <row r="27" spans="2:15">
      <c r="B27" s="90" t="s">
        <v>2652</v>
      </c>
      <c r="C27" s="87" t="s">
        <v>2653</v>
      </c>
      <c r="D27" s="87" t="s">
        <v>372</v>
      </c>
      <c r="E27" s="87" t="s">
        <v>358</v>
      </c>
      <c r="F27" s="87" t="s">
        <v>187</v>
      </c>
      <c r="G27" s="97">
        <v>0.31</v>
      </c>
      <c r="H27" s="100" t="s">
        <v>281</v>
      </c>
      <c r="I27" s="101">
        <v>4.7E-2</v>
      </c>
      <c r="J27" s="127">
        <v>1.0500000000000001E-2</v>
      </c>
      <c r="K27" s="97">
        <v>38031.120000000003</v>
      </c>
      <c r="L27" s="99">
        <v>166.07</v>
      </c>
      <c r="M27" s="97">
        <v>63.158279999999998</v>
      </c>
      <c r="N27" s="98">
        <v>1.3555468565595746E-4</v>
      </c>
      <c r="O27" s="98">
        <f>M27/'סכום נכסי הקרן'!$C$43</f>
        <v>1.3229780460789035E-6</v>
      </c>
    </row>
    <row r="28" spans="2:15">
      <c r="B28" s="90" t="s">
        <v>2654</v>
      </c>
      <c r="C28" s="87" t="s">
        <v>2655</v>
      </c>
      <c r="D28" s="87" t="s">
        <v>372</v>
      </c>
      <c r="E28" s="87" t="s">
        <v>358</v>
      </c>
      <c r="F28" s="87" t="s">
        <v>187</v>
      </c>
      <c r="G28" s="97">
        <v>0.5099999999999999</v>
      </c>
      <c r="H28" s="100" t="s">
        <v>281</v>
      </c>
      <c r="I28" s="101">
        <v>4.8000000000000001E-2</v>
      </c>
      <c r="J28" s="127">
        <v>1.14E-2</v>
      </c>
      <c r="K28" s="97">
        <v>25000000</v>
      </c>
      <c r="L28" s="99">
        <v>127.37</v>
      </c>
      <c r="M28" s="97">
        <v>31842.500370000002</v>
      </c>
      <c r="N28" s="98">
        <v>6.834258513935243E-2</v>
      </c>
      <c r="O28" s="98">
        <f>M28/'סכום נכסי הקרן'!$C$43</f>
        <v>6.6700563919361582E-4</v>
      </c>
    </row>
    <row r="29" spans="2:15">
      <c r="B29" s="90" t="s">
        <v>2656</v>
      </c>
      <c r="C29" s="87" t="s">
        <v>2657</v>
      </c>
      <c r="D29" s="87" t="s">
        <v>372</v>
      </c>
      <c r="E29" s="87" t="s">
        <v>358</v>
      </c>
      <c r="F29" s="87" t="s">
        <v>187</v>
      </c>
      <c r="G29" s="97">
        <v>4.3599999999999994</v>
      </c>
      <c r="H29" s="100" t="s">
        <v>281</v>
      </c>
      <c r="I29" s="101">
        <v>5.0999999999999997E-2</v>
      </c>
      <c r="J29" s="127">
        <v>1.0700000000000001E-2</v>
      </c>
      <c r="K29" s="97">
        <v>14316079.6</v>
      </c>
      <c r="L29" s="99">
        <v>148.91999999999999</v>
      </c>
      <c r="M29" s="97">
        <v>21319.506450000001</v>
      </c>
      <c r="N29" s="98">
        <v>4.5757404970019885E-2</v>
      </c>
      <c r="O29" s="98">
        <f>M29/'סכום נכסי הקרן'!$C$43</f>
        <v>4.465802264815885E-4</v>
      </c>
    </row>
    <row r="30" spans="2:15">
      <c r="B30" s="90" t="s">
        <v>2658</v>
      </c>
      <c r="C30" s="87" t="s">
        <v>2659</v>
      </c>
      <c r="D30" s="87" t="s">
        <v>372</v>
      </c>
      <c r="E30" s="87" t="s">
        <v>358</v>
      </c>
      <c r="F30" s="87" t="s">
        <v>187</v>
      </c>
      <c r="G30" s="97">
        <v>6.2900000000000009</v>
      </c>
      <c r="H30" s="100" t="s">
        <v>281</v>
      </c>
      <c r="I30" s="101">
        <v>5.5E-2</v>
      </c>
      <c r="J30" s="127">
        <v>1.1699999999999999E-2</v>
      </c>
      <c r="K30" s="97">
        <v>10000000</v>
      </c>
      <c r="L30" s="99">
        <v>161.81</v>
      </c>
      <c r="M30" s="97">
        <v>16181.00016</v>
      </c>
      <c r="N30" s="98">
        <v>3.4728786000628856E-2</v>
      </c>
      <c r="O30" s="98">
        <f>M30/'סכום נכסי הקרן'!$C$43</f>
        <v>3.3894380871802123E-4</v>
      </c>
    </row>
    <row r="31" spans="2:15">
      <c r="B31" s="90" t="s">
        <v>2660</v>
      </c>
      <c r="C31" s="87" t="s">
        <v>2661</v>
      </c>
      <c r="D31" s="87" t="s">
        <v>372</v>
      </c>
      <c r="E31" s="87" t="s">
        <v>358</v>
      </c>
      <c r="F31" s="87" t="s">
        <v>187</v>
      </c>
      <c r="G31" s="97">
        <v>2.2599999999999998</v>
      </c>
      <c r="H31" s="100" t="s">
        <v>281</v>
      </c>
      <c r="I31" s="101">
        <v>5.5999999999999994E-2</v>
      </c>
      <c r="J31" s="127">
        <v>1.11E-2</v>
      </c>
      <c r="K31" s="97">
        <v>10000000</v>
      </c>
      <c r="L31" s="99">
        <v>137.74</v>
      </c>
      <c r="M31" s="97">
        <v>13773.999900000001</v>
      </c>
      <c r="N31" s="98">
        <v>2.9562714923042389E-2</v>
      </c>
      <c r="O31" s="98">
        <f>M31/'סכום נכסי הקרן'!$C$43</f>
        <v>2.8852431501290114E-4</v>
      </c>
    </row>
    <row r="32" spans="2:15">
      <c r="B32" s="90" t="s">
        <v>2662</v>
      </c>
      <c r="C32" s="87" t="s">
        <v>2663</v>
      </c>
      <c r="D32" s="87" t="s">
        <v>372</v>
      </c>
      <c r="E32" s="87" t="s">
        <v>358</v>
      </c>
      <c r="F32" s="87" t="s">
        <v>187</v>
      </c>
      <c r="G32" s="97">
        <v>1.47</v>
      </c>
      <c r="H32" s="100" t="s">
        <v>281</v>
      </c>
      <c r="I32" s="101">
        <v>4.8000000000000001E-2</v>
      </c>
      <c r="J32" s="127">
        <v>1.1000000000000001E-2</v>
      </c>
      <c r="K32" s="97">
        <v>25000000</v>
      </c>
      <c r="L32" s="99">
        <v>131.58000000000001</v>
      </c>
      <c r="M32" s="97">
        <v>32895.001940000002</v>
      </c>
      <c r="N32" s="98">
        <v>7.0601537084746632E-2</v>
      </c>
      <c r="O32" s="98">
        <f>M32/'סכום נכסי הקרן'!$C$43</f>
        <v>6.8905241549236209E-4</v>
      </c>
    </row>
    <row r="33" spans="2:15">
      <c r="B33" s="90" t="s">
        <v>2664</v>
      </c>
      <c r="C33" s="87" t="s">
        <v>2665</v>
      </c>
      <c r="D33" s="87" t="s">
        <v>372</v>
      </c>
      <c r="E33" s="87" t="s">
        <v>358</v>
      </c>
      <c r="F33" s="87" t="s">
        <v>187</v>
      </c>
      <c r="G33" s="97">
        <v>5.31</v>
      </c>
      <c r="H33" s="100" t="s">
        <v>281</v>
      </c>
      <c r="I33" s="101">
        <v>5.0499999999999996E-2</v>
      </c>
      <c r="J33" s="127">
        <v>1.21E-2</v>
      </c>
      <c r="K33" s="97">
        <v>16690065.59</v>
      </c>
      <c r="L33" s="99">
        <v>146.78</v>
      </c>
      <c r="M33" s="97">
        <v>24497.678980000001</v>
      </c>
      <c r="N33" s="98">
        <v>5.2578619516466515E-2</v>
      </c>
      <c r="O33" s="98">
        <f>M33/'סכום נכסי הקרן'!$C$43</f>
        <v>5.1315348471219651E-4</v>
      </c>
    </row>
    <row r="34" spans="2:15">
      <c r="B34" s="90" t="s">
        <v>2666</v>
      </c>
      <c r="C34" s="87" t="s">
        <v>2667</v>
      </c>
      <c r="D34" s="87" t="s">
        <v>372</v>
      </c>
      <c r="E34" s="87" t="s">
        <v>358</v>
      </c>
      <c r="F34" s="87" t="s">
        <v>187</v>
      </c>
      <c r="G34" s="97">
        <v>5.8</v>
      </c>
      <c r="H34" s="100" t="s">
        <v>281</v>
      </c>
      <c r="I34" s="101">
        <v>5.0499999999999996E-2</v>
      </c>
      <c r="J34" s="127">
        <v>1.2699999999999998E-2</v>
      </c>
      <c r="K34" s="97">
        <v>17805476.84</v>
      </c>
      <c r="L34" s="99">
        <v>150.51</v>
      </c>
      <c r="M34" s="97">
        <v>26799.022350000003</v>
      </c>
      <c r="N34" s="98">
        <v>5.7517922440909232E-2</v>
      </c>
      <c r="O34" s="98">
        <f>M34/'סכום נכסי הקרן'!$C$43</f>
        <v>5.6135978094127756E-4</v>
      </c>
    </row>
    <row r="35" spans="2:15">
      <c r="B35" s="90" t="s">
        <v>2668</v>
      </c>
      <c r="C35" s="87">
        <v>3273</v>
      </c>
      <c r="D35" s="87" t="s">
        <v>372</v>
      </c>
      <c r="E35" s="87" t="s">
        <v>358</v>
      </c>
      <c r="F35" s="87" t="s">
        <v>187</v>
      </c>
      <c r="G35" s="97">
        <v>0.36000000000000004</v>
      </c>
      <c r="H35" s="100" t="s">
        <v>281</v>
      </c>
      <c r="I35" s="101">
        <v>5.2300000000000006E-2</v>
      </c>
      <c r="J35" s="127">
        <v>1.04E-2</v>
      </c>
      <c r="K35" s="97">
        <v>23689.51</v>
      </c>
      <c r="L35" s="99">
        <v>132.34</v>
      </c>
      <c r="M35" s="97">
        <v>31.35069</v>
      </c>
      <c r="N35" s="98">
        <v>6.7287027576548461E-5</v>
      </c>
      <c r="O35" s="98">
        <f>M35/'סכום נכסי הקרן'!$C$43</f>
        <v>6.5670367526514999E-7</v>
      </c>
    </row>
    <row r="36" spans="2:15">
      <c r="B36" s="90" t="s">
        <v>2669</v>
      </c>
      <c r="C36" s="87">
        <v>3252</v>
      </c>
      <c r="D36" s="87" t="s">
        <v>372</v>
      </c>
      <c r="E36" s="87" t="s">
        <v>358</v>
      </c>
      <c r="F36" s="87" t="s">
        <v>187</v>
      </c>
      <c r="G36" s="97">
        <v>0.97000000000000008</v>
      </c>
      <c r="H36" s="100" t="s">
        <v>281</v>
      </c>
      <c r="I36" s="101">
        <v>5.5E-2</v>
      </c>
      <c r="J36" s="127">
        <v>1.03E-2</v>
      </c>
      <c r="K36" s="97">
        <v>125751.43</v>
      </c>
      <c r="L36" s="99">
        <v>135.15</v>
      </c>
      <c r="M36" s="97">
        <v>169.95304999999999</v>
      </c>
      <c r="N36" s="98">
        <v>3.6476503585945058E-4</v>
      </c>
      <c r="O36" s="98">
        <f>M36/'סכום נכסי הקרן'!$C$43</f>
        <v>3.5600107224919707E-6</v>
      </c>
    </row>
    <row r="37" spans="2:15">
      <c r="B37" s="90" t="s">
        <v>2670</v>
      </c>
      <c r="C37" s="87" t="s">
        <v>2671</v>
      </c>
      <c r="D37" s="87" t="s">
        <v>372</v>
      </c>
      <c r="E37" s="87" t="s">
        <v>358</v>
      </c>
      <c r="F37" s="87" t="s">
        <v>187</v>
      </c>
      <c r="G37" s="97">
        <v>2.38</v>
      </c>
      <c r="H37" s="100" t="s">
        <v>281</v>
      </c>
      <c r="I37" s="101">
        <v>4.8000000000000001E-2</v>
      </c>
      <c r="J37" s="127">
        <v>1.06E-2</v>
      </c>
      <c r="K37" s="97">
        <v>25000000</v>
      </c>
      <c r="L37" s="99">
        <v>131.53</v>
      </c>
      <c r="M37" s="97">
        <v>32882.501929999999</v>
      </c>
      <c r="N37" s="98">
        <v>7.057470869540089E-2</v>
      </c>
      <c r="O37" s="98">
        <f>M37/'סכום נכסי הקרן'!$C$43</f>
        <v>6.8879057747514929E-4</v>
      </c>
    </row>
    <row r="38" spans="2:15">
      <c r="B38" s="90" t="s">
        <v>2672</v>
      </c>
      <c r="C38" s="87">
        <v>3258</v>
      </c>
      <c r="D38" s="87" t="s">
        <v>372</v>
      </c>
      <c r="E38" s="87" t="s">
        <v>358</v>
      </c>
      <c r="F38" s="87" t="s">
        <v>187</v>
      </c>
      <c r="G38" s="97">
        <v>0.95000000000000007</v>
      </c>
      <c r="H38" s="100" t="s">
        <v>281</v>
      </c>
      <c r="I38" s="101">
        <v>5.5E-2</v>
      </c>
      <c r="J38" s="127">
        <v>1.0500000000000001E-2</v>
      </c>
      <c r="K38" s="97">
        <v>110369.79</v>
      </c>
      <c r="L38" s="99">
        <v>133.63999999999999</v>
      </c>
      <c r="M38" s="97">
        <v>147.49817999999999</v>
      </c>
      <c r="N38" s="98">
        <v>3.1657083480940001E-4</v>
      </c>
      <c r="O38" s="98">
        <f>M38/'סכום נכסי הקרן'!$C$43</f>
        <v>3.0896480077765638E-6</v>
      </c>
    </row>
    <row r="39" spans="2:15">
      <c r="B39" s="90" t="s">
        <v>2673</v>
      </c>
      <c r="C39" s="87">
        <v>3277</v>
      </c>
      <c r="D39" s="87" t="s">
        <v>356</v>
      </c>
      <c r="E39" s="87" t="s">
        <v>358</v>
      </c>
      <c r="F39" s="87" t="s">
        <v>187</v>
      </c>
      <c r="G39" s="97">
        <v>1.0999999999999999</v>
      </c>
      <c r="H39" s="100" t="s">
        <v>281</v>
      </c>
      <c r="I39" s="101">
        <v>5.9000000000000004E-2</v>
      </c>
      <c r="J39" s="127">
        <v>1.0899999999999998E-2</v>
      </c>
      <c r="K39" s="97">
        <v>221231.68</v>
      </c>
      <c r="L39" s="99">
        <v>131.15</v>
      </c>
      <c r="M39" s="97">
        <v>290.14535999999998</v>
      </c>
      <c r="N39" s="98">
        <v>6.2273011661075333E-4</v>
      </c>
      <c r="O39" s="98">
        <f>M39/'סכום נכסי הקרן'!$C$43</f>
        <v>6.0776819991244222E-6</v>
      </c>
    </row>
    <row r="40" spans="2:15">
      <c r="B40" s="90" t="s">
        <v>2674</v>
      </c>
      <c r="C40" s="87" t="s">
        <v>2675</v>
      </c>
      <c r="D40" s="87" t="s">
        <v>363</v>
      </c>
      <c r="E40" s="87" t="s">
        <v>382</v>
      </c>
      <c r="F40" s="87" t="s">
        <v>187</v>
      </c>
      <c r="G40" s="97">
        <v>1.1200000000000001</v>
      </c>
      <c r="H40" s="100" t="s">
        <v>281</v>
      </c>
      <c r="I40" s="101">
        <v>0.06</v>
      </c>
      <c r="J40" s="127">
        <v>1.0700000000000001E-2</v>
      </c>
      <c r="K40" s="97">
        <v>377562.38</v>
      </c>
      <c r="L40" s="99">
        <v>131.32</v>
      </c>
      <c r="M40" s="97">
        <v>495.81491</v>
      </c>
      <c r="N40" s="98">
        <v>1.0641523845897455E-3</v>
      </c>
      <c r="O40" s="98">
        <f>M40/'סכום נכסי הקרן'!$C$43</f>
        <v>1.0385847126435163E-5</v>
      </c>
    </row>
    <row r="41" spans="2:15">
      <c r="B41" s="90" t="s">
        <v>2676</v>
      </c>
      <c r="C41" s="87" t="s">
        <v>2677</v>
      </c>
      <c r="D41" s="87" t="s">
        <v>363</v>
      </c>
      <c r="E41" s="87" t="s">
        <v>382</v>
      </c>
      <c r="F41" s="87" t="s">
        <v>187</v>
      </c>
      <c r="G41" s="97">
        <v>1.72</v>
      </c>
      <c r="H41" s="100" t="s">
        <v>281</v>
      </c>
      <c r="I41" s="101">
        <v>6.25E-2</v>
      </c>
      <c r="J41" s="127">
        <v>1.11E-2</v>
      </c>
      <c r="K41" s="97">
        <v>10000000</v>
      </c>
      <c r="L41" s="99">
        <v>134.12</v>
      </c>
      <c r="M41" s="97">
        <v>13412.000179999999</v>
      </c>
      <c r="N41" s="98">
        <v>2.8785765990105253E-2</v>
      </c>
      <c r="O41" s="98">
        <f>M41/'סכום נכסי הקרן'!$C$43</f>
        <v>2.8094149796584553E-4</v>
      </c>
    </row>
    <row r="42" spans="2:15">
      <c r="B42" s="90" t="s">
        <v>2678</v>
      </c>
      <c r="C42" s="87" t="s">
        <v>2679</v>
      </c>
      <c r="D42" s="87" t="s">
        <v>363</v>
      </c>
      <c r="E42" s="87" t="s">
        <v>382</v>
      </c>
      <c r="F42" s="87" t="s">
        <v>187</v>
      </c>
      <c r="G42" s="97">
        <v>3.78</v>
      </c>
      <c r="H42" s="100" t="s">
        <v>281</v>
      </c>
      <c r="I42" s="101">
        <v>6.2E-2</v>
      </c>
      <c r="J42" s="127">
        <v>2.5000000000000001E-3</v>
      </c>
      <c r="K42" s="97">
        <v>2280770.34</v>
      </c>
      <c r="L42" s="99">
        <v>152.03</v>
      </c>
      <c r="M42" s="97">
        <v>3467.45516</v>
      </c>
      <c r="N42" s="98">
        <v>7.442093012031482E-3</v>
      </c>
      <c r="O42" s="98">
        <f>M42/'סכום נכסי הקרן'!$C$43</f>
        <v>7.2632868603182536E-5</v>
      </c>
    </row>
    <row r="43" spans="2:15">
      <c r="B43" s="90" t="s">
        <v>2680</v>
      </c>
      <c r="C43" s="87" t="s">
        <v>2681</v>
      </c>
      <c r="D43" s="87" t="s">
        <v>363</v>
      </c>
      <c r="E43" s="87" t="s">
        <v>382</v>
      </c>
      <c r="F43" s="87" t="s">
        <v>187</v>
      </c>
      <c r="G43" s="97">
        <v>6.19</v>
      </c>
      <c r="H43" s="100" t="s">
        <v>281</v>
      </c>
      <c r="I43" s="101">
        <v>5.6500000000000002E-2</v>
      </c>
      <c r="J43" s="127">
        <v>1.5600000000000001E-2</v>
      </c>
      <c r="K43" s="97">
        <v>2273162.21</v>
      </c>
      <c r="L43" s="99">
        <v>157.75</v>
      </c>
      <c r="M43" s="97">
        <v>3585.9135499999998</v>
      </c>
      <c r="N43" s="98">
        <v>7.6963366332916047E-3</v>
      </c>
      <c r="O43" s="98">
        <f>M43/'סכום נכסי הקרן'!$C$43</f>
        <v>7.5114219414886921E-5</v>
      </c>
    </row>
    <row r="44" spans="2:15">
      <c r="B44" s="90" t="s">
        <v>2682</v>
      </c>
      <c r="C44" s="87" t="s">
        <v>2683</v>
      </c>
      <c r="D44" s="87" t="s">
        <v>381</v>
      </c>
      <c r="E44" s="87" t="s">
        <v>382</v>
      </c>
      <c r="F44" s="87" t="s">
        <v>187</v>
      </c>
      <c r="G44" s="97">
        <v>0.12</v>
      </c>
      <c r="H44" s="100" t="s">
        <v>281</v>
      </c>
      <c r="I44" s="101">
        <v>6.2E-2</v>
      </c>
      <c r="J44" s="127">
        <v>7.000000000000001E-3</v>
      </c>
      <c r="K44" s="97">
        <v>5066.46</v>
      </c>
      <c r="L44" s="99">
        <v>133.24</v>
      </c>
      <c r="M44" s="97">
        <v>6.7505500000000005</v>
      </c>
      <c r="N44" s="98">
        <v>1.4488499105023501E-5</v>
      </c>
      <c r="O44" s="98">
        <f>M44/'סכום נכסי הקרן'!$C$43</f>
        <v>1.4140393704448479E-7</v>
      </c>
    </row>
    <row r="45" spans="2:15">
      <c r="B45" s="90" t="s">
        <v>2684</v>
      </c>
      <c r="C45" s="87" t="s">
        <v>2685</v>
      </c>
      <c r="D45" s="87" t="s">
        <v>363</v>
      </c>
      <c r="E45" s="87" t="s">
        <v>382</v>
      </c>
      <c r="F45" s="87" t="s">
        <v>187</v>
      </c>
      <c r="G45" s="97">
        <v>0.73</v>
      </c>
      <c r="H45" s="100" t="s">
        <v>281</v>
      </c>
      <c r="I45" s="101">
        <v>5.5E-2</v>
      </c>
      <c r="J45" s="127">
        <v>1.3800000000000002E-2</v>
      </c>
      <c r="K45" s="97">
        <v>117128.58</v>
      </c>
      <c r="L45" s="99">
        <v>134.74</v>
      </c>
      <c r="M45" s="97">
        <v>157.81904999999998</v>
      </c>
      <c r="N45" s="98">
        <v>3.3872220258803485E-4</v>
      </c>
      <c r="O45" s="98">
        <f>M45/'סכום נכסי הקרן'!$C$43</f>
        <v>3.3058395257601815E-6</v>
      </c>
    </row>
    <row r="46" spans="2:15">
      <c r="B46" s="90" t="s">
        <v>2686</v>
      </c>
      <c r="C46" s="87">
        <v>3534</v>
      </c>
      <c r="D46" s="87" t="s">
        <v>363</v>
      </c>
      <c r="E46" s="87" t="s">
        <v>382</v>
      </c>
      <c r="F46" s="87" t="s">
        <v>187</v>
      </c>
      <c r="G46" s="97">
        <v>6.2099999999999991</v>
      </c>
      <c r="H46" s="100" t="s">
        <v>281</v>
      </c>
      <c r="I46" s="101">
        <v>5.5099999999999996E-2</v>
      </c>
      <c r="J46" s="127">
        <v>1.1699999999999997E-2</v>
      </c>
      <c r="K46" s="97">
        <v>50000000</v>
      </c>
      <c r="L46" s="99">
        <v>165.09</v>
      </c>
      <c r="M46" s="97">
        <v>82544.997390000004</v>
      </c>
      <c r="N46" s="98">
        <v>0.17716380455061917</v>
      </c>
      <c r="O46" s="98">
        <f>M46/'סכום נכסי הקרן'!$C$43</f>
        <v>1.7290720925365669E-3</v>
      </c>
    </row>
    <row r="47" spans="2:15">
      <c r="B47" s="90" t="s">
        <v>2687</v>
      </c>
      <c r="C47" s="87" t="s">
        <v>2688</v>
      </c>
      <c r="D47" s="87" t="s">
        <v>363</v>
      </c>
      <c r="E47" s="87" t="s">
        <v>382</v>
      </c>
      <c r="F47" s="87" t="s">
        <v>187</v>
      </c>
      <c r="G47" s="97">
        <v>0.48999999999999994</v>
      </c>
      <c r="H47" s="100" t="s">
        <v>281</v>
      </c>
      <c r="I47" s="101">
        <v>5.3499999999999999E-2</v>
      </c>
      <c r="J47" s="127">
        <v>9.6000000000000009E-3</v>
      </c>
      <c r="K47" s="97">
        <v>280877.77</v>
      </c>
      <c r="L47" s="99">
        <v>136.62</v>
      </c>
      <c r="M47" s="97">
        <v>383.73521</v>
      </c>
      <c r="N47" s="98">
        <v>8.2359915068416724E-4</v>
      </c>
      <c r="O47" s="98">
        <f>M47/'סכום נכסי הקרן'!$C$43</f>
        <v>8.0381108912002936E-6</v>
      </c>
    </row>
    <row r="48" spans="2:15">
      <c r="B48" s="90" t="s">
        <v>2689</v>
      </c>
      <c r="C48" s="87" t="s">
        <v>2690</v>
      </c>
      <c r="D48" s="87" t="s">
        <v>363</v>
      </c>
      <c r="E48" s="87" t="s">
        <v>382</v>
      </c>
      <c r="F48" s="87" t="s">
        <v>187</v>
      </c>
      <c r="G48" s="97">
        <v>0.95</v>
      </c>
      <c r="H48" s="100" t="s">
        <v>281</v>
      </c>
      <c r="I48" s="101">
        <v>5.6500000000000002E-2</v>
      </c>
      <c r="J48" s="127">
        <v>1.6500000000000004E-2</v>
      </c>
      <c r="K48" s="97">
        <v>11074.2</v>
      </c>
      <c r="L48" s="99">
        <v>134.59</v>
      </c>
      <c r="M48" s="97">
        <v>14.904770000000001</v>
      </c>
      <c r="N48" s="98">
        <v>3.198965222175691E-5</v>
      </c>
      <c r="O48" s="98">
        <f>M48/'סכום נכסי הקרן'!$C$43</f>
        <v>3.1221058413648153E-7</v>
      </c>
    </row>
    <row r="49" spans="2:15">
      <c r="B49" s="90" t="s">
        <v>2691</v>
      </c>
      <c r="C49" s="87" t="s">
        <v>2692</v>
      </c>
      <c r="D49" s="87" t="s">
        <v>363</v>
      </c>
      <c r="E49" s="87" t="s">
        <v>382</v>
      </c>
      <c r="F49" s="87" t="s">
        <v>187</v>
      </c>
      <c r="G49" s="97">
        <v>1.74</v>
      </c>
      <c r="H49" s="100" t="s">
        <v>281</v>
      </c>
      <c r="I49" s="101">
        <v>6.0999999999999999E-2</v>
      </c>
      <c r="J49" s="127">
        <v>1.11E-2</v>
      </c>
      <c r="K49" s="97">
        <v>10000000</v>
      </c>
      <c r="L49" s="99">
        <v>133.75</v>
      </c>
      <c r="M49" s="97">
        <v>13375.00027</v>
      </c>
      <c r="N49" s="98">
        <v>2.8706354214335733E-2</v>
      </c>
      <c r="O49" s="98">
        <f>M49/'סכום נכסי הקרן'!$C$43</f>
        <v>2.8016645994016E-4</v>
      </c>
    </row>
    <row r="50" spans="2:15">
      <c r="B50" s="90" t="s">
        <v>2693</v>
      </c>
      <c r="C50" s="87" t="s">
        <v>2694</v>
      </c>
      <c r="D50" s="87" t="s">
        <v>363</v>
      </c>
      <c r="E50" s="87" t="s">
        <v>382</v>
      </c>
      <c r="F50" s="87" t="s">
        <v>187</v>
      </c>
      <c r="G50" s="97">
        <v>1.27</v>
      </c>
      <c r="H50" s="100" t="s">
        <v>281</v>
      </c>
      <c r="I50" s="101">
        <v>6.1500000000000006E-2</v>
      </c>
      <c r="J50" s="127">
        <v>1.03E-2</v>
      </c>
      <c r="K50" s="97">
        <v>951128.55</v>
      </c>
      <c r="L50" s="99">
        <v>131.1</v>
      </c>
      <c r="M50" s="97">
        <v>1246.92956</v>
      </c>
      <c r="N50" s="98">
        <v>2.6762467967924612E-3</v>
      </c>
      <c r="O50" s="98">
        <f>M50/'סכום נכסי הקרן'!$C$43</f>
        <v>2.6119464191976522E-5</v>
      </c>
    </row>
    <row r="51" spans="2:15">
      <c r="B51" s="90" t="s">
        <v>2695</v>
      </c>
      <c r="C51" s="87" t="s">
        <v>2696</v>
      </c>
      <c r="D51" s="87" t="s">
        <v>363</v>
      </c>
      <c r="E51" s="87" t="s">
        <v>382</v>
      </c>
      <c r="F51" s="87" t="s">
        <v>187</v>
      </c>
      <c r="G51" s="97">
        <v>6.9999999999999993E-2</v>
      </c>
      <c r="H51" s="100" t="s">
        <v>281</v>
      </c>
      <c r="I51" s="101">
        <v>6.4000000000000001E-2</v>
      </c>
      <c r="J51" s="127">
        <v>-2.3E-3</v>
      </c>
      <c r="K51" s="97">
        <v>2564.46</v>
      </c>
      <c r="L51" s="99">
        <v>133.44</v>
      </c>
      <c r="M51" s="97">
        <v>3.4220100000000002</v>
      </c>
      <c r="N51" s="98">
        <v>7.344555454352826E-6</v>
      </c>
      <c r="O51" s="98">
        <f>M51/'סכום נכסי הקרן'!$C$43</f>
        <v>7.1680927717830014E-8</v>
      </c>
    </row>
    <row r="52" spans="2:15">
      <c r="B52" s="90" t="s">
        <v>2697</v>
      </c>
      <c r="C52" s="87" t="s">
        <v>2698</v>
      </c>
      <c r="D52" s="87" t="s">
        <v>363</v>
      </c>
      <c r="E52" s="87" t="s">
        <v>382</v>
      </c>
      <c r="F52" s="87" t="s">
        <v>187</v>
      </c>
      <c r="G52" s="97">
        <v>6.73</v>
      </c>
      <c r="H52" s="100" t="s">
        <v>281</v>
      </c>
      <c r="I52" s="101">
        <v>5.7500000000000002E-2</v>
      </c>
      <c r="J52" s="127">
        <v>1.41E-2</v>
      </c>
      <c r="K52" s="97">
        <v>1007184.81</v>
      </c>
      <c r="L52" s="99">
        <v>175.43</v>
      </c>
      <c r="M52" s="97">
        <v>1766.90428</v>
      </c>
      <c r="N52" s="98">
        <v>3.7922526430353366E-3</v>
      </c>
      <c r="O52" s="98">
        <f>M52/'סכום נכסי הקרן'!$C$43</f>
        <v>3.7011387453281686E-5</v>
      </c>
    </row>
    <row r="53" spans="2:15">
      <c r="B53" s="90" t="s">
        <v>2699</v>
      </c>
      <c r="C53" s="87">
        <v>3244</v>
      </c>
      <c r="D53" s="87" t="s">
        <v>363</v>
      </c>
      <c r="E53" s="87" t="s">
        <v>382</v>
      </c>
      <c r="F53" s="87" t="s">
        <v>187</v>
      </c>
      <c r="G53" s="97">
        <v>0.6100000000000001</v>
      </c>
      <c r="H53" s="100" t="s">
        <v>281</v>
      </c>
      <c r="I53" s="101">
        <v>5.2999999999999999E-2</v>
      </c>
      <c r="J53" s="127">
        <v>1.6399999999999998E-2</v>
      </c>
      <c r="K53" s="97">
        <v>140036.81</v>
      </c>
      <c r="L53" s="99">
        <v>135.43</v>
      </c>
      <c r="M53" s="97">
        <v>189.65185</v>
      </c>
      <c r="N53" s="98">
        <v>4.0704396811979039E-4</v>
      </c>
      <c r="O53" s="98">
        <f>M53/'סכום נכסי הקרן'!$C$43</f>
        <v>3.9726419710645903E-6</v>
      </c>
    </row>
    <row r="54" spans="2:15">
      <c r="B54" s="90" t="s">
        <v>2700</v>
      </c>
      <c r="C54" s="87">
        <v>10028</v>
      </c>
      <c r="D54" s="87" t="s">
        <v>363</v>
      </c>
      <c r="E54" s="87" t="s">
        <v>382</v>
      </c>
      <c r="F54" s="87" t="s">
        <v>187</v>
      </c>
      <c r="G54" s="97">
        <v>1.87</v>
      </c>
      <c r="H54" s="100" t="s">
        <v>281</v>
      </c>
      <c r="I54" s="101">
        <v>6.2199999999999998E-2</v>
      </c>
      <c r="J54" s="127">
        <v>4.3E-3</v>
      </c>
      <c r="K54" s="97">
        <v>80000</v>
      </c>
      <c r="L54" s="99">
        <v>142.77000000000001</v>
      </c>
      <c r="M54" s="97">
        <v>114.21599999999999</v>
      </c>
      <c r="N54" s="98">
        <v>2.451383092902599E-4</v>
      </c>
      <c r="O54" s="98">
        <f>M54/'סכום נכסי הקרן'!$C$43</f>
        <v>2.3924853639292908E-6</v>
      </c>
    </row>
    <row r="55" spans="2:15">
      <c r="B55" s="90" t="s">
        <v>2701</v>
      </c>
      <c r="C55" s="87">
        <v>3296</v>
      </c>
      <c r="D55" s="87" t="s">
        <v>363</v>
      </c>
      <c r="E55" s="87" t="s">
        <v>382</v>
      </c>
      <c r="F55" s="87" t="s">
        <v>187</v>
      </c>
      <c r="G55" s="97">
        <v>1.87</v>
      </c>
      <c r="H55" s="100" t="s">
        <v>281</v>
      </c>
      <c r="I55" s="101">
        <v>6.2199999999999998E-2</v>
      </c>
      <c r="J55" s="127">
        <v>1.0999999999999999E-2</v>
      </c>
      <c r="K55" s="97">
        <v>870000</v>
      </c>
      <c r="L55" s="99">
        <v>141</v>
      </c>
      <c r="M55" s="97">
        <v>1226.6999900000001</v>
      </c>
      <c r="N55" s="98">
        <v>2.6328286891064193E-3</v>
      </c>
      <c r="O55" s="98">
        <f>M55/'סכום נכסי הקרן'!$C$43</f>
        <v>2.5695714891146664E-5</v>
      </c>
    </row>
    <row r="56" spans="2:15">
      <c r="B56" s="90" t="s">
        <v>2702</v>
      </c>
      <c r="C56" s="87">
        <v>3262</v>
      </c>
      <c r="D56" s="87" t="s">
        <v>381</v>
      </c>
      <c r="E56" s="87" t="s">
        <v>382</v>
      </c>
      <c r="F56" s="87" t="s">
        <v>187</v>
      </c>
      <c r="G56" s="97">
        <v>0.86</v>
      </c>
      <c r="H56" s="100" t="s">
        <v>281</v>
      </c>
      <c r="I56" s="101">
        <v>5.9000000000000004E-2</v>
      </c>
      <c r="J56" s="127">
        <v>1.0800000000000001E-2</v>
      </c>
      <c r="K56" s="97">
        <v>71932.62</v>
      </c>
      <c r="L56" s="99">
        <v>128.69</v>
      </c>
      <c r="M56" s="97">
        <v>92.570080000000004</v>
      </c>
      <c r="N56" s="98">
        <v>1.9868033289612756E-4</v>
      </c>
      <c r="O56" s="98">
        <f>M56/'סכום נכסי הקרן'!$C$43</f>
        <v>1.9390677447797469E-6</v>
      </c>
    </row>
    <row r="57" spans="2:15">
      <c r="B57" s="90" t="s">
        <v>2703</v>
      </c>
      <c r="C57" s="87">
        <v>3263</v>
      </c>
      <c r="D57" s="87" t="s">
        <v>363</v>
      </c>
      <c r="E57" s="87" t="s">
        <v>382</v>
      </c>
      <c r="F57" s="87" t="s">
        <v>187</v>
      </c>
      <c r="G57" s="97">
        <v>1</v>
      </c>
      <c r="H57" s="100" t="s">
        <v>281</v>
      </c>
      <c r="I57" s="101">
        <v>5.7999999999999996E-2</v>
      </c>
      <c r="J57" s="127">
        <v>1.03E-2</v>
      </c>
      <c r="K57" s="97">
        <v>147600.14000000001</v>
      </c>
      <c r="L57" s="99">
        <v>132.91</v>
      </c>
      <c r="M57" s="97">
        <v>196.17534000000001</v>
      </c>
      <c r="N57" s="98">
        <v>4.2104513528789226E-4</v>
      </c>
      <c r="O57" s="98">
        <f>M57/'סכום נכסי הקרן'!$C$43</f>
        <v>4.1092896766989945E-6</v>
      </c>
    </row>
    <row r="58" spans="2:15">
      <c r="B58" s="90" t="s">
        <v>2704</v>
      </c>
      <c r="C58" s="87">
        <v>3288</v>
      </c>
      <c r="D58" s="87" t="s">
        <v>363</v>
      </c>
      <c r="E58" s="87" t="s">
        <v>382</v>
      </c>
      <c r="F58" s="87" t="s">
        <v>187</v>
      </c>
      <c r="G58" s="97">
        <v>1.2500000000000002</v>
      </c>
      <c r="H58" s="100" t="s">
        <v>281</v>
      </c>
      <c r="I58" s="101">
        <v>6.1500000000000006E-2</v>
      </c>
      <c r="J58" s="127">
        <v>1.0499999999999999E-2</v>
      </c>
      <c r="K58" s="97">
        <v>207346.05</v>
      </c>
      <c r="L58" s="99">
        <v>131.09</v>
      </c>
      <c r="M58" s="97">
        <v>271.80993999999998</v>
      </c>
      <c r="N58" s="98">
        <v>5.8337736516676287E-4</v>
      </c>
      <c r="O58" s="98">
        <f>M58/'סכום נכסי הקרן'!$C$43</f>
        <v>5.6936095049773995E-6</v>
      </c>
    </row>
    <row r="59" spans="2:15">
      <c r="B59" s="90" t="s">
        <v>2705</v>
      </c>
      <c r="C59" s="87">
        <v>3271</v>
      </c>
      <c r="D59" s="87" t="s">
        <v>363</v>
      </c>
      <c r="E59" s="87" t="s">
        <v>382</v>
      </c>
      <c r="F59" s="87" t="s">
        <v>187</v>
      </c>
      <c r="G59" s="97">
        <v>0.35999999999999993</v>
      </c>
      <c r="H59" s="100" t="s">
        <v>281</v>
      </c>
      <c r="I59" s="101">
        <v>6.0499999999999998E-2</v>
      </c>
      <c r="J59" s="127">
        <v>0.01</v>
      </c>
      <c r="K59" s="97">
        <v>23120.01</v>
      </c>
      <c r="L59" s="99">
        <v>136.53</v>
      </c>
      <c r="M59" s="97">
        <v>31.565740000000002</v>
      </c>
      <c r="N59" s="98">
        <v>6.7748582817608128E-5</v>
      </c>
      <c r="O59" s="98">
        <f>M59/'סכום נכסי הקרן'!$C$43</f>
        <v>6.6120833290955188E-7</v>
      </c>
    </row>
    <row r="60" spans="2:15">
      <c r="B60" s="90" t="s">
        <v>2706</v>
      </c>
      <c r="C60" s="87">
        <v>10029</v>
      </c>
      <c r="D60" s="87" t="s">
        <v>381</v>
      </c>
      <c r="E60" s="87" t="s">
        <v>382</v>
      </c>
      <c r="F60" s="87" t="s">
        <v>187</v>
      </c>
      <c r="G60" s="97">
        <v>0.79</v>
      </c>
      <c r="H60" s="100" t="s">
        <v>281</v>
      </c>
      <c r="I60" s="101">
        <v>0.06</v>
      </c>
      <c r="J60" s="127">
        <v>0.01</v>
      </c>
      <c r="K60" s="97">
        <v>16755.439999999999</v>
      </c>
      <c r="L60" s="99">
        <v>129.93</v>
      </c>
      <c r="M60" s="97">
        <v>21.770349999999997</v>
      </c>
      <c r="N60" s="98">
        <v>4.6725036699387206E-5</v>
      </c>
      <c r="O60" s="98">
        <f>M60/'סכום נכסי הקרן'!$C$43</f>
        <v>4.5602405742293576E-7</v>
      </c>
    </row>
    <row r="61" spans="2:15">
      <c r="B61" s="90" t="s">
        <v>2706</v>
      </c>
      <c r="C61" s="87">
        <v>3268</v>
      </c>
      <c r="D61" s="87" t="s">
        <v>381</v>
      </c>
      <c r="E61" s="87" t="s">
        <v>382</v>
      </c>
      <c r="F61" s="87" t="s">
        <v>187</v>
      </c>
      <c r="G61" s="97">
        <v>0.78999999999999992</v>
      </c>
      <c r="H61" s="100" t="s">
        <v>281</v>
      </c>
      <c r="I61" s="101">
        <v>0.06</v>
      </c>
      <c r="J61" s="127">
        <v>1.0500000000000001E-2</v>
      </c>
      <c r="K61" s="97">
        <v>134010.13</v>
      </c>
      <c r="L61" s="99">
        <v>129.88</v>
      </c>
      <c r="M61" s="97">
        <v>174.05235000000002</v>
      </c>
      <c r="N61" s="98">
        <v>3.7356323813648328E-4</v>
      </c>
      <c r="O61" s="98">
        <f>M61/'סכום נכסי הקרן'!$C$43</f>
        <v>3.645878860514274E-6</v>
      </c>
    </row>
    <row r="62" spans="2:15">
      <c r="B62" s="90" t="s">
        <v>2707</v>
      </c>
      <c r="C62" s="87" t="s">
        <v>2708</v>
      </c>
      <c r="D62" s="87" t="s">
        <v>504</v>
      </c>
      <c r="E62" s="87" t="s">
        <v>420</v>
      </c>
      <c r="F62" s="87" t="s">
        <v>187</v>
      </c>
      <c r="G62" s="97">
        <v>1.2899999999999998</v>
      </c>
      <c r="H62" s="100" t="s">
        <v>281</v>
      </c>
      <c r="I62" s="101">
        <v>6.2E-2</v>
      </c>
      <c r="J62" s="127">
        <v>1.3299999999999999E-2</v>
      </c>
      <c r="K62" s="97">
        <v>953555.4</v>
      </c>
      <c r="L62" s="99">
        <v>130.66999999999999</v>
      </c>
      <c r="M62" s="97">
        <v>1246.0108600000001</v>
      </c>
      <c r="N62" s="98">
        <v>2.6742750190665299E-3</v>
      </c>
      <c r="O62" s="98">
        <f>M62/'סכום נכסי הקרן'!$C$43</f>
        <v>2.6100220160458682E-5</v>
      </c>
    </row>
    <row r="63" spans="2:15">
      <c r="B63" s="90" t="s">
        <v>2709</v>
      </c>
      <c r="C63" s="87" t="s">
        <v>2710</v>
      </c>
      <c r="D63" s="87" t="s">
        <v>511</v>
      </c>
      <c r="E63" s="87" t="s">
        <v>470</v>
      </c>
      <c r="F63" s="87" t="s">
        <v>187</v>
      </c>
      <c r="G63" s="97">
        <v>0.33</v>
      </c>
      <c r="H63" s="100" t="s">
        <v>281</v>
      </c>
      <c r="I63" s="101">
        <v>5.6500000000000002E-2</v>
      </c>
      <c r="J63" s="127">
        <v>1.37E-2</v>
      </c>
      <c r="K63" s="97">
        <v>178571.37</v>
      </c>
      <c r="L63" s="99">
        <v>133.08000000000001</v>
      </c>
      <c r="M63" s="97">
        <v>237.64279999999999</v>
      </c>
      <c r="N63" s="98">
        <v>5.1004547705228145E-4</v>
      </c>
      <c r="O63" s="98">
        <f>M63/'סכום נכסי הקרן'!$C$43</f>
        <v>4.9779095822229429E-6</v>
      </c>
    </row>
    <row r="64" spans="2:15">
      <c r="B64" s="90" t="s">
        <v>2711</v>
      </c>
      <c r="C64" s="87" t="s">
        <v>2712</v>
      </c>
      <c r="D64" s="87" t="s">
        <v>511</v>
      </c>
      <c r="E64" s="87" t="s">
        <v>470</v>
      </c>
      <c r="F64" s="87" t="s">
        <v>187</v>
      </c>
      <c r="G64" s="97">
        <v>3.73</v>
      </c>
      <c r="H64" s="100" t="s">
        <v>281</v>
      </c>
      <c r="I64" s="101">
        <v>6.5000000000000002E-2</v>
      </c>
      <c r="J64" s="127">
        <v>1.18E-2</v>
      </c>
      <c r="K64" s="97">
        <v>3484286.66</v>
      </c>
      <c r="L64" s="99">
        <v>148.41</v>
      </c>
      <c r="M64" s="97">
        <v>5171.0299500000001</v>
      </c>
      <c r="N64" s="98">
        <v>1.109842350662164E-2</v>
      </c>
      <c r="O64" s="98">
        <f>M64/'סכום נכסי הקרן'!$C$43</f>
        <v>1.0831769167030024E-4</v>
      </c>
    </row>
    <row r="65" spans="2:15">
      <c r="B65" s="90" t="s">
        <v>2713</v>
      </c>
      <c r="C65" s="87" t="s">
        <v>2714</v>
      </c>
      <c r="D65" s="87" t="s">
        <v>511</v>
      </c>
      <c r="E65" s="87" t="s">
        <v>470</v>
      </c>
      <c r="F65" s="87" t="s">
        <v>187</v>
      </c>
      <c r="G65" s="97">
        <v>6.17</v>
      </c>
      <c r="H65" s="100" t="s">
        <v>281</v>
      </c>
      <c r="I65" s="101">
        <v>6.2E-2</v>
      </c>
      <c r="J65" s="127">
        <v>1.3100000000000001E-2</v>
      </c>
      <c r="K65" s="97">
        <v>5000000</v>
      </c>
      <c r="L65" s="99">
        <v>166.89</v>
      </c>
      <c r="M65" s="97">
        <v>8344.4997899999998</v>
      </c>
      <c r="N65" s="98">
        <v>1.7909544813279478E-2</v>
      </c>
      <c r="O65" s="98">
        <f>M65/'סכום נכסי הקרן'!$C$43</f>
        <v>1.7479244253770085E-4</v>
      </c>
    </row>
    <row r="66" spans="2:15">
      <c r="B66" s="90" t="s">
        <v>2715</v>
      </c>
      <c r="C66" s="87" t="s">
        <v>2716</v>
      </c>
      <c r="D66" s="87" t="s">
        <v>592</v>
      </c>
      <c r="E66" s="87" t="s">
        <v>564</v>
      </c>
      <c r="F66" s="87" t="s">
        <v>187</v>
      </c>
      <c r="G66" s="97">
        <v>1.27</v>
      </c>
      <c r="H66" s="100" t="s">
        <v>281</v>
      </c>
      <c r="I66" s="101">
        <v>6.5000000000000002E-2</v>
      </c>
      <c r="J66" s="127">
        <v>1.43E-2</v>
      </c>
      <c r="K66" s="97">
        <v>580886.05000000005</v>
      </c>
      <c r="L66" s="99">
        <v>131.09</v>
      </c>
      <c r="M66" s="97">
        <v>761.48356999999999</v>
      </c>
      <c r="N66" s="98">
        <v>1.6343489082274927E-3</v>
      </c>
      <c r="O66" s="98">
        <f>M66/'סכום נכסי הקרן'!$C$43</f>
        <v>1.5950815088057939E-5</v>
      </c>
    </row>
    <row r="67" spans="2:15">
      <c r="B67" s="90" t="s">
        <v>2717</v>
      </c>
      <c r="C67" s="87" t="s">
        <v>2718</v>
      </c>
      <c r="D67" s="87" t="s">
        <v>592</v>
      </c>
      <c r="E67" s="87" t="s">
        <v>564</v>
      </c>
      <c r="F67" s="87" t="s">
        <v>187</v>
      </c>
      <c r="G67" s="97">
        <v>3.53</v>
      </c>
      <c r="H67" s="100" t="s">
        <v>281</v>
      </c>
      <c r="I67" s="101">
        <v>6.3E-2</v>
      </c>
      <c r="J67" s="127">
        <v>7.0999999999999995E-3</v>
      </c>
      <c r="K67" s="97">
        <v>3500000</v>
      </c>
      <c r="L67" s="99">
        <v>146.19999999999999</v>
      </c>
      <c r="M67" s="97">
        <v>5117.0000300000002</v>
      </c>
      <c r="N67" s="98">
        <v>1.0982460740985583E-2</v>
      </c>
      <c r="O67" s="98">
        <f>M67/'סכום נכסי הקרן'!$C$43</f>
        <v>1.0718592560587608E-4</v>
      </c>
    </row>
    <row r="71" spans="2:15">
      <c r="B71" s="112" t="s">
        <v>2869</v>
      </c>
    </row>
    <row r="72" spans="2:15">
      <c r="B72" s="112" t="s">
        <v>138</v>
      </c>
    </row>
  </sheetData>
  <sheetProtection password="CC3D" sheet="1" objects="1" scenarios="1"/>
  <mergeCells count="1">
    <mergeCell ref="B6:O6"/>
  </mergeCells>
  <phoneticPr fontId="6" type="noConversion"/>
  <dataValidations count="1">
    <dataValidation allowBlank="1" showInputMessage="1" showErrorMessage="1" sqref="C5:C65536 AH1:IV2 D3:IV65536 D1:AF2 A1:A1048576 B1:B70 B73:B1048576"/>
  </dataValidations>
  <pageMargins left="0" right="0" top="0.51181102362204722" bottom="0.51181102362204722" header="0" footer="0.23622047244094491"/>
  <pageSetup paperSize="9" scale="82" fitToHeight="25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B861"/>
  <sheetViews>
    <sheetView rightToLeft="1" topLeftCell="A30" zoomScaleNormal="100" workbookViewId="0">
      <selection activeCell="B55" sqref="B55"/>
    </sheetView>
  </sheetViews>
  <sheetFormatPr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8" style="1" bestFit="1" customWidth="1"/>
    <col min="7" max="7" width="11.5703125" style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3" width="5.7109375" style="3" customWidth="1"/>
    <col min="14" max="28" width="9.140625" style="3"/>
    <col min="29" max="16384" width="9.140625" style="1"/>
  </cols>
  <sheetData>
    <row r="1" spans="2:28">
      <c r="B1" s="57" t="s">
        <v>204</v>
      </c>
      <c r="C1" s="81" t="s" vm="1">
        <v>275</v>
      </c>
    </row>
    <row r="2" spans="2:28">
      <c r="B2" s="57" t="s">
        <v>203</v>
      </c>
      <c r="C2" s="81" t="s">
        <v>276</v>
      </c>
    </row>
    <row r="3" spans="2:28">
      <c r="B3" s="57" t="s">
        <v>205</v>
      </c>
      <c r="C3" s="81" t="s">
        <v>277</v>
      </c>
    </row>
    <row r="4" spans="2:28">
      <c r="B4" s="57" t="s">
        <v>206</v>
      </c>
      <c r="C4" s="81">
        <v>162</v>
      </c>
    </row>
    <row r="6" spans="2:28" ht="26.25" customHeight="1">
      <c r="B6" s="201" t="s">
        <v>239</v>
      </c>
      <c r="C6" s="202"/>
      <c r="D6" s="202"/>
      <c r="E6" s="202"/>
      <c r="F6" s="202"/>
      <c r="G6" s="202"/>
      <c r="H6" s="202"/>
      <c r="I6" s="203"/>
    </row>
    <row r="7" spans="2:28" s="3" customFormat="1" ht="78.75">
      <c r="B7" s="60" t="s">
        <v>142</v>
      </c>
      <c r="C7" s="62" t="s">
        <v>69</v>
      </c>
      <c r="D7" s="62" t="s">
        <v>109</v>
      </c>
      <c r="E7" s="62" t="s">
        <v>70</v>
      </c>
      <c r="F7" s="62" t="s">
        <v>127</v>
      </c>
      <c r="G7" s="62" t="s">
        <v>253</v>
      </c>
      <c r="H7" s="79" t="s">
        <v>207</v>
      </c>
      <c r="I7" s="64" t="s">
        <v>208</v>
      </c>
    </row>
    <row r="8" spans="2:28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247</v>
      </c>
      <c r="H8" s="32" t="s">
        <v>20</v>
      </c>
      <c r="I8" s="17" t="s">
        <v>20</v>
      </c>
    </row>
    <row r="9" spans="2:2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2:28" s="4" customFormat="1" ht="18" customHeight="1">
      <c r="B10" s="82" t="s">
        <v>53</v>
      </c>
      <c r="C10" s="82"/>
      <c r="D10" s="82"/>
      <c r="E10" s="83"/>
      <c r="F10" s="83"/>
      <c r="G10" s="91">
        <v>985528.64754000015</v>
      </c>
      <c r="H10" s="92">
        <v>1</v>
      </c>
      <c r="I10" s="92">
        <f>G10/'סכום נכסי הקרן'!$C$43</f>
        <v>2.0643892843143507E-2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2:28" ht="22.5" customHeight="1">
      <c r="B11" s="84" t="s">
        <v>273</v>
      </c>
      <c r="C11" s="128"/>
      <c r="D11" s="128"/>
      <c r="E11" s="85"/>
      <c r="F11" s="129" t="s">
        <v>281</v>
      </c>
      <c r="G11" s="94">
        <v>985528.64754000015</v>
      </c>
      <c r="H11" s="95">
        <v>1</v>
      </c>
      <c r="I11" s="95">
        <f>G11/'סכום נכסי הקרן'!$C$43</f>
        <v>2.0643892843143507E-2</v>
      </c>
    </row>
    <row r="12" spans="2:28">
      <c r="B12" s="104" t="s">
        <v>110</v>
      </c>
      <c r="C12" s="128"/>
      <c r="D12" s="128"/>
      <c r="E12" s="85"/>
      <c r="F12" s="129" t="s">
        <v>281</v>
      </c>
      <c r="G12" s="94">
        <v>882166.50291000016</v>
      </c>
      <c r="H12" s="95">
        <v>0.89512010139126397</v>
      </c>
      <c r="I12" s="95">
        <f>G12/'סכום נכסי הקרן'!$C$43</f>
        <v>1.8478763454865006E-2</v>
      </c>
    </row>
    <row r="13" spans="2:28" s="158" customFormat="1">
      <c r="B13" s="90" t="s">
        <v>2719</v>
      </c>
      <c r="C13" s="120">
        <v>42369</v>
      </c>
      <c r="D13" s="103" t="s">
        <v>2720</v>
      </c>
      <c r="E13" s="169">
        <v>6.3775971848391136E-2</v>
      </c>
      <c r="F13" s="100" t="s">
        <v>281</v>
      </c>
      <c r="G13" s="97">
        <v>12540</v>
      </c>
      <c r="H13" s="98">
        <v>1.2724135448828779E-2</v>
      </c>
      <c r="I13" s="98">
        <f>G13/'סכום נכסי הקרן'!$C$43</f>
        <v>2.6267568872726508E-4</v>
      </c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spans="2:28" s="158" customFormat="1">
      <c r="B14" s="90" t="s">
        <v>2721</v>
      </c>
      <c r="C14" s="120">
        <v>42369</v>
      </c>
      <c r="D14" s="103" t="s">
        <v>2720</v>
      </c>
      <c r="E14" s="169">
        <v>7.7520210827588004E-2</v>
      </c>
      <c r="F14" s="100" t="s">
        <v>281</v>
      </c>
      <c r="G14" s="97">
        <v>35175.000249999997</v>
      </c>
      <c r="H14" s="98">
        <v>3.5691504592789962E-2</v>
      </c>
      <c r="I14" s="98">
        <f>G14/'סכום נכסי הקרן'!$C$43</f>
        <v>7.368115962241204E-4</v>
      </c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spans="2:28" s="158" customFormat="1">
      <c r="B15" s="90" t="s">
        <v>2722</v>
      </c>
      <c r="C15" s="120">
        <v>42369</v>
      </c>
      <c r="D15" s="103" t="s">
        <v>2720</v>
      </c>
      <c r="E15" s="169">
        <v>6.1121142150740868E-2</v>
      </c>
      <c r="F15" s="100" t="s">
        <v>281</v>
      </c>
      <c r="G15" s="97">
        <v>68140.000440000003</v>
      </c>
      <c r="H15" s="98">
        <v>6.9140557821516166E-2</v>
      </c>
      <c r="I15" s="98">
        <f>G15/'סכום נכסי הקרן'!$C$43</f>
        <v>1.4273302667825475E-3</v>
      </c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spans="2:28" s="158" customFormat="1">
      <c r="B16" s="90" t="s">
        <v>2723</v>
      </c>
      <c r="C16" s="120">
        <v>42369</v>
      </c>
      <c r="D16" s="103" t="s">
        <v>2720</v>
      </c>
      <c r="E16" s="169">
        <v>7.5502577259895162E-2</v>
      </c>
      <c r="F16" s="100" t="s">
        <v>281</v>
      </c>
      <c r="G16" s="97">
        <v>27859.999800000001</v>
      </c>
      <c r="H16" s="98">
        <v>2.8269091791032114E-2</v>
      </c>
      <c r="I16" s="98">
        <f>G16/'סכום נכסי הקרן'!$C$43</f>
        <v>5.8358410170705483E-4</v>
      </c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spans="2:28" s="158" customFormat="1">
      <c r="B17" s="90" t="s">
        <v>2724</v>
      </c>
      <c r="C17" s="120">
        <v>42369</v>
      </c>
      <c r="D17" s="103" t="s">
        <v>2720</v>
      </c>
      <c r="E17" s="169">
        <v>7.5536427032187381E-2</v>
      </c>
      <c r="F17" s="100" t="s">
        <v>281</v>
      </c>
      <c r="G17" s="97">
        <v>60701.99955</v>
      </c>
      <c r="H17" s="98">
        <v>6.1593338460043355E-2</v>
      </c>
      <c r="I17" s="98">
        <f>G17/'סכום נכסי הקרן'!$C$43</f>
        <v>1.2715262790206048E-3</v>
      </c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spans="2:28" s="158" customFormat="1">
      <c r="B18" s="90" t="s">
        <v>2725</v>
      </c>
      <c r="C18" s="120">
        <v>42369</v>
      </c>
      <c r="D18" s="103" t="s">
        <v>2720</v>
      </c>
      <c r="E18" s="169">
        <v>6.8960168981440625E-2</v>
      </c>
      <c r="F18" s="100" t="s">
        <v>281</v>
      </c>
      <c r="G18" s="97">
        <v>79800.00026999999</v>
      </c>
      <c r="H18" s="98">
        <v>8.0971771311965951E-2</v>
      </c>
      <c r="I18" s="98">
        <f>G18/'סכום נכסי הקרן'!$C$43</f>
        <v>1.6715725702837467E-3</v>
      </c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spans="2:28" s="158" customFormat="1">
      <c r="B19" s="90" t="s">
        <v>2726</v>
      </c>
      <c r="C19" s="120">
        <v>42369</v>
      </c>
      <c r="D19" s="103" t="s">
        <v>2720</v>
      </c>
      <c r="E19" s="169">
        <v>7.1952098501970624E-2</v>
      </c>
      <c r="F19" s="100" t="s">
        <v>281</v>
      </c>
      <c r="G19" s="97">
        <v>30000</v>
      </c>
      <c r="H19" s="98">
        <v>3.0440515427820048E-2</v>
      </c>
      <c r="I19" s="98">
        <f>G19/'סכום נכסי הקרן'!$C$43</f>
        <v>6.2841073858197383E-4</v>
      </c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spans="2:28" s="158" customFormat="1">
      <c r="B20" s="90" t="s">
        <v>2727</v>
      </c>
      <c r="C20" s="120">
        <v>42369</v>
      </c>
      <c r="D20" s="103" t="s">
        <v>2720</v>
      </c>
      <c r="E20" s="169">
        <v>5.9936799900084305E-2</v>
      </c>
      <c r="F20" s="100" t="s">
        <v>281</v>
      </c>
      <c r="G20" s="97">
        <v>56820</v>
      </c>
      <c r="H20" s="98">
        <v>5.7654336220291168E-2</v>
      </c>
      <c r="I20" s="98">
        <f>G20/'סכום נכסי הקרן'!$C$43</f>
        <v>1.1902099388742585E-3</v>
      </c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spans="2:28" s="158" customFormat="1">
      <c r="B21" s="90" t="s">
        <v>2728</v>
      </c>
      <c r="C21" s="120">
        <v>42369</v>
      </c>
      <c r="D21" s="103" t="s">
        <v>2720</v>
      </c>
      <c r="E21" s="169">
        <v>6.5490310134799057E-2</v>
      </c>
      <c r="F21" s="100" t="s">
        <v>281</v>
      </c>
      <c r="G21" s="97">
        <v>14580</v>
      </c>
      <c r="H21" s="98">
        <v>1.4794090497920543E-2</v>
      </c>
      <c r="I21" s="98">
        <f>G21/'סכום נכסי הקרן'!$C$43</f>
        <v>3.0540761895083926E-4</v>
      </c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spans="2:28" s="158" customFormat="1">
      <c r="B22" s="90" t="s">
        <v>2729</v>
      </c>
      <c r="C22" s="120">
        <v>42369</v>
      </c>
      <c r="D22" s="103" t="s">
        <v>2720</v>
      </c>
      <c r="E22" s="169">
        <v>1.4192502652075044E-2</v>
      </c>
      <c r="F22" s="100" t="s">
        <v>281</v>
      </c>
      <c r="G22" s="97">
        <v>6780.0010000000002</v>
      </c>
      <c r="H22" s="98">
        <v>6.8795575013711786E-3</v>
      </c>
      <c r="I22" s="98">
        <f>G22/'סכום נכסי הקרן'!$C$43</f>
        <v>1.420208478665507E-4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spans="2:28" s="158" customFormat="1">
      <c r="B23" s="90" t="s">
        <v>2730</v>
      </c>
      <c r="C23" s="120">
        <v>42369</v>
      </c>
      <c r="D23" s="103" t="s">
        <v>2720</v>
      </c>
      <c r="E23" s="169">
        <v>3.928276786983273E-2</v>
      </c>
      <c r="F23" s="100" t="s">
        <v>281</v>
      </c>
      <c r="G23" s="97">
        <v>13900.001</v>
      </c>
      <c r="H23" s="98">
        <v>1.4104106496240469E-2</v>
      </c>
      <c r="I23" s="98">
        <f>G23/'סכום נכסי הקרן'!$C$43</f>
        <v>2.9116366315667247E-4</v>
      </c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spans="2:28" s="158" customFormat="1">
      <c r="B24" s="90" t="s">
        <v>2731</v>
      </c>
      <c r="C24" s="120">
        <v>42369</v>
      </c>
      <c r="D24" s="103" t="s">
        <v>2720</v>
      </c>
      <c r="E24" s="169">
        <v>3.6566578773902597E-2</v>
      </c>
      <c r="F24" s="100" t="s">
        <v>281</v>
      </c>
      <c r="G24" s="97">
        <v>17840</v>
      </c>
      <c r="H24" s="98">
        <v>1.8101959841076987E-2</v>
      </c>
      <c r="I24" s="98">
        <f>G24/'סכום נכסי הקרן'!$C$43</f>
        <v>3.7369491921008044E-4</v>
      </c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spans="2:28" s="158" customFormat="1">
      <c r="B25" s="90" t="s">
        <v>2732</v>
      </c>
      <c r="C25" s="120">
        <v>42369</v>
      </c>
      <c r="D25" s="103" t="s">
        <v>2720</v>
      </c>
      <c r="E25" s="169">
        <v>7.9033337778410359E-2</v>
      </c>
      <c r="F25" s="100" t="s">
        <v>281</v>
      </c>
      <c r="G25" s="97">
        <v>37400.000230000005</v>
      </c>
      <c r="H25" s="98">
        <v>3.7949176133392951E-2</v>
      </c>
      <c r="I25" s="98">
        <f>G25/'סכום נכסי הקרן'!$C$43</f>
        <v>7.8341872558334311E-4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spans="2:28" s="158" customFormat="1">
      <c r="B26" s="90" t="s">
        <v>2733</v>
      </c>
      <c r="C26" s="120">
        <v>42369</v>
      </c>
      <c r="D26" s="103" t="s">
        <v>2720</v>
      </c>
      <c r="E26" s="169">
        <v>7.1601219994868778E-2</v>
      </c>
      <c r="F26" s="100" t="s">
        <v>281</v>
      </c>
      <c r="G26" s="97">
        <v>65325.000020000007</v>
      </c>
      <c r="H26" s="98">
        <v>6.6284222364371842E-2</v>
      </c>
      <c r="I26" s="98">
        <f>G26/'סכום נכסי הקרן'!$C$43</f>
        <v>1.3683643836811886E-3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spans="2:28" s="158" customFormat="1">
      <c r="B27" s="90" t="s">
        <v>2734</v>
      </c>
      <c r="C27" s="120">
        <v>42369</v>
      </c>
      <c r="D27" s="103" t="s">
        <v>2720</v>
      </c>
      <c r="E27" s="169">
        <v>6.2442708665842249E-2</v>
      </c>
      <c r="F27" s="100" t="s">
        <v>281</v>
      </c>
      <c r="G27" s="97">
        <v>27287.500210000002</v>
      </c>
      <c r="H27" s="98">
        <v>2.7688185704304927E-2</v>
      </c>
      <c r="I27" s="98">
        <f>G27/'סכום נכסי הקרן'!$C$43</f>
        <v>5.7159193870072889E-4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spans="2:28" s="158" customFormat="1">
      <c r="B28" s="90" t="s">
        <v>2735</v>
      </c>
      <c r="C28" s="120">
        <v>42369</v>
      </c>
      <c r="D28" s="103" t="s">
        <v>2720</v>
      </c>
      <c r="E28" s="169">
        <v>5.1816389205217125E-2</v>
      </c>
      <c r="F28" s="100" t="s">
        <v>281</v>
      </c>
      <c r="G28" s="97">
        <v>66800.000450000007</v>
      </c>
      <c r="H28" s="98">
        <v>6.7780881475887039E-2</v>
      </c>
      <c r="I28" s="98">
        <f>G28/'סכום נכסי הקרן'!$C$43</f>
        <v>1.3992612540020229E-3</v>
      </c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spans="2:28" s="158" customFormat="1">
      <c r="B29" s="90" t="s">
        <v>2736</v>
      </c>
      <c r="C29" s="120">
        <v>42369</v>
      </c>
      <c r="D29" s="103" t="s">
        <v>2720</v>
      </c>
      <c r="E29" s="169">
        <v>3.5807385952208545E-2</v>
      </c>
      <c r="F29" s="100" t="s">
        <v>281</v>
      </c>
      <c r="G29" s="97">
        <v>29500</v>
      </c>
      <c r="H29" s="98">
        <v>2.9933173504023046E-2</v>
      </c>
      <c r="I29" s="98">
        <f>G29/'סכום נכסי הקרן'!$C$43</f>
        <v>6.1793722627227429E-4</v>
      </c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spans="2:28" s="158" customFormat="1">
      <c r="B30" s="90" t="s">
        <v>2737</v>
      </c>
      <c r="C30" s="120">
        <v>42369</v>
      </c>
      <c r="D30" s="103" t="s">
        <v>2720</v>
      </c>
      <c r="E30" s="169">
        <v>6.6286269303014525E-2</v>
      </c>
      <c r="F30" s="100" t="s">
        <v>281</v>
      </c>
      <c r="G30" s="97">
        <v>28700.000110000001</v>
      </c>
      <c r="H30" s="98">
        <v>2.9121426537563069E-2</v>
      </c>
      <c r="I30" s="98">
        <f>G30/'סכום נכסי הקרן'!$C$43</f>
        <v>6.0117960888092764E-4</v>
      </c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spans="2:28" s="158" customFormat="1">
      <c r="B31" s="90" t="s">
        <v>2738</v>
      </c>
      <c r="C31" s="120">
        <v>42369</v>
      </c>
      <c r="D31" s="103" t="s">
        <v>2720</v>
      </c>
      <c r="E31" s="169">
        <v>7.0823272070757545E-2</v>
      </c>
      <c r="F31" s="100" t="s">
        <v>281</v>
      </c>
      <c r="G31" s="97">
        <v>58488.99972</v>
      </c>
      <c r="H31" s="98">
        <v>5.9347843277814082E-2</v>
      </c>
      <c r="I31" s="98">
        <f>G31/'סכום נכסי הקרן'!$C$43</f>
        <v>1.2251705170988688E-3</v>
      </c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spans="2:28" s="158" customFormat="1">
      <c r="B32" s="90" t="s">
        <v>2739</v>
      </c>
      <c r="C32" s="120">
        <v>42369</v>
      </c>
      <c r="D32" s="103" t="s">
        <v>2720</v>
      </c>
      <c r="E32" s="169">
        <v>7.2093344256718969E-2</v>
      </c>
      <c r="F32" s="100" t="s">
        <v>281</v>
      </c>
      <c r="G32" s="97">
        <v>26196.99986</v>
      </c>
      <c r="H32" s="98">
        <v>2.6581672613364322E-2</v>
      </c>
      <c r="I32" s="98">
        <f>G32/'סכום נכסי הקרן'!$C$43</f>
        <v>5.4874920102181547E-4</v>
      </c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spans="2:28" s="158" customFormat="1">
      <c r="B33" s="90" t="s">
        <v>2740</v>
      </c>
      <c r="C33" s="120">
        <v>42369</v>
      </c>
      <c r="D33" s="103" t="s">
        <v>2720</v>
      </c>
      <c r="E33" s="169">
        <v>7.4640263543581123E-2</v>
      </c>
      <c r="F33" s="100" t="s">
        <v>281</v>
      </c>
      <c r="G33" s="97">
        <v>19838</v>
      </c>
      <c r="H33" s="98">
        <v>2.0129298168569804E-2</v>
      </c>
      <c r="I33" s="98">
        <f>G33/'סכום נכסי הקרן'!$C$43</f>
        <v>4.1554707439963988E-4</v>
      </c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spans="2:28" s="158" customFormat="1">
      <c r="B34" s="90" t="s">
        <v>2741</v>
      </c>
      <c r="C34" s="120">
        <v>42369</v>
      </c>
      <c r="D34" s="103" t="s">
        <v>2720</v>
      </c>
      <c r="E34" s="169">
        <v>0.08</v>
      </c>
      <c r="F34" s="100" t="s">
        <v>281</v>
      </c>
      <c r="G34" s="97">
        <v>39525</v>
      </c>
      <c r="H34" s="98">
        <v>4.0105379076152914E-2</v>
      </c>
      <c r="I34" s="98">
        <f>G34/'סכום נכסי הקרן'!$C$43</f>
        <v>8.2793114808175049E-4</v>
      </c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spans="2:28" s="158" customFormat="1">
      <c r="B35" s="90" t="s">
        <v>2742</v>
      </c>
      <c r="C35" s="120">
        <v>42369</v>
      </c>
      <c r="D35" s="103" t="s">
        <v>2720</v>
      </c>
      <c r="E35" s="169">
        <v>0.04</v>
      </c>
      <c r="F35" s="100" t="s">
        <v>281</v>
      </c>
      <c r="G35" s="97">
        <v>58968</v>
      </c>
      <c r="H35" s="98">
        <v>5.9833877124923086E-2</v>
      </c>
      <c r="I35" s="98">
        <f>G35/'סכום נכסי הקרן'!$C$43</f>
        <v>1.2352041477567278E-3</v>
      </c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spans="2:28" s="158" customFormat="1">
      <c r="B36" s="113"/>
      <c r="C36" s="103"/>
      <c r="D36" s="103"/>
      <c r="E36" s="87"/>
      <c r="F36" s="87"/>
      <c r="G36" s="87"/>
      <c r="H36" s="98"/>
      <c r="I36" s="87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spans="2:28" s="158" customFormat="1">
      <c r="B37" s="104" t="s">
        <v>111</v>
      </c>
      <c r="C37" s="128"/>
      <c r="D37" s="128"/>
      <c r="E37" s="85"/>
      <c r="F37" s="129" t="s">
        <v>281</v>
      </c>
      <c r="G37" s="94">
        <v>103362.14463000002</v>
      </c>
      <c r="H37" s="95">
        <v>0.10487989860873609</v>
      </c>
      <c r="I37" s="95">
        <f>G37/'סכום נכסי הקרן'!$C$43</f>
        <v>2.165129388278504E-3</v>
      </c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spans="2:28" s="158" customFormat="1">
      <c r="B38" s="90" t="s">
        <v>2743</v>
      </c>
      <c r="C38" s="120">
        <v>42369</v>
      </c>
      <c r="D38" s="103" t="s">
        <v>32</v>
      </c>
      <c r="E38" s="169">
        <v>0</v>
      </c>
      <c r="F38" s="100" t="s">
        <v>281</v>
      </c>
      <c r="G38" s="97">
        <v>6320</v>
      </c>
      <c r="H38" s="98">
        <v>6.4128019167940895E-3</v>
      </c>
      <c r="I38" s="98">
        <f>G38/'סכום נכסי הקרן'!$C$43</f>
        <v>1.323851955946025E-4</v>
      </c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spans="2:28" s="158" customFormat="1">
      <c r="B39" s="90" t="s">
        <v>2744</v>
      </c>
      <c r="C39" s="120">
        <v>42369</v>
      </c>
      <c r="D39" s="103" t="s">
        <v>32</v>
      </c>
      <c r="E39" s="169">
        <v>0</v>
      </c>
      <c r="F39" s="100" t="s">
        <v>281</v>
      </c>
      <c r="G39" s="97">
        <v>6360</v>
      </c>
      <c r="H39" s="98">
        <v>6.4533892706978499E-3</v>
      </c>
      <c r="I39" s="98">
        <f>G39/'סכום נכסי הקרן'!$C$43</f>
        <v>1.3322307657937844E-4</v>
      </c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spans="2:28" s="158" customFormat="1">
      <c r="B40" s="90" t="s">
        <v>2745</v>
      </c>
      <c r="C40" s="120">
        <v>42369</v>
      </c>
      <c r="D40" s="103" t="s">
        <v>32</v>
      </c>
      <c r="E40" s="169">
        <v>0</v>
      </c>
      <c r="F40" s="100" t="s">
        <v>281</v>
      </c>
      <c r="G40" s="97">
        <v>67628.750210000013</v>
      </c>
      <c r="H40" s="98">
        <v>6.8621800471056454E-2</v>
      </c>
      <c r="I40" s="98">
        <f>G40/'סכום נכסי הקרן'!$C$43</f>
        <v>1.4166210956280641E-3</v>
      </c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spans="2:28" s="158" customFormat="1">
      <c r="B41" s="90" t="s">
        <v>2746</v>
      </c>
      <c r="C41" s="120">
        <v>42369</v>
      </c>
      <c r="D41" s="103" t="s">
        <v>32</v>
      </c>
      <c r="E41" s="169">
        <v>0</v>
      </c>
      <c r="F41" s="100" t="s">
        <v>281</v>
      </c>
      <c r="G41" s="97">
        <v>5175</v>
      </c>
      <c r="H41" s="98">
        <v>5.250988911298958E-3</v>
      </c>
      <c r="I41" s="98">
        <f>G41/'סכום נכסי הקרן'!$C$43</f>
        <v>1.0840085240539049E-4</v>
      </c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spans="2:28" s="158" customFormat="1">
      <c r="B42" s="90" t="s">
        <v>2747</v>
      </c>
      <c r="C42" s="120">
        <v>42369</v>
      </c>
      <c r="D42" s="103" t="s">
        <v>32</v>
      </c>
      <c r="E42" s="169">
        <v>0</v>
      </c>
      <c r="F42" s="100" t="s">
        <v>281</v>
      </c>
      <c r="G42" s="97">
        <v>17878.394420000001</v>
      </c>
      <c r="H42" s="98">
        <v>1.8140918038888728E-2</v>
      </c>
      <c r="I42" s="98">
        <f>G42/'סכום נכסי הקרן'!$C$43</f>
        <v>3.74499168071068E-4</v>
      </c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spans="2:28" s="158" customFormat="1">
      <c r="B43" s="162"/>
      <c r="C43" s="162"/>
      <c r="F43" s="140"/>
      <c r="G43" s="140"/>
      <c r="H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spans="2:28" s="158" customFormat="1">
      <c r="B44" s="162"/>
      <c r="C44" s="162"/>
      <c r="F44" s="140"/>
      <c r="G44" s="140"/>
      <c r="H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spans="2:28" s="158" customFormat="1">
      <c r="B45" s="162"/>
      <c r="C45" s="162"/>
      <c r="F45" s="140"/>
      <c r="G45" s="140"/>
      <c r="H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spans="2:28" s="158" customFormat="1">
      <c r="B46" s="163"/>
      <c r="C46" s="162"/>
      <c r="F46" s="140"/>
      <c r="G46" s="140"/>
      <c r="H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spans="2:28" s="158" customFormat="1">
      <c r="B47" s="153" t="s">
        <v>2869</v>
      </c>
      <c r="C47" s="162"/>
      <c r="F47" s="140"/>
      <c r="G47" s="140"/>
      <c r="H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spans="2:28" s="158" customFormat="1">
      <c r="B48" s="153" t="s">
        <v>138</v>
      </c>
      <c r="C48" s="162"/>
      <c r="F48" s="140"/>
      <c r="G48" s="140"/>
      <c r="H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spans="2:28" s="158" customFormat="1">
      <c r="B49" s="162"/>
      <c r="C49" s="162"/>
      <c r="F49" s="140"/>
      <c r="G49" s="140"/>
      <c r="H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  <row r="50" spans="2:28" s="158" customFormat="1">
      <c r="B50" s="162"/>
      <c r="C50" s="162"/>
      <c r="F50" s="140"/>
      <c r="G50" s="140"/>
      <c r="H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</row>
    <row r="51" spans="2:28" s="158" customFormat="1">
      <c r="B51" s="162"/>
      <c r="C51" s="162"/>
      <c r="F51" s="140"/>
      <c r="G51" s="140"/>
      <c r="H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</row>
    <row r="52" spans="2:28" s="158" customFormat="1">
      <c r="B52" s="162"/>
      <c r="C52" s="162"/>
      <c r="F52" s="140"/>
      <c r="G52" s="140"/>
      <c r="H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</row>
    <row r="53" spans="2:28" s="158" customFormat="1">
      <c r="B53" s="162"/>
      <c r="C53" s="162"/>
      <c r="F53" s="140"/>
      <c r="G53" s="140"/>
      <c r="H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</row>
    <row r="54" spans="2:28" s="158" customFormat="1">
      <c r="B54" s="162"/>
      <c r="C54" s="162"/>
      <c r="F54" s="140"/>
      <c r="G54" s="140"/>
      <c r="H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</row>
    <row r="55" spans="2:28" s="158" customFormat="1">
      <c r="B55" s="162"/>
      <c r="C55" s="162"/>
      <c r="F55" s="140"/>
      <c r="G55" s="140"/>
      <c r="H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</row>
    <row r="56" spans="2:28" s="158" customFormat="1">
      <c r="B56" s="162"/>
      <c r="C56" s="162"/>
      <c r="F56" s="140"/>
      <c r="G56" s="140"/>
      <c r="H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</row>
    <row r="57" spans="2:28" s="158" customFormat="1">
      <c r="B57" s="162"/>
      <c r="C57" s="162"/>
      <c r="F57" s="140"/>
      <c r="G57" s="140"/>
      <c r="H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</row>
    <row r="58" spans="2:28" s="158" customFormat="1">
      <c r="B58" s="162"/>
      <c r="C58" s="162"/>
      <c r="F58" s="140"/>
      <c r="G58" s="140"/>
      <c r="H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</row>
    <row r="59" spans="2:28" s="158" customFormat="1">
      <c r="B59" s="162"/>
      <c r="C59" s="162"/>
      <c r="F59" s="140"/>
      <c r="G59" s="140"/>
      <c r="H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</row>
    <row r="60" spans="2:28" s="158" customFormat="1">
      <c r="B60" s="162"/>
      <c r="C60" s="162"/>
      <c r="F60" s="140"/>
      <c r="G60" s="140"/>
      <c r="H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</row>
    <row r="61" spans="2:28" s="158" customFormat="1">
      <c r="B61" s="162"/>
      <c r="C61" s="162"/>
      <c r="F61" s="140"/>
      <c r="G61" s="140"/>
      <c r="H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</row>
    <row r="62" spans="2:28" s="158" customFormat="1">
      <c r="B62" s="162"/>
      <c r="C62" s="162"/>
      <c r="F62" s="140"/>
      <c r="G62" s="140"/>
      <c r="H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</row>
    <row r="63" spans="2:28" s="158" customFormat="1">
      <c r="B63" s="162"/>
      <c r="C63" s="162"/>
      <c r="F63" s="140"/>
      <c r="G63" s="140"/>
      <c r="H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</row>
    <row r="64" spans="2:28" s="158" customFormat="1">
      <c r="B64" s="162"/>
      <c r="C64" s="162"/>
      <c r="F64" s="140"/>
      <c r="G64" s="140"/>
      <c r="H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</row>
    <row r="65" spans="2:28" s="158" customFormat="1">
      <c r="B65" s="162"/>
      <c r="C65" s="162"/>
      <c r="F65" s="140"/>
      <c r="G65" s="140"/>
      <c r="H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</row>
    <row r="66" spans="2:28" s="158" customFormat="1">
      <c r="B66" s="162"/>
      <c r="C66" s="162"/>
      <c r="F66" s="140"/>
      <c r="G66" s="140"/>
      <c r="H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</row>
    <row r="67" spans="2:28" s="158" customFormat="1">
      <c r="B67" s="162"/>
      <c r="C67" s="162"/>
      <c r="F67" s="140"/>
      <c r="G67" s="140"/>
      <c r="H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</row>
    <row r="68" spans="2:28" s="158" customFormat="1">
      <c r="B68" s="162"/>
      <c r="C68" s="162"/>
      <c r="F68" s="140"/>
      <c r="G68" s="140"/>
      <c r="H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</row>
    <row r="69" spans="2:28" s="158" customFormat="1">
      <c r="B69" s="162"/>
      <c r="C69" s="162"/>
      <c r="F69" s="140"/>
      <c r="G69" s="140"/>
      <c r="H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</row>
    <row r="70" spans="2:28" s="158" customFormat="1">
      <c r="B70" s="162"/>
      <c r="C70" s="162"/>
      <c r="F70" s="140"/>
      <c r="G70" s="140"/>
      <c r="H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</row>
    <row r="71" spans="2:28" s="158" customFormat="1">
      <c r="B71" s="162"/>
      <c r="C71" s="162"/>
      <c r="F71" s="140"/>
      <c r="G71" s="140"/>
      <c r="H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</row>
    <row r="72" spans="2:28" s="158" customFormat="1">
      <c r="B72" s="162"/>
      <c r="C72" s="162"/>
      <c r="F72" s="140"/>
      <c r="G72" s="140"/>
      <c r="H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</row>
    <row r="73" spans="2:28" s="158" customFormat="1">
      <c r="B73" s="162"/>
      <c r="C73" s="162"/>
      <c r="F73" s="140"/>
      <c r="G73" s="140"/>
      <c r="H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</row>
    <row r="74" spans="2:28" s="158" customFormat="1">
      <c r="B74" s="162"/>
      <c r="C74" s="162"/>
      <c r="F74" s="140"/>
      <c r="G74" s="140"/>
      <c r="H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</row>
    <row r="75" spans="2:28" s="158" customFormat="1">
      <c r="B75" s="162"/>
      <c r="C75" s="162"/>
      <c r="F75" s="140"/>
      <c r="G75" s="140"/>
      <c r="H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</row>
    <row r="76" spans="2:28" s="158" customFormat="1">
      <c r="B76" s="162"/>
      <c r="C76" s="162"/>
      <c r="F76" s="140"/>
      <c r="G76" s="140"/>
      <c r="H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</row>
    <row r="77" spans="2:28" s="158" customFormat="1">
      <c r="B77" s="162"/>
      <c r="C77" s="162"/>
      <c r="F77" s="140"/>
      <c r="G77" s="140"/>
      <c r="H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</row>
    <row r="78" spans="2:28" s="158" customFormat="1">
      <c r="B78" s="162"/>
      <c r="C78" s="162"/>
      <c r="F78" s="140"/>
      <c r="G78" s="140"/>
      <c r="H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</row>
    <row r="79" spans="2:28" s="158" customFormat="1">
      <c r="B79" s="162"/>
      <c r="C79" s="162"/>
      <c r="F79" s="140"/>
      <c r="G79" s="140"/>
      <c r="H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</row>
    <row r="80" spans="2:28" s="158" customFormat="1">
      <c r="B80" s="162"/>
      <c r="C80" s="162"/>
      <c r="F80" s="140"/>
      <c r="G80" s="140"/>
      <c r="H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</row>
    <row r="81" spans="2:28" s="158" customFormat="1">
      <c r="B81" s="162"/>
      <c r="C81" s="162"/>
      <c r="F81" s="140"/>
      <c r="G81" s="140"/>
      <c r="H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</row>
    <row r="82" spans="2:28" s="158" customFormat="1">
      <c r="B82" s="162"/>
      <c r="C82" s="162"/>
      <c r="F82" s="140"/>
      <c r="G82" s="140"/>
      <c r="H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</row>
    <row r="83" spans="2:28" s="158" customFormat="1">
      <c r="B83" s="162"/>
      <c r="C83" s="162"/>
      <c r="F83" s="140"/>
      <c r="G83" s="140"/>
      <c r="H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</row>
    <row r="84" spans="2:28" s="158" customFormat="1">
      <c r="B84" s="162"/>
      <c r="C84" s="162"/>
      <c r="F84" s="140"/>
      <c r="G84" s="140"/>
      <c r="H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</row>
    <row r="85" spans="2:28" s="158" customFormat="1">
      <c r="B85" s="162"/>
      <c r="C85" s="162"/>
      <c r="F85" s="140"/>
      <c r="G85" s="140"/>
      <c r="H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</row>
    <row r="86" spans="2:28" s="158" customFormat="1">
      <c r="B86" s="162"/>
      <c r="C86" s="162"/>
      <c r="F86" s="140"/>
      <c r="G86" s="140"/>
      <c r="H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</row>
    <row r="87" spans="2:28" s="158" customFormat="1">
      <c r="B87" s="162"/>
      <c r="C87" s="162"/>
      <c r="F87" s="140"/>
      <c r="G87" s="140"/>
      <c r="H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</row>
    <row r="88" spans="2:28" s="158" customFormat="1">
      <c r="B88" s="162"/>
      <c r="C88" s="162"/>
      <c r="F88" s="140"/>
      <c r="G88" s="140"/>
      <c r="H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</row>
    <row r="89" spans="2:28" s="158" customFormat="1">
      <c r="B89" s="162"/>
      <c r="C89" s="162"/>
      <c r="F89" s="140"/>
      <c r="G89" s="140"/>
      <c r="H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</row>
    <row r="90" spans="2:28" s="158" customFormat="1">
      <c r="B90" s="162"/>
      <c r="C90" s="162"/>
      <c r="F90" s="140"/>
      <c r="G90" s="140"/>
      <c r="H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</row>
    <row r="91" spans="2:28" s="158" customFormat="1">
      <c r="B91" s="162"/>
      <c r="C91" s="162"/>
      <c r="F91" s="140"/>
      <c r="G91" s="140"/>
      <c r="H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</row>
    <row r="92" spans="2:28" s="158" customFormat="1">
      <c r="B92" s="162"/>
      <c r="C92" s="162"/>
      <c r="F92" s="140"/>
      <c r="G92" s="140"/>
      <c r="H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</row>
    <row r="93" spans="2:28" s="158" customFormat="1">
      <c r="B93" s="162"/>
      <c r="C93" s="162"/>
      <c r="F93" s="140"/>
      <c r="G93" s="140"/>
      <c r="H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</row>
    <row r="94" spans="2:28" s="158" customFormat="1">
      <c r="B94" s="162"/>
      <c r="C94" s="162"/>
      <c r="F94" s="140"/>
      <c r="G94" s="140"/>
      <c r="H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</row>
    <row r="95" spans="2:28" s="158" customFormat="1">
      <c r="B95" s="162"/>
      <c r="C95" s="162"/>
      <c r="F95" s="140"/>
      <c r="G95" s="140"/>
      <c r="H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</row>
    <row r="96" spans="2:28" s="158" customFormat="1">
      <c r="B96" s="162"/>
      <c r="C96" s="162"/>
      <c r="F96" s="140"/>
      <c r="G96" s="140"/>
      <c r="H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</row>
    <row r="97" spans="2:28" s="158" customFormat="1">
      <c r="B97" s="162"/>
      <c r="C97" s="162"/>
      <c r="F97" s="140"/>
      <c r="G97" s="140"/>
      <c r="H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</row>
    <row r="98" spans="2:28" s="158" customFormat="1">
      <c r="B98" s="162"/>
      <c r="C98" s="162"/>
      <c r="F98" s="140"/>
      <c r="G98" s="140"/>
      <c r="H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</row>
    <row r="99" spans="2:28" s="158" customFormat="1">
      <c r="B99" s="162"/>
      <c r="C99" s="162"/>
      <c r="F99" s="140"/>
      <c r="G99" s="140"/>
      <c r="H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</row>
    <row r="100" spans="2:28">
      <c r="F100" s="3"/>
      <c r="G100" s="3"/>
      <c r="H100" s="3"/>
    </row>
    <row r="101" spans="2:28">
      <c r="F101" s="3"/>
      <c r="G101" s="3"/>
      <c r="H101" s="3"/>
    </row>
    <row r="102" spans="2:28">
      <c r="F102" s="3"/>
      <c r="G102" s="3"/>
      <c r="H102" s="3"/>
    </row>
    <row r="103" spans="2:28">
      <c r="F103" s="3"/>
      <c r="G103" s="3"/>
      <c r="H103" s="3"/>
    </row>
    <row r="104" spans="2:28">
      <c r="F104" s="3"/>
      <c r="G104" s="3"/>
      <c r="H104" s="3"/>
    </row>
    <row r="105" spans="2:28">
      <c r="F105" s="3"/>
      <c r="G105" s="3"/>
      <c r="H105" s="3"/>
    </row>
    <row r="106" spans="2:28">
      <c r="F106" s="3"/>
      <c r="G106" s="3"/>
      <c r="H106" s="3"/>
    </row>
    <row r="107" spans="2:28">
      <c r="F107" s="3"/>
      <c r="G107" s="3"/>
      <c r="H107" s="3"/>
    </row>
    <row r="108" spans="2:28">
      <c r="F108" s="3"/>
      <c r="G108" s="3"/>
      <c r="H108" s="3"/>
    </row>
    <row r="109" spans="2:28">
      <c r="F109" s="3"/>
      <c r="G109" s="3"/>
      <c r="H109" s="3"/>
    </row>
    <row r="110" spans="2:28">
      <c r="F110" s="3"/>
      <c r="G110" s="3"/>
      <c r="H110" s="3"/>
    </row>
    <row r="111" spans="2:28">
      <c r="F111" s="3"/>
      <c r="G111" s="3"/>
      <c r="H111" s="3"/>
    </row>
    <row r="112" spans="2:2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</sheetData>
  <sheetProtection password="CC3D" sheet="1" objects="1" scenarios="1"/>
  <mergeCells count="1">
    <mergeCell ref="B6:I6"/>
  </mergeCells>
  <phoneticPr fontId="6" type="noConversion"/>
  <dataValidations count="1">
    <dataValidation allowBlank="1" showInputMessage="1" showErrorMessage="1" sqref="E3:E12 E36:E37 B49:B1048576 D1:K2 L1:HU65535 B1:B46 A1:A1048576 F3:K65535 D3:D65535 C5:C65535 E43:E65535"/>
  </dataValidations>
  <pageMargins left="0" right="0" top="0.51181102362204722" bottom="0.51181102362204722" header="0" footer="0.23622047244094491"/>
  <pageSetup paperSize="9" scale="97" fitToHeight="25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</sheetPr>
  <dimension ref="B1:BH613"/>
  <sheetViews>
    <sheetView rightToLeft="1" zoomScaleNormal="100" workbookViewId="0">
      <selection activeCell="C18" sqref="C18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1" t="s" vm="1">
        <v>275</v>
      </c>
    </row>
    <row r="2" spans="2:60">
      <c r="B2" s="57" t="s">
        <v>203</v>
      </c>
      <c r="C2" s="81" t="s">
        <v>276</v>
      </c>
    </row>
    <row r="3" spans="2:60">
      <c r="B3" s="57" t="s">
        <v>205</v>
      </c>
      <c r="C3" s="81" t="s">
        <v>277</v>
      </c>
    </row>
    <row r="4" spans="2:60">
      <c r="B4" s="57" t="s">
        <v>206</v>
      </c>
      <c r="C4" s="81">
        <v>162</v>
      </c>
    </row>
    <row r="6" spans="2:60" ht="26.25" customHeight="1">
      <c r="B6" s="201" t="s">
        <v>240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60" s="3" customFormat="1" ht="66">
      <c r="B7" s="60" t="s">
        <v>142</v>
      </c>
      <c r="C7" s="60" t="s">
        <v>143</v>
      </c>
      <c r="D7" s="60" t="s">
        <v>15</v>
      </c>
      <c r="E7" s="60" t="s">
        <v>16</v>
      </c>
      <c r="F7" s="60" t="s">
        <v>71</v>
      </c>
      <c r="G7" s="60" t="s">
        <v>127</v>
      </c>
      <c r="H7" s="60" t="s">
        <v>68</v>
      </c>
      <c r="I7" s="60" t="s">
        <v>135</v>
      </c>
      <c r="J7" s="80" t="s">
        <v>207</v>
      </c>
      <c r="K7" s="60" t="s">
        <v>208</v>
      </c>
    </row>
    <row r="8" spans="2:60" s="3" customFormat="1" ht="21.75" customHeight="1">
      <c r="B8" s="15"/>
      <c r="C8" s="72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3D" sheet="1" objects="1" scenarios="1"/>
  <mergeCells count="1">
    <mergeCell ref="B6:K6"/>
  </mergeCells>
  <dataValidations count="1">
    <dataValidation allowBlank="1" showInputMessage="1" showErrorMessage="1" sqref="C5:C65536 A1:B1048576 D3:IV65536 D1:AF2 AH1:IV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  <rowBreaks count="2" manualBreakCount="2">
    <brk id="10" max="16383" man="1"/>
    <brk id="38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Normal="100" workbookViewId="0">
      <selection activeCell="E17" sqref="E17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204</v>
      </c>
      <c r="C1" s="81" t="s" vm="1">
        <v>275</v>
      </c>
    </row>
    <row r="2" spans="2:60">
      <c r="B2" s="57" t="s">
        <v>203</v>
      </c>
      <c r="C2" s="81" t="s">
        <v>276</v>
      </c>
    </row>
    <row r="3" spans="2:60">
      <c r="B3" s="57" t="s">
        <v>205</v>
      </c>
      <c r="C3" s="81" t="s">
        <v>277</v>
      </c>
    </row>
    <row r="4" spans="2:60">
      <c r="B4" s="57" t="s">
        <v>206</v>
      </c>
      <c r="C4" s="81">
        <v>162</v>
      </c>
    </row>
    <row r="6" spans="2:60" ht="26.25" customHeight="1">
      <c r="B6" s="201" t="s">
        <v>241</v>
      </c>
      <c r="C6" s="202"/>
      <c r="D6" s="202"/>
      <c r="E6" s="202"/>
      <c r="F6" s="202"/>
      <c r="G6" s="202"/>
      <c r="H6" s="202"/>
      <c r="I6" s="202"/>
      <c r="J6" s="202"/>
      <c r="K6" s="203"/>
    </row>
    <row r="7" spans="2:60" s="3" customFormat="1" ht="78.75">
      <c r="B7" s="60" t="s">
        <v>142</v>
      </c>
      <c r="C7" s="79" t="s">
        <v>274</v>
      </c>
      <c r="D7" s="62" t="s">
        <v>15</v>
      </c>
      <c r="E7" s="62" t="s">
        <v>16</v>
      </c>
      <c r="F7" s="62" t="s">
        <v>71</v>
      </c>
      <c r="G7" s="62" t="s">
        <v>127</v>
      </c>
      <c r="H7" s="62" t="s">
        <v>68</v>
      </c>
      <c r="I7" s="62" t="s">
        <v>135</v>
      </c>
      <c r="J7" s="79" t="s">
        <v>207</v>
      </c>
      <c r="K7" s="64" t="s">
        <v>208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password="CC3D" sheet="1" objects="1" scenarios="1"/>
  <mergeCells count="1">
    <mergeCell ref="B6:K6"/>
  </mergeCells>
  <phoneticPr fontId="6" type="noConversion"/>
  <dataValidations count="1">
    <dataValidation allowBlank="1" showInputMessage="1" showErrorMessage="1" sqref="C5:C65536 A1:B1048576 D3:IV65536 D1:AF2 AH1:IV2"/>
  </dataValidations>
  <pageMargins left="0" right="0" top="0.51181102362204722" bottom="0.51181102362204722" header="0" footer="0.23622047244094491"/>
  <pageSetup paperSize="9" fitToHeight="25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E95"/>
  <sheetViews>
    <sheetView rightToLeft="1" topLeftCell="A7" zoomScaleNormal="100" workbookViewId="0">
      <selection activeCell="G7" sqref="G7"/>
    </sheetView>
  </sheetViews>
  <sheetFormatPr defaultRowHeight="18"/>
  <cols>
    <col min="1" max="1" width="6.28515625" style="1" customWidth="1"/>
    <col min="2" max="2" width="32.4257812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9" width="5.7109375" style="1" customWidth="1"/>
    <col min="10" max="16384" width="9.140625" style="1"/>
  </cols>
  <sheetData>
    <row r="1" spans="2:5">
      <c r="B1" s="57" t="s">
        <v>204</v>
      </c>
      <c r="C1" s="81" t="s" vm="1">
        <v>275</v>
      </c>
    </row>
    <row r="2" spans="2:5">
      <c r="B2" s="57" t="s">
        <v>203</v>
      </c>
      <c r="C2" s="81" t="s">
        <v>276</v>
      </c>
    </row>
    <row r="3" spans="2:5">
      <c r="B3" s="57" t="s">
        <v>205</v>
      </c>
      <c r="C3" s="81" t="s">
        <v>277</v>
      </c>
    </row>
    <row r="4" spans="2:5">
      <c r="B4" s="57" t="s">
        <v>206</v>
      </c>
      <c r="C4" s="81">
        <v>162</v>
      </c>
    </row>
    <row r="6" spans="2:5" ht="26.25" customHeight="1">
      <c r="B6" s="201" t="s">
        <v>242</v>
      </c>
      <c r="C6" s="202"/>
      <c r="D6" s="202"/>
    </row>
    <row r="7" spans="2:5" s="3" customFormat="1" ht="31.5">
      <c r="B7" s="60" t="s">
        <v>142</v>
      </c>
      <c r="C7" s="66" t="s">
        <v>133</v>
      </c>
      <c r="D7" s="67" t="s">
        <v>132</v>
      </c>
    </row>
    <row r="8" spans="2:5" s="3" customFormat="1">
      <c r="B8" s="15"/>
      <c r="C8" s="32" t="s">
        <v>23</v>
      </c>
      <c r="D8" s="17" t="s">
        <v>24</v>
      </c>
    </row>
    <row r="9" spans="2:5" s="4" customFormat="1" ht="18" customHeight="1">
      <c r="B9" s="15"/>
      <c r="C9" s="19" t="s">
        <v>1</v>
      </c>
      <c r="D9" s="20" t="s">
        <v>2</v>
      </c>
      <c r="E9" s="3"/>
    </row>
    <row r="10" spans="2:5" s="4" customFormat="1" ht="18" customHeight="1">
      <c r="B10" s="141" t="s">
        <v>2769</v>
      </c>
      <c r="C10" s="145">
        <f>C51+C88</f>
        <v>973529.537202982</v>
      </c>
      <c r="D10" s="147"/>
      <c r="E10" s="3"/>
    </row>
    <row r="11" spans="2:5">
      <c r="B11" s="142" t="s">
        <v>2770</v>
      </c>
      <c r="C11" s="103"/>
      <c r="D11" s="148"/>
    </row>
    <row r="12" spans="2:5">
      <c r="B12" s="143" t="s">
        <v>2806</v>
      </c>
      <c r="C12" s="146">
        <v>2263.4223915011889</v>
      </c>
      <c r="D12" s="151">
        <v>43344</v>
      </c>
    </row>
    <row r="13" spans="2:5">
      <c r="B13" s="143" t="s">
        <v>2868</v>
      </c>
      <c r="C13" s="146">
        <v>47235.075700000001</v>
      </c>
      <c r="D13" s="151">
        <v>45640</v>
      </c>
    </row>
    <row r="14" spans="2:5">
      <c r="B14" s="143" t="s">
        <v>2808</v>
      </c>
      <c r="C14" s="146">
        <v>1206.4579999999996</v>
      </c>
      <c r="D14" s="151">
        <v>43109</v>
      </c>
    </row>
    <row r="15" spans="2:5">
      <c r="B15" s="143" t="s">
        <v>2780</v>
      </c>
      <c r="C15" s="146">
        <v>4302.5029999999997</v>
      </c>
      <c r="D15" s="151">
        <v>44516</v>
      </c>
    </row>
    <row r="16" spans="2:5">
      <c r="B16" s="143" t="s">
        <v>2081</v>
      </c>
      <c r="C16" s="146">
        <v>65.358500000000006</v>
      </c>
      <c r="D16" s="151">
        <v>42614</v>
      </c>
    </row>
    <row r="17" spans="2:4">
      <c r="B17" s="143" t="s">
        <v>2087</v>
      </c>
      <c r="C17" s="146">
        <v>1768.0820439999995</v>
      </c>
      <c r="D17" s="151">
        <v>42658</v>
      </c>
    </row>
    <row r="18" spans="2:4">
      <c r="B18" s="143" t="s">
        <v>2088</v>
      </c>
      <c r="C18" s="146">
        <v>2031.7870080000007</v>
      </c>
      <c r="D18" s="151">
        <v>43009</v>
      </c>
    </row>
    <row r="19" spans="2:4">
      <c r="B19" s="143" t="s">
        <v>2772</v>
      </c>
      <c r="C19" s="146">
        <v>2828.9500000000003</v>
      </c>
      <c r="D19" s="151">
        <v>43191</v>
      </c>
    </row>
    <row r="20" spans="2:4">
      <c r="B20" s="143" t="s">
        <v>2777</v>
      </c>
      <c r="C20" s="146">
        <v>1404.72</v>
      </c>
      <c r="D20" s="151">
        <v>43100</v>
      </c>
    </row>
    <row r="21" spans="2:4">
      <c r="B21" s="143" t="s">
        <v>2771</v>
      </c>
      <c r="C21" s="146">
        <v>146.38353000000041</v>
      </c>
      <c r="D21" s="151">
        <v>42643</v>
      </c>
    </row>
    <row r="22" spans="2:4">
      <c r="B22" s="143" t="s">
        <v>2779</v>
      </c>
      <c r="C22" s="146">
        <v>30829.557000000001</v>
      </c>
      <c r="D22" s="151">
        <v>45534</v>
      </c>
    </row>
    <row r="23" spans="2:4">
      <c r="B23" s="143" t="s">
        <v>2805</v>
      </c>
      <c r="C23" s="146">
        <v>3474.3408000000004</v>
      </c>
      <c r="D23" s="151">
        <v>44290</v>
      </c>
    </row>
    <row r="24" spans="2:4">
      <c r="B24" s="143" t="s">
        <v>2084</v>
      </c>
      <c r="C24" s="146">
        <v>2466.0640000000003</v>
      </c>
      <c r="D24" s="151">
        <v>43098</v>
      </c>
    </row>
    <row r="25" spans="2:4">
      <c r="B25" s="143" t="s">
        <v>2085</v>
      </c>
      <c r="C25" s="146">
        <v>323.29240600000026</v>
      </c>
      <c r="D25" s="151">
        <v>42400</v>
      </c>
    </row>
    <row r="26" spans="2:4">
      <c r="B26" s="143" t="s">
        <v>2773</v>
      </c>
      <c r="C26" s="146">
        <v>3808.8280439999976</v>
      </c>
      <c r="D26" s="151">
        <v>42705</v>
      </c>
    </row>
    <row r="27" spans="2:4">
      <c r="B27" s="143" t="s">
        <v>2093</v>
      </c>
      <c r="C27" s="146">
        <v>36410.544000000002</v>
      </c>
      <c r="D27" s="151">
        <v>44727</v>
      </c>
    </row>
    <row r="28" spans="2:4">
      <c r="B28" s="143" t="s">
        <v>2774</v>
      </c>
      <c r="C28" s="146">
        <v>714.7098299999999</v>
      </c>
      <c r="D28" s="151">
        <v>42948</v>
      </c>
    </row>
    <row r="29" spans="2:4">
      <c r="B29" s="143" t="s">
        <v>2776</v>
      </c>
      <c r="C29" s="146">
        <v>170.91150199999797</v>
      </c>
      <c r="D29" s="151">
        <v>42522</v>
      </c>
    </row>
    <row r="30" spans="2:4">
      <c r="B30" s="143" t="s">
        <v>2775</v>
      </c>
      <c r="C30" s="146">
        <v>7923.4282156195477</v>
      </c>
      <c r="D30" s="151">
        <v>44012</v>
      </c>
    </row>
    <row r="31" spans="2:4">
      <c r="B31" s="143" t="s">
        <v>2778</v>
      </c>
      <c r="C31" s="146">
        <v>21196.811188</v>
      </c>
      <c r="D31" s="151">
        <v>45255</v>
      </c>
    </row>
    <row r="32" spans="2:4">
      <c r="B32" s="143" t="s">
        <v>2781</v>
      </c>
      <c r="C32" s="146">
        <v>53.952954000000879</v>
      </c>
      <c r="D32" s="151">
        <v>44927</v>
      </c>
    </row>
    <row r="33" spans="2:4">
      <c r="B33" s="143" t="s">
        <v>2055</v>
      </c>
      <c r="C33" s="146">
        <v>17032.693947545791</v>
      </c>
      <c r="D33" s="151">
        <v>42521</v>
      </c>
    </row>
    <row r="34" spans="2:4">
      <c r="B34" s="143" t="s">
        <v>2033</v>
      </c>
      <c r="C34" s="146">
        <v>16211.7125</v>
      </c>
      <c r="D34" s="151">
        <v>43100</v>
      </c>
    </row>
    <row r="35" spans="2:4">
      <c r="B35" s="143" t="s">
        <v>2814</v>
      </c>
      <c r="C35" s="146">
        <v>26796.427726882557</v>
      </c>
      <c r="D35" s="151">
        <v>43404</v>
      </c>
    </row>
    <row r="36" spans="2:4">
      <c r="B36" s="143" t="s">
        <v>2815</v>
      </c>
      <c r="C36" s="146">
        <v>908.68012452444111</v>
      </c>
      <c r="D36" s="151">
        <v>43404</v>
      </c>
    </row>
    <row r="37" spans="2:4">
      <c r="B37" s="143" t="s">
        <v>2816</v>
      </c>
      <c r="C37" s="146">
        <v>2407.1216251940505</v>
      </c>
      <c r="D37" s="151">
        <v>43404</v>
      </c>
    </row>
    <row r="38" spans="2:4">
      <c r="B38" s="143" t="s">
        <v>2817</v>
      </c>
      <c r="C38" s="146">
        <v>1293.496314089296</v>
      </c>
      <c r="D38" s="151">
        <v>45143</v>
      </c>
    </row>
    <row r="39" spans="2:4">
      <c r="B39" s="143" t="s">
        <v>2818</v>
      </c>
      <c r="C39" s="146">
        <v>9627.4229200000045</v>
      </c>
      <c r="D39" s="151">
        <v>43011</v>
      </c>
    </row>
    <row r="40" spans="2:4">
      <c r="B40" s="143" t="s">
        <v>2819</v>
      </c>
      <c r="C40" s="146">
        <v>1659.3191999999999</v>
      </c>
      <c r="D40" s="151">
        <v>43948</v>
      </c>
    </row>
    <row r="41" spans="2:4">
      <c r="B41" s="143" t="s">
        <v>2813</v>
      </c>
      <c r="C41" s="146">
        <v>9454.7772160000004</v>
      </c>
      <c r="D41" s="151">
        <v>42551</v>
      </c>
    </row>
    <row r="42" spans="2:4">
      <c r="B42" s="143" t="s">
        <v>2820</v>
      </c>
      <c r="C42" s="146">
        <v>30837.147015999999</v>
      </c>
      <c r="D42" s="151">
        <v>43908</v>
      </c>
    </row>
    <row r="43" spans="2:4">
      <c r="B43" s="143" t="s">
        <v>2821</v>
      </c>
      <c r="C43" s="146">
        <v>113794.23750030433</v>
      </c>
      <c r="D43" s="151">
        <v>42719</v>
      </c>
    </row>
    <row r="44" spans="2:4">
      <c r="B44" s="143" t="s">
        <v>2822</v>
      </c>
      <c r="C44" s="146">
        <v>17962.703942067274</v>
      </c>
      <c r="D44" s="151">
        <v>42460</v>
      </c>
    </row>
    <row r="45" spans="2:4">
      <c r="B45" s="143" t="s">
        <v>2823</v>
      </c>
      <c r="C45" s="146">
        <v>46380.482000000004</v>
      </c>
      <c r="D45" s="151">
        <v>42901</v>
      </c>
    </row>
    <row r="46" spans="2:4">
      <c r="B46" s="143" t="s">
        <v>2865</v>
      </c>
      <c r="C46" s="146">
        <v>27480.238382647749</v>
      </c>
      <c r="D46" s="151">
        <v>42628</v>
      </c>
    </row>
    <row r="47" spans="2:4">
      <c r="B47" s="143" t="s">
        <v>2866</v>
      </c>
      <c r="C47" s="146">
        <v>29340.528502964138</v>
      </c>
      <c r="D47" s="151">
        <v>43297</v>
      </c>
    </row>
    <row r="48" spans="2:4">
      <c r="B48" s="143" t="s">
        <v>2867</v>
      </c>
      <c r="C48" s="146">
        <v>13181.97644689043</v>
      </c>
      <c r="D48" s="151">
        <v>43297</v>
      </c>
    </row>
    <row r="49" spans="2:5">
      <c r="B49" s="143" t="s">
        <v>2825</v>
      </c>
      <c r="C49" s="146">
        <v>45540.749634341038</v>
      </c>
      <c r="D49" s="151">
        <v>42735</v>
      </c>
    </row>
    <row r="50" spans="2:5">
      <c r="B50" s="143" t="s">
        <v>2826</v>
      </c>
      <c r="C50" s="146">
        <v>45489.701999999997</v>
      </c>
      <c r="D50" s="151">
        <v>42551</v>
      </c>
    </row>
    <row r="51" spans="2:5" s="136" customFormat="1">
      <c r="B51" s="142" t="s">
        <v>30</v>
      </c>
      <c r="C51" s="184">
        <f>SUM(C12:C50)</f>
        <v>626024.59711257182</v>
      </c>
      <c r="D51" s="151"/>
      <c r="E51" s="3"/>
    </row>
    <row r="52" spans="2:5">
      <c r="B52" s="142"/>
      <c r="C52" s="149"/>
      <c r="D52" s="151"/>
    </row>
    <row r="53" spans="2:5">
      <c r="B53" s="142" t="s">
        <v>2782</v>
      </c>
      <c r="C53" s="150"/>
      <c r="D53" s="151"/>
    </row>
    <row r="54" spans="2:5">
      <c r="B54" s="143" t="s">
        <v>2140</v>
      </c>
      <c r="C54" s="146">
        <v>5.7639353256000003</v>
      </c>
      <c r="D54" s="151">
        <v>43100</v>
      </c>
    </row>
    <row r="55" spans="2:5">
      <c r="B55" s="143" t="s">
        <v>2804</v>
      </c>
      <c r="C55" s="146">
        <v>22404.077306499999</v>
      </c>
      <c r="D55" s="151">
        <v>44621</v>
      </c>
    </row>
    <row r="56" spans="2:5">
      <c r="B56" s="155" t="s">
        <v>2143</v>
      </c>
      <c r="C56" s="146">
        <v>5.175150480000001</v>
      </c>
      <c r="D56" s="151">
        <v>43100</v>
      </c>
    </row>
    <row r="57" spans="2:5">
      <c r="B57" s="143" t="s">
        <v>2144</v>
      </c>
      <c r="C57" s="146">
        <v>43.502617600000008</v>
      </c>
      <c r="D57" s="151">
        <v>43946</v>
      </c>
    </row>
    <row r="58" spans="2:5">
      <c r="B58" s="143" t="s">
        <v>2786</v>
      </c>
      <c r="C58" s="146">
        <v>52153.266497380006</v>
      </c>
      <c r="D58" s="151">
        <v>45748</v>
      </c>
    </row>
    <row r="59" spans="2:5">
      <c r="B59" s="143" t="s">
        <v>2811</v>
      </c>
      <c r="C59" s="146">
        <v>1849.7888683200001</v>
      </c>
      <c r="D59" s="151">
        <v>54788</v>
      </c>
    </row>
    <row r="60" spans="2:5">
      <c r="B60" s="143" t="s">
        <v>2783</v>
      </c>
      <c r="C60" s="146">
        <v>36952.312562960004</v>
      </c>
      <c r="D60" s="151">
        <v>44727</v>
      </c>
    </row>
    <row r="61" spans="2:5">
      <c r="B61" s="143" t="s">
        <v>2789</v>
      </c>
      <c r="C61" s="146">
        <v>699.69774344000007</v>
      </c>
      <c r="D61" s="151">
        <v>44196</v>
      </c>
    </row>
    <row r="62" spans="2:5">
      <c r="B62" s="143" t="s">
        <v>2149</v>
      </c>
      <c r="C62" s="146">
        <v>30.926471600000003</v>
      </c>
      <c r="D62" s="151">
        <v>42480</v>
      </c>
    </row>
    <row r="63" spans="2:5">
      <c r="B63" s="143" t="s">
        <v>2795</v>
      </c>
      <c r="C63" s="146">
        <v>780.4</v>
      </c>
      <c r="D63" s="151">
        <v>42826</v>
      </c>
    </row>
    <row r="64" spans="2:5">
      <c r="B64" s="155" t="s">
        <v>2793</v>
      </c>
      <c r="C64" s="146">
        <v>1626.5244000000002</v>
      </c>
      <c r="D64" s="151">
        <v>42795</v>
      </c>
    </row>
    <row r="65" spans="2:4">
      <c r="B65" s="143" t="s">
        <v>2798</v>
      </c>
      <c r="C65" s="146">
        <v>1170.5996306749</v>
      </c>
      <c r="D65" s="151">
        <v>42648</v>
      </c>
    </row>
    <row r="66" spans="2:4">
      <c r="B66" s="143" t="s">
        <v>2799</v>
      </c>
      <c r="C66" s="146">
        <v>2809.44</v>
      </c>
      <c r="D66" s="151">
        <v>44738</v>
      </c>
    </row>
    <row r="67" spans="2:4">
      <c r="B67" s="143" t="s">
        <v>2787</v>
      </c>
      <c r="C67" s="146">
        <v>780.4</v>
      </c>
      <c r="D67" s="151">
        <v>43282</v>
      </c>
    </row>
    <row r="68" spans="2:4">
      <c r="B68" s="143" t="s">
        <v>2790</v>
      </c>
      <c r="C68" s="146">
        <v>1609.5164699999989</v>
      </c>
      <c r="D68" s="151">
        <v>44378</v>
      </c>
    </row>
    <row r="69" spans="2:4">
      <c r="B69" s="143" t="s">
        <v>2810</v>
      </c>
      <c r="C69" s="146">
        <v>216.46930299999906</v>
      </c>
      <c r="D69" s="151">
        <v>44727</v>
      </c>
    </row>
    <row r="70" spans="2:4">
      <c r="B70" s="143" t="s">
        <v>2788</v>
      </c>
      <c r="C70" s="146">
        <v>510.01095239999938</v>
      </c>
      <c r="D70" s="151">
        <v>42551</v>
      </c>
    </row>
    <row r="71" spans="2:4">
      <c r="B71" s="143" t="s">
        <v>2796</v>
      </c>
      <c r="C71" s="146">
        <v>117.06</v>
      </c>
      <c r="D71" s="151">
        <v>43160</v>
      </c>
    </row>
    <row r="72" spans="2:4">
      <c r="B72" s="144" t="s">
        <v>2797</v>
      </c>
      <c r="C72" s="146">
        <v>2520.692</v>
      </c>
      <c r="D72" s="151">
        <v>44305</v>
      </c>
    </row>
    <row r="73" spans="2:4">
      <c r="B73" s="143" t="s">
        <v>2802</v>
      </c>
      <c r="C73" s="146">
        <v>30810.669000000002</v>
      </c>
      <c r="D73" s="151">
        <v>44836</v>
      </c>
    </row>
    <row r="74" spans="2:4">
      <c r="B74" s="143" t="s">
        <v>2794</v>
      </c>
      <c r="C74" s="146">
        <v>12503.891001780001</v>
      </c>
      <c r="D74" s="151">
        <v>42401</v>
      </c>
    </row>
    <row r="75" spans="2:4">
      <c r="B75" s="143" t="s">
        <v>2801</v>
      </c>
      <c r="C75" s="146">
        <v>8574.6059800000003</v>
      </c>
      <c r="D75" s="151">
        <v>44992</v>
      </c>
    </row>
    <row r="76" spans="2:4">
      <c r="B76" s="143" t="s">
        <v>2792</v>
      </c>
      <c r="C76" s="146">
        <v>173.91994400000047</v>
      </c>
      <c r="D76" s="151">
        <v>42461</v>
      </c>
    </row>
    <row r="77" spans="2:4">
      <c r="B77" s="143" t="s">
        <v>2160</v>
      </c>
      <c r="C77" s="146">
        <v>498.93131040000003</v>
      </c>
      <c r="D77" s="151">
        <v>54788</v>
      </c>
    </row>
    <row r="78" spans="2:4">
      <c r="B78" s="143" t="s">
        <v>2812</v>
      </c>
      <c r="C78" s="146">
        <v>34.18504128</v>
      </c>
      <c r="D78" s="151">
        <v>42808</v>
      </c>
    </row>
    <row r="79" spans="2:4">
      <c r="B79" s="143" t="s">
        <v>2785</v>
      </c>
      <c r="C79" s="146">
        <v>42760.787132400001</v>
      </c>
      <c r="D79" s="151">
        <v>45838</v>
      </c>
    </row>
    <row r="80" spans="2:4">
      <c r="B80" s="155" t="s">
        <v>2139</v>
      </c>
      <c r="C80" s="146">
        <v>3822.1200000000003</v>
      </c>
      <c r="D80" s="151">
        <v>42718</v>
      </c>
    </row>
    <row r="81" spans="2:4">
      <c r="B81" s="143" t="s">
        <v>2807</v>
      </c>
      <c r="C81" s="146">
        <v>1018.2425079999989</v>
      </c>
      <c r="D81" s="151">
        <v>43076</v>
      </c>
    </row>
    <row r="82" spans="2:4">
      <c r="B82" s="143" t="s">
        <v>2784</v>
      </c>
      <c r="C82" s="146">
        <v>39495.240000000005</v>
      </c>
      <c r="D82" s="151">
        <v>45806</v>
      </c>
    </row>
    <row r="83" spans="2:4">
      <c r="B83" s="143" t="s">
        <v>2791</v>
      </c>
      <c r="C83" s="146">
        <v>444.82656877764254</v>
      </c>
      <c r="D83" s="151">
        <v>42614</v>
      </c>
    </row>
    <row r="84" spans="2:4">
      <c r="B84" s="143" t="s">
        <v>2803</v>
      </c>
      <c r="C84" s="146">
        <v>40967.081674752</v>
      </c>
      <c r="D84" s="151">
        <v>45383</v>
      </c>
    </row>
    <row r="85" spans="2:4">
      <c r="B85" s="143" t="s">
        <v>2809</v>
      </c>
      <c r="C85" s="146">
        <v>5709.5692304599997</v>
      </c>
      <c r="D85" s="151">
        <v>44924</v>
      </c>
    </row>
    <row r="86" spans="2:4">
      <c r="B86" s="143" t="s">
        <v>2800</v>
      </c>
      <c r="C86" s="146">
        <v>19201.878570000001</v>
      </c>
      <c r="D86" s="151">
        <v>45536</v>
      </c>
    </row>
    <row r="87" spans="2:4">
      <c r="B87" s="152" t="s">
        <v>2824</v>
      </c>
      <c r="C87" s="146">
        <v>15203.368218880003</v>
      </c>
      <c r="D87" s="151">
        <v>43100</v>
      </c>
    </row>
    <row r="88" spans="2:4">
      <c r="B88" s="142" t="s">
        <v>52</v>
      </c>
      <c r="C88" s="184">
        <f>SUM(C54:C87)</f>
        <v>347504.94009041012</v>
      </c>
      <c r="D88" s="151"/>
    </row>
    <row r="89" spans="2:4">
      <c r="B89"/>
    </row>
    <row r="90" spans="2:4">
      <c r="B90"/>
    </row>
    <row r="91" spans="2:4">
      <c r="B91"/>
    </row>
    <row r="92" spans="2:4">
      <c r="B92"/>
    </row>
    <row r="93" spans="2:4">
      <c r="B93"/>
    </row>
    <row r="94" spans="2:4">
      <c r="B94" s="112" t="s">
        <v>2869</v>
      </c>
    </row>
    <row r="95" spans="2:4">
      <c r="B95" s="112" t="s">
        <v>138</v>
      </c>
    </row>
  </sheetData>
  <sheetProtection password="CC3D" sheet="1" objects="1" scenarios="1"/>
  <sortState ref="B54:D87">
    <sortCondition ref="B54"/>
  </sortState>
  <mergeCells count="1">
    <mergeCell ref="B6:D6"/>
  </mergeCells>
  <phoneticPr fontId="6" type="noConversion"/>
  <dataValidations count="1">
    <dataValidation allowBlank="1" showInputMessage="1" showErrorMessage="1" sqref="K1:HY2 B1:B8 A1:A1048576 D1:E65395 C5:C65395 B10:B93 B96:B1048576 F1:I2 F3:HY65395"/>
  </dataValidations>
  <pageMargins left="0" right="0" top="0.51181102362204722" bottom="0.51181102362204722" header="0" footer="0.23622047244094491"/>
  <pageSetup paperSize="9" fitToHeight="25" pageOrder="overThenDown" orientation="portrait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zoomScaleNormal="100" workbookViewId="0">
      <selection activeCell="B13" sqref="B13:B14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1" t="s" vm="1">
        <v>275</v>
      </c>
    </row>
    <row r="2" spans="2:18">
      <c r="B2" s="57" t="s">
        <v>203</v>
      </c>
      <c r="C2" s="81" t="s">
        <v>276</v>
      </c>
    </row>
    <row r="3" spans="2:18">
      <c r="B3" s="57" t="s">
        <v>205</v>
      </c>
      <c r="C3" s="81" t="s">
        <v>277</v>
      </c>
    </row>
    <row r="4" spans="2:18">
      <c r="B4" s="57" t="s">
        <v>206</v>
      </c>
      <c r="C4" s="81">
        <v>162</v>
      </c>
    </row>
    <row r="6" spans="2:18" ht="26.25" customHeight="1">
      <c r="B6" s="201" t="s">
        <v>245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142</v>
      </c>
      <c r="C7" s="30" t="s">
        <v>58</v>
      </c>
      <c r="D7" s="73" t="s">
        <v>82</v>
      </c>
      <c r="E7" s="30" t="s">
        <v>15</v>
      </c>
      <c r="F7" s="30" t="s">
        <v>83</v>
      </c>
      <c r="G7" s="30" t="s">
        <v>128</v>
      </c>
      <c r="H7" s="30" t="s">
        <v>18</v>
      </c>
      <c r="I7" s="30" t="s">
        <v>127</v>
      </c>
      <c r="J7" s="30" t="s">
        <v>17</v>
      </c>
      <c r="K7" s="30" t="s">
        <v>243</v>
      </c>
      <c r="L7" s="30" t="s">
        <v>0</v>
      </c>
      <c r="M7" s="30" t="s">
        <v>244</v>
      </c>
      <c r="N7" s="30" t="s">
        <v>73</v>
      </c>
      <c r="O7" s="73" t="s">
        <v>207</v>
      </c>
      <c r="P7" s="31" t="s">
        <v>209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1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12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65536 AH1:IV2 D3:IV65536 D1:AF2 A1:A1048576 B1:B12 B15:B1048576"/>
  </dataValidations>
  <pageMargins left="0.7" right="0.7" top="0.75" bottom="0.75" header="0.3" footer="0.3"/>
  <pageSetup paperSize="9" scale="8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3"/>
  <sheetViews>
    <sheetView rightToLeft="1" zoomScaleNormal="100" workbookViewId="0">
      <selection activeCell="J4" sqref="J4"/>
    </sheetView>
  </sheetViews>
  <sheetFormatPr defaultRowHeight="18"/>
  <cols>
    <col min="1" max="1" width="6.28515625" style="1" customWidth="1"/>
    <col min="2" max="2" width="36.42578125" style="2" bestFit="1" customWidth="1"/>
    <col min="3" max="3" width="32" style="2" customWidth="1"/>
    <col min="4" max="4" width="8.140625" style="2" customWidth="1"/>
    <col min="5" max="5" width="8" style="1" customWidth="1"/>
    <col min="6" max="6" width="9.5703125" style="1" customWidth="1"/>
    <col min="7" max="7" width="12.28515625" style="1" bestFit="1" customWidth="1"/>
    <col min="8" max="8" width="10.42578125" style="1" customWidth="1"/>
    <col min="9" max="9" width="7.5703125" style="1" bestFit="1" customWidth="1"/>
    <col min="10" max="10" width="16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204</v>
      </c>
      <c r="C1" s="81" t="s" vm="1">
        <v>275</v>
      </c>
    </row>
    <row r="2" spans="2:13">
      <c r="B2" s="57" t="s">
        <v>203</v>
      </c>
      <c r="C2" s="81" t="s">
        <v>276</v>
      </c>
    </row>
    <row r="3" spans="2:13">
      <c r="B3" s="57" t="s">
        <v>205</v>
      </c>
      <c r="C3" s="81" t="s">
        <v>277</v>
      </c>
    </row>
    <row r="4" spans="2:13">
      <c r="B4" s="57" t="s">
        <v>206</v>
      </c>
      <c r="C4" s="81">
        <v>162</v>
      </c>
      <c r="J4" s="185"/>
    </row>
    <row r="6" spans="2:13" ht="26.25" customHeight="1">
      <c r="B6" s="191" t="s">
        <v>234</v>
      </c>
      <c r="C6" s="192"/>
      <c r="D6" s="192"/>
      <c r="E6" s="192"/>
      <c r="F6" s="192"/>
      <c r="G6" s="192"/>
      <c r="H6" s="192"/>
      <c r="I6" s="192"/>
      <c r="J6" s="192"/>
      <c r="K6" s="192"/>
      <c r="L6" s="192"/>
    </row>
    <row r="7" spans="2:13" s="3" customFormat="1" ht="63">
      <c r="B7" s="12" t="s">
        <v>141</v>
      </c>
      <c r="C7" s="13" t="s">
        <v>58</v>
      </c>
      <c r="D7" s="13" t="s">
        <v>143</v>
      </c>
      <c r="E7" s="13" t="s">
        <v>15</v>
      </c>
      <c r="F7" s="13" t="s">
        <v>83</v>
      </c>
      <c r="G7" s="13" t="s">
        <v>127</v>
      </c>
      <c r="H7" s="13" t="s">
        <v>17</v>
      </c>
      <c r="I7" s="13" t="s">
        <v>19</v>
      </c>
      <c r="J7" s="13" t="s">
        <v>78</v>
      </c>
      <c r="K7" s="13" t="s">
        <v>207</v>
      </c>
      <c r="L7" s="13" t="s">
        <v>208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6" t="s">
        <v>20</v>
      </c>
    </row>
    <row r="9" spans="2:13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3" s="4" customFormat="1" ht="18" customHeight="1">
      <c r="B10" s="82" t="s">
        <v>57</v>
      </c>
      <c r="C10" s="83"/>
      <c r="D10" s="83"/>
      <c r="E10" s="83"/>
      <c r="F10" s="83"/>
      <c r="G10" s="83"/>
      <c r="H10" s="83"/>
      <c r="I10" s="83"/>
      <c r="J10" s="91">
        <f>J11+J51</f>
        <v>3722649.2747900002</v>
      </c>
      <c r="K10" s="92">
        <f>J10/$J$10</f>
        <v>1</v>
      </c>
      <c r="L10" s="92">
        <f>J10/'[5]סכום נכסי הקרן'!$C$42</f>
        <v>7.7944726929542171E-2</v>
      </c>
    </row>
    <row r="11" spans="2:13">
      <c r="B11" s="84" t="s">
        <v>263</v>
      </c>
      <c r="C11" s="85"/>
      <c r="D11" s="85"/>
      <c r="E11" s="85"/>
      <c r="F11" s="85"/>
      <c r="G11" s="85"/>
      <c r="H11" s="85"/>
      <c r="I11" s="85"/>
      <c r="J11" s="94">
        <f>J12+J21+J48</f>
        <v>2398363.52404</v>
      </c>
      <c r="K11" s="95">
        <f t="shared" ref="K11:K19" si="0">J11/$J$10</f>
        <v>0.64426255255413367</v>
      </c>
      <c r="L11" s="95">
        <f>J11/'[5]סכום נכסי הקרן'!$C$42</f>
        <v>5.0216868729761763E-2</v>
      </c>
    </row>
    <row r="12" spans="2:13">
      <c r="B12" s="104" t="s">
        <v>54</v>
      </c>
      <c r="C12" s="85"/>
      <c r="D12" s="85"/>
      <c r="E12" s="85"/>
      <c r="F12" s="85"/>
      <c r="G12" s="85"/>
      <c r="H12" s="85"/>
      <c r="I12" s="85"/>
      <c r="J12" s="94">
        <f>SUM(J13:J19)</f>
        <v>2092162.18558</v>
      </c>
      <c r="K12" s="95">
        <f t="shared" si="0"/>
        <v>0.5620089434017449</v>
      </c>
      <c r="L12" s="95">
        <f>J12/'[5]סכום נכסי הקרן'!$C$42</f>
        <v>4.3805633625409533E-2</v>
      </c>
    </row>
    <row r="13" spans="2:13" s="158" customFormat="1">
      <c r="B13" s="90" t="s">
        <v>2571</v>
      </c>
      <c r="C13" s="87" t="s">
        <v>2572</v>
      </c>
      <c r="D13" s="87">
        <v>26</v>
      </c>
      <c r="E13" s="87" t="s">
        <v>2573</v>
      </c>
      <c r="F13" s="87" t="s">
        <v>185</v>
      </c>
      <c r="G13" s="100" t="s">
        <v>281</v>
      </c>
      <c r="H13" s="101">
        <v>0</v>
      </c>
      <c r="I13" s="101">
        <v>0</v>
      </c>
      <c r="J13" s="97">
        <v>9702.7139999999999</v>
      </c>
      <c r="K13" s="98">
        <f t="shared" si="0"/>
        <v>2.6064002498724093E-3</v>
      </c>
      <c r="L13" s="98">
        <f>J13/'[5]סכום נכסי הקרן'!$C$42</f>
        <v>2.0315515574539545E-4</v>
      </c>
    </row>
    <row r="14" spans="2:13" s="158" customFormat="1">
      <c r="B14" s="90" t="s">
        <v>2576</v>
      </c>
      <c r="C14" s="87" t="s">
        <v>2577</v>
      </c>
      <c r="D14" s="87">
        <v>12</v>
      </c>
      <c r="E14" s="87" t="s">
        <v>358</v>
      </c>
      <c r="F14" s="87" t="s">
        <v>187</v>
      </c>
      <c r="G14" s="100" t="s">
        <v>281</v>
      </c>
      <c r="H14" s="101">
        <v>0</v>
      </c>
      <c r="I14" s="101">
        <v>0</v>
      </c>
      <c r="J14" s="97">
        <v>14936.370779999999</v>
      </c>
      <c r="K14" s="98">
        <f t="shared" si="0"/>
        <v>4.0122959960665599E-3</v>
      </c>
      <c r="L14" s="98">
        <f>J14/'[5]סכום נכסי הקרן'!$C$42</f>
        <v>3.1273731577390339E-4</v>
      </c>
    </row>
    <row r="15" spans="2:13" s="158" customFormat="1">
      <c r="B15" s="90" t="s">
        <v>2576</v>
      </c>
      <c r="C15" s="87" t="s">
        <v>2578</v>
      </c>
      <c r="D15" s="87">
        <v>12</v>
      </c>
      <c r="E15" s="87" t="s">
        <v>358</v>
      </c>
      <c r="F15" s="87" t="s">
        <v>187</v>
      </c>
      <c r="G15" s="100" t="s">
        <v>281</v>
      </c>
      <c r="H15" s="101">
        <v>0</v>
      </c>
      <c r="I15" s="101">
        <v>0</v>
      </c>
      <c r="J15" s="97">
        <v>24273.574000000001</v>
      </c>
      <c r="K15" s="98">
        <f t="shared" si="0"/>
        <v>6.5205105848627938E-3</v>
      </c>
      <c r="L15" s="98">
        <f>J15/'[5]סכום נכסי הקרן'!$C$42</f>
        <v>5.0823941697831988E-4</v>
      </c>
    </row>
    <row r="16" spans="2:13" s="158" customFormat="1">
      <c r="B16" s="90" t="s">
        <v>2576</v>
      </c>
      <c r="C16" s="87" t="s">
        <v>2579</v>
      </c>
      <c r="D16" s="87">
        <v>12</v>
      </c>
      <c r="E16" s="87" t="s">
        <v>358</v>
      </c>
      <c r="F16" s="87" t="s">
        <v>187</v>
      </c>
      <c r="G16" s="100" t="s">
        <v>281</v>
      </c>
      <c r="H16" s="101">
        <v>0</v>
      </c>
      <c r="I16" s="101">
        <v>0</v>
      </c>
      <c r="J16" s="97">
        <v>1167279.3840000001</v>
      </c>
      <c r="K16" s="98">
        <f t="shared" si="0"/>
        <v>0.31356147137064044</v>
      </c>
      <c r="L16" s="98">
        <f>J16/'[5]סכום נכסי הקרן'!$C$42</f>
        <v>2.4440463261610028E-2</v>
      </c>
    </row>
    <row r="17" spans="2:12" s="158" customFormat="1">
      <c r="B17" s="90" t="s">
        <v>2580</v>
      </c>
      <c r="C17" s="87" t="s">
        <v>2581</v>
      </c>
      <c r="D17" s="87">
        <v>10</v>
      </c>
      <c r="E17" s="87" t="s">
        <v>358</v>
      </c>
      <c r="F17" s="87" t="s">
        <v>187</v>
      </c>
      <c r="G17" s="100" t="s">
        <v>281</v>
      </c>
      <c r="H17" s="101">
        <v>0</v>
      </c>
      <c r="I17" s="101">
        <v>0</v>
      </c>
      <c r="J17" s="97">
        <v>875898.24399999995</v>
      </c>
      <c r="K17" s="98">
        <f t="shared" si="0"/>
        <v>0.23528895132067218</v>
      </c>
      <c r="L17" s="98">
        <f>J17/'[5]סכום נכסי הקרן'!$C$42</f>
        <v>1.8339533060228137E-2</v>
      </c>
    </row>
    <row r="18" spans="2:12" s="158" customFormat="1">
      <c r="B18" s="90" t="s">
        <v>2582</v>
      </c>
      <c r="C18" s="87" t="s">
        <v>2583</v>
      </c>
      <c r="D18" s="87">
        <v>20</v>
      </c>
      <c r="E18" s="87" t="s">
        <v>358</v>
      </c>
      <c r="F18" s="87" t="s">
        <v>187</v>
      </c>
      <c r="G18" s="100" t="s">
        <v>281</v>
      </c>
      <c r="H18" s="101">
        <v>0</v>
      </c>
      <c r="I18" s="101">
        <v>0</v>
      </c>
      <c r="J18" s="97">
        <v>46.173400000000001</v>
      </c>
      <c r="K18" s="98">
        <f t="shared" si="0"/>
        <v>1.2403370984392481E-5</v>
      </c>
      <c r="L18" s="98">
        <f>J18/'[5]סכום נכסי הקרן'!$C$42</f>
        <v>9.6677736438427857E-7</v>
      </c>
    </row>
    <row r="19" spans="2:12" s="158" customFormat="1">
      <c r="B19" s="90" t="s">
        <v>2584</v>
      </c>
      <c r="C19" s="87" t="s">
        <v>2585</v>
      </c>
      <c r="D19" s="87">
        <v>11</v>
      </c>
      <c r="E19" s="87" t="s">
        <v>420</v>
      </c>
      <c r="F19" s="87" t="s">
        <v>187</v>
      </c>
      <c r="G19" s="100" t="s">
        <v>281</v>
      </c>
      <c r="H19" s="101">
        <v>0</v>
      </c>
      <c r="I19" s="101">
        <v>0</v>
      </c>
      <c r="J19" s="97">
        <v>25.7254</v>
      </c>
      <c r="K19" s="98">
        <f t="shared" si="0"/>
        <v>6.9105086461445406E-6</v>
      </c>
      <c r="L19" s="98">
        <f>J19/'[5]סכום נכסי הקרן'!$C$42</f>
        <v>5.3863770936797643E-7</v>
      </c>
    </row>
    <row r="20" spans="2:12" s="158" customFormat="1">
      <c r="B20" s="86"/>
      <c r="C20" s="87"/>
      <c r="D20" s="87"/>
      <c r="E20" s="87"/>
      <c r="F20" s="87"/>
      <c r="G20" s="87"/>
      <c r="H20" s="87"/>
      <c r="I20" s="87"/>
      <c r="J20" s="87"/>
      <c r="K20" s="98"/>
      <c r="L20" s="87"/>
    </row>
    <row r="21" spans="2:12" s="158" customFormat="1">
      <c r="B21" s="104" t="s">
        <v>55</v>
      </c>
      <c r="C21" s="85"/>
      <c r="D21" s="85"/>
      <c r="E21" s="85"/>
      <c r="F21" s="85"/>
      <c r="G21" s="85"/>
      <c r="H21" s="85"/>
      <c r="I21" s="85"/>
      <c r="J21" s="94">
        <f>SUM(J22:J46)</f>
        <v>303160.57146000001</v>
      </c>
      <c r="K21" s="95">
        <f t="shared" ref="K21:K46" si="1">J21/$J$10</f>
        <v>8.1436780389982269E-2</v>
      </c>
      <c r="L21" s="95">
        <f>J21/'[5]סכום נכסי הקרן'!$C$42</f>
        <v>6.3475676095182633E-3</v>
      </c>
    </row>
    <row r="22" spans="2:12" s="158" customFormat="1">
      <c r="B22" s="90" t="s">
        <v>2571</v>
      </c>
      <c r="C22" s="87" t="s">
        <v>2586</v>
      </c>
      <c r="D22" s="87">
        <v>26</v>
      </c>
      <c r="E22" s="87" t="s">
        <v>2573</v>
      </c>
      <c r="F22" s="87" t="s">
        <v>185</v>
      </c>
      <c r="G22" s="100" t="s">
        <v>1003</v>
      </c>
      <c r="H22" s="101">
        <v>0</v>
      </c>
      <c r="I22" s="101">
        <v>0</v>
      </c>
      <c r="J22" s="97">
        <v>1631.394</v>
      </c>
      <c r="K22" s="98">
        <f t="shared" si="1"/>
        <v>4.3823467632255771E-4</v>
      </c>
      <c r="L22" s="98">
        <f>J22/'[5]סכום נכסי הקרן'!$C$42</f>
        <v>3.4158082177018066E-5</v>
      </c>
    </row>
    <row r="23" spans="2:12" s="158" customFormat="1">
      <c r="B23" s="90" t="s">
        <v>2571</v>
      </c>
      <c r="C23" s="87" t="s">
        <v>2587</v>
      </c>
      <c r="D23" s="87">
        <v>26</v>
      </c>
      <c r="E23" s="87" t="s">
        <v>2573</v>
      </c>
      <c r="F23" s="87" t="s">
        <v>185</v>
      </c>
      <c r="G23" s="100" t="s">
        <v>931</v>
      </c>
      <c r="H23" s="101">
        <v>0</v>
      </c>
      <c r="I23" s="101">
        <v>0</v>
      </c>
      <c r="J23" s="97">
        <v>11730.804400000001</v>
      </c>
      <c r="K23" s="98">
        <f t="shared" si="1"/>
        <v>3.151197852411641E-3</v>
      </c>
      <c r="L23" s="98">
        <f>J23/'[5]סכום נכסי הקרן'!$C$42</f>
        <v>2.4561925610718508E-4</v>
      </c>
    </row>
    <row r="24" spans="2:12" s="158" customFormat="1">
      <c r="B24" s="90" t="s">
        <v>2571</v>
      </c>
      <c r="C24" s="87" t="s">
        <v>2588</v>
      </c>
      <c r="D24" s="87">
        <v>26</v>
      </c>
      <c r="E24" s="87" t="s">
        <v>2573</v>
      </c>
      <c r="F24" s="87" t="s">
        <v>185</v>
      </c>
      <c r="G24" s="100" t="s">
        <v>974</v>
      </c>
      <c r="H24" s="101">
        <v>0</v>
      </c>
      <c r="I24" s="101">
        <v>0</v>
      </c>
      <c r="J24" s="97">
        <v>753.44500000000005</v>
      </c>
      <c r="K24" s="98">
        <f t="shared" si="1"/>
        <v>2.0239483883221926E-4</v>
      </c>
      <c r="L24" s="98">
        <f>J24/'[5]סכום נכסי הקרן'!$C$42</f>
        <v>1.5775610444726029E-5</v>
      </c>
    </row>
    <row r="25" spans="2:12" s="158" customFormat="1">
      <c r="B25" s="90" t="s">
        <v>2571</v>
      </c>
      <c r="C25" s="87" t="s">
        <v>2589</v>
      </c>
      <c r="D25" s="87">
        <v>26</v>
      </c>
      <c r="E25" s="87" t="s">
        <v>2573</v>
      </c>
      <c r="F25" s="87" t="s">
        <v>185</v>
      </c>
      <c r="G25" s="100" t="s">
        <v>197</v>
      </c>
      <c r="H25" s="101">
        <v>0</v>
      </c>
      <c r="I25" s="101">
        <v>0</v>
      </c>
      <c r="J25" s="97">
        <v>2.2622599999999999</v>
      </c>
      <c r="K25" s="98">
        <f t="shared" si="1"/>
        <v>6.0770162134804306E-7</v>
      </c>
      <c r="L25" s="98">
        <f>J25/'[5]סכום נכסי הקרן'!$C$42</f>
        <v>4.7367136930613255E-8</v>
      </c>
    </row>
    <row r="26" spans="2:12" s="158" customFormat="1">
      <c r="B26" s="90" t="s">
        <v>2571</v>
      </c>
      <c r="C26" s="87" t="s">
        <v>2590</v>
      </c>
      <c r="D26" s="87">
        <v>26</v>
      </c>
      <c r="E26" s="87" t="s">
        <v>2573</v>
      </c>
      <c r="F26" s="87" t="s">
        <v>185</v>
      </c>
      <c r="G26" s="100" t="s">
        <v>1669</v>
      </c>
      <c r="H26" s="101">
        <v>0</v>
      </c>
      <c r="I26" s="101">
        <v>0</v>
      </c>
      <c r="J26" s="97">
        <v>7721.9084000000003</v>
      </c>
      <c r="K26" s="98">
        <f t="shared" si="1"/>
        <v>2.0743045691393003E-3</v>
      </c>
      <c r="L26" s="98">
        <f>J26/'[5]סכום נכסי הקרן'!$C$42</f>
        <v>1.6168110321026439E-4</v>
      </c>
    </row>
    <row r="27" spans="2:12" s="158" customFormat="1">
      <c r="B27" s="90" t="s">
        <v>2571</v>
      </c>
      <c r="C27" s="87" t="s">
        <v>2591</v>
      </c>
      <c r="D27" s="87">
        <v>26</v>
      </c>
      <c r="E27" s="87" t="s">
        <v>2573</v>
      </c>
      <c r="F27" s="87" t="s">
        <v>185</v>
      </c>
      <c r="G27" s="100" t="s">
        <v>1736</v>
      </c>
      <c r="H27" s="101">
        <v>0</v>
      </c>
      <c r="I27" s="101">
        <v>0</v>
      </c>
      <c r="J27" s="97">
        <v>4.8829999999999998E-2</v>
      </c>
      <c r="K27" s="98">
        <f t="shared" si="1"/>
        <v>1.3117002541893922E-8</v>
      </c>
      <c r="L27" s="98">
        <f>J27/'[5]סכום נכסי הקרן'!$C$42</f>
        <v>1.0224011812620323E-9</v>
      </c>
    </row>
    <row r="28" spans="2:12" s="158" customFormat="1">
      <c r="B28" s="90" t="s">
        <v>2574</v>
      </c>
      <c r="C28" s="87" t="s">
        <v>2592</v>
      </c>
      <c r="D28" s="87">
        <v>95</v>
      </c>
      <c r="E28" s="87" t="s">
        <v>762</v>
      </c>
      <c r="F28" s="87"/>
      <c r="G28" s="100" t="s">
        <v>931</v>
      </c>
      <c r="H28" s="101">
        <v>0</v>
      </c>
      <c r="I28" s="101">
        <v>0</v>
      </c>
      <c r="J28" s="97">
        <v>1.0999999999999999E-2</v>
      </c>
      <c r="K28" s="98">
        <f t="shared" si="1"/>
        <v>2.9548848650590443E-9</v>
      </c>
      <c r="L28" s="98">
        <f>J28/'[5]סכום נכסי הקרן'!$C$42</f>
        <v>2.303176939152643E-10</v>
      </c>
    </row>
    <row r="29" spans="2:12" s="158" customFormat="1">
      <c r="B29" s="90" t="s">
        <v>2574</v>
      </c>
      <c r="C29" s="87" t="s">
        <v>2593</v>
      </c>
      <c r="D29" s="87">
        <v>95</v>
      </c>
      <c r="E29" s="87" t="s">
        <v>762</v>
      </c>
      <c r="F29" s="87"/>
      <c r="G29" s="100" t="s">
        <v>974</v>
      </c>
      <c r="H29" s="101">
        <v>0</v>
      </c>
      <c r="I29" s="101">
        <v>0</v>
      </c>
      <c r="J29" s="97">
        <v>7.6000000000000004E-4</v>
      </c>
      <c r="K29" s="98">
        <f t="shared" si="1"/>
        <v>2.0415568158589764E-10</v>
      </c>
      <c r="L29" s="98">
        <f>J29/'[5]סכום נכסי הקרן'!$C$42</f>
        <v>1.5912858852327354E-11</v>
      </c>
    </row>
    <row r="30" spans="2:12" s="158" customFormat="1">
      <c r="B30" s="90" t="s">
        <v>2574</v>
      </c>
      <c r="C30" s="87" t="s">
        <v>2594</v>
      </c>
      <c r="D30" s="87">
        <v>95</v>
      </c>
      <c r="E30" s="87" t="s">
        <v>762</v>
      </c>
      <c r="F30" s="87"/>
      <c r="G30" s="100" t="s">
        <v>1669</v>
      </c>
      <c r="H30" s="101">
        <v>0</v>
      </c>
      <c r="I30" s="101">
        <v>0</v>
      </c>
      <c r="J30" s="97">
        <v>1.3000000000000002E-4</v>
      </c>
      <c r="K30" s="98">
        <f t="shared" si="1"/>
        <v>3.4921366587061442E-11</v>
      </c>
      <c r="L30" s="98">
        <f>J30/'[5]סכום נכסי הקרן'!$C$42</f>
        <v>2.721936382634942E-12</v>
      </c>
    </row>
    <row r="31" spans="2:12" s="158" customFormat="1">
      <c r="B31" s="90" t="s">
        <v>2576</v>
      </c>
      <c r="C31" s="87" t="s">
        <v>2595</v>
      </c>
      <c r="D31" s="87">
        <v>12</v>
      </c>
      <c r="E31" s="87" t="s">
        <v>358</v>
      </c>
      <c r="F31" s="87" t="s">
        <v>187</v>
      </c>
      <c r="G31" s="100" t="s">
        <v>1003</v>
      </c>
      <c r="H31" s="101">
        <v>0</v>
      </c>
      <c r="I31" s="101">
        <v>0</v>
      </c>
      <c r="J31" s="97">
        <v>24.58935</v>
      </c>
      <c r="K31" s="98">
        <f t="shared" si="1"/>
        <v>6.6053361960581468E-6</v>
      </c>
      <c r="L31" s="98">
        <f>J31/'[5]סכום נכסי הקרן'!$C$42</f>
        <v>5.1485112607957312E-7</v>
      </c>
    </row>
    <row r="32" spans="2:12" s="158" customFormat="1">
      <c r="B32" s="90" t="s">
        <v>2576</v>
      </c>
      <c r="C32" s="87" t="s">
        <v>2596</v>
      </c>
      <c r="D32" s="87">
        <v>12</v>
      </c>
      <c r="E32" s="87" t="s">
        <v>358</v>
      </c>
      <c r="F32" s="87" t="s">
        <v>187</v>
      </c>
      <c r="G32" s="100" t="s">
        <v>931</v>
      </c>
      <c r="H32" s="101">
        <v>0</v>
      </c>
      <c r="I32" s="101">
        <v>0</v>
      </c>
      <c r="J32" s="97">
        <v>97035.1014</v>
      </c>
      <c r="K32" s="98">
        <f t="shared" si="1"/>
        <v>2.6066141136939065E-2</v>
      </c>
      <c r="L32" s="98">
        <f>J32/'[5]סכום נכסי הקרן'!$C$42</f>
        <v>2.0317182530256214E-3</v>
      </c>
    </row>
    <row r="33" spans="2:12" s="158" customFormat="1">
      <c r="B33" s="90" t="s">
        <v>2576</v>
      </c>
      <c r="C33" s="87" t="s">
        <v>2597</v>
      </c>
      <c r="D33" s="87">
        <v>12</v>
      </c>
      <c r="E33" s="87" t="s">
        <v>358</v>
      </c>
      <c r="F33" s="87" t="s">
        <v>187</v>
      </c>
      <c r="G33" s="100" t="s">
        <v>974</v>
      </c>
      <c r="H33" s="101">
        <v>0</v>
      </c>
      <c r="I33" s="101">
        <v>0</v>
      </c>
      <c r="J33" s="97">
        <v>2776.88</v>
      </c>
      <c r="K33" s="98">
        <f t="shared" si="1"/>
        <v>7.4594188037137819E-4</v>
      </c>
      <c r="L33" s="98">
        <f>J33/'[5]סכום נכסי הקרן'!$C$42</f>
        <v>5.8142236170856289E-5</v>
      </c>
    </row>
    <row r="34" spans="2:12" s="158" customFormat="1">
      <c r="B34" s="90" t="s">
        <v>2576</v>
      </c>
      <c r="C34" s="87" t="s">
        <v>2598</v>
      </c>
      <c r="D34" s="87">
        <v>12</v>
      </c>
      <c r="E34" s="87" t="s">
        <v>358</v>
      </c>
      <c r="F34" s="87" t="s">
        <v>187</v>
      </c>
      <c r="G34" s="100" t="s">
        <v>1669</v>
      </c>
      <c r="H34" s="101">
        <v>0</v>
      </c>
      <c r="I34" s="101">
        <v>0</v>
      </c>
      <c r="J34" s="97">
        <v>3.5970000000000002E-2</v>
      </c>
      <c r="K34" s="98">
        <f t="shared" si="1"/>
        <v>9.6624735087430769E-9</v>
      </c>
      <c r="L34" s="98">
        <f>J34/'[5]סכום נכסי הקרן'!$C$42</f>
        <v>7.5313885910291439E-10</v>
      </c>
    </row>
    <row r="35" spans="2:12" s="158" customFormat="1">
      <c r="B35" s="90" t="s">
        <v>2580</v>
      </c>
      <c r="C35" s="87" t="s">
        <v>2599</v>
      </c>
      <c r="D35" s="87">
        <v>10</v>
      </c>
      <c r="E35" s="87" t="s">
        <v>358</v>
      </c>
      <c r="F35" s="87" t="s">
        <v>187</v>
      </c>
      <c r="G35" s="100" t="s">
        <v>1003</v>
      </c>
      <c r="H35" s="101">
        <v>0</v>
      </c>
      <c r="I35" s="101">
        <v>0</v>
      </c>
      <c r="J35" s="97">
        <v>24.61647</v>
      </c>
      <c r="K35" s="98">
        <f t="shared" si="1"/>
        <v>6.6126213303800019E-6</v>
      </c>
      <c r="L35" s="98">
        <f>J35/'[5]סכום נכסי הקרן'!$C$42</f>
        <v>5.1541896388493517E-7</v>
      </c>
    </row>
    <row r="36" spans="2:12" s="158" customFormat="1">
      <c r="B36" s="90" t="s">
        <v>2580</v>
      </c>
      <c r="C36" s="87" t="s">
        <v>2600</v>
      </c>
      <c r="D36" s="87">
        <v>10</v>
      </c>
      <c r="E36" s="87" t="s">
        <v>358</v>
      </c>
      <c r="F36" s="87" t="s">
        <v>187</v>
      </c>
      <c r="G36" s="100" t="s">
        <v>931</v>
      </c>
      <c r="H36" s="101">
        <v>0</v>
      </c>
      <c r="I36" s="101">
        <v>0</v>
      </c>
      <c r="J36" s="97">
        <v>175654.024</v>
      </c>
      <c r="K36" s="98">
        <f t="shared" si="1"/>
        <v>4.718521972766529E-2</v>
      </c>
      <c r="L36" s="98">
        <f>J36/'[5]סכום נכסי הקרן'!$C$42</f>
        <v>3.6778390667833176E-3</v>
      </c>
    </row>
    <row r="37" spans="2:12" s="158" customFormat="1">
      <c r="B37" s="90" t="s">
        <v>2580</v>
      </c>
      <c r="C37" s="87" t="s">
        <v>2601</v>
      </c>
      <c r="D37" s="87">
        <v>10</v>
      </c>
      <c r="E37" s="87" t="s">
        <v>358</v>
      </c>
      <c r="F37" s="87" t="s">
        <v>187</v>
      </c>
      <c r="G37" s="100" t="s">
        <v>974</v>
      </c>
      <c r="H37" s="101">
        <v>0</v>
      </c>
      <c r="I37" s="101">
        <v>0</v>
      </c>
      <c r="J37" s="97">
        <v>104.31699999999999</v>
      </c>
      <c r="K37" s="98">
        <f t="shared" si="1"/>
        <v>2.8022247678942213E-5</v>
      </c>
      <c r="L37" s="98">
        <f>J37/'[5]סכום נכסי הקרן'!$C$42</f>
        <v>2.1841864432871478E-6</v>
      </c>
    </row>
    <row r="38" spans="2:12" s="158" customFormat="1">
      <c r="B38" s="90" t="s">
        <v>2580</v>
      </c>
      <c r="C38" s="87" t="s">
        <v>2602</v>
      </c>
      <c r="D38" s="87">
        <v>10</v>
      </c>
      <c r="E38" s="87" t="s">
        <v>358</v>
      </c>
      <c r="F38" s="87" t="s">
        <v>187</v>
      </c>
      <c r="G38" s="100" t="s">
        <v>197</v>
      </c>
      <c r="H38" s="101">
        <v>0</v>
      </c>
      <c r="I38" s="101">
        <v>0</v>
      </c>
      <c r="J38" s="97">
        <v>19.180260000000001</v>
      </c>
      <c r="K38" s="98">
        <f t="shared" si="1"/>
        <v>5.1523145438088535E-6</v>
      </c>
      <c r="L38" s="98">
        <f>J38/'[5]סכום נכסי הקרן'!$C$42</f>
        <v>4.0159575017228977E-7</v>
      </c>
    </row>
    <row r="39" spans="2:12" s="158" customFormat="1">
      <c r="B39" s="90" t="s">
        <v>2580</v>
      </c>
      <c r="C39" s="87" t="s">
        <v>2603</v>
      </c>
      <c r="D39" s="87">
        <v>10</v>
      </c>
      <c r="E39" s="87" t="s">
        <v>358</v>
      </c>
      <c r="F39" s="87" t="s">
        <v>187</v>
      </c>
      <c r="G39" s="100" t="s">
        <v>1669</v>
      </c>
      <c r="H39" s="101">
        <v>0</v>
      </c>
      <c r="I39" s="101">
        <v>0</v>
      </c>
      <c r="J39" s="97">
        <v>7.1559999999999997</v>
      </c>
      <c r="K39" s="98">
        <f t="shared" si="1"/>
        <v>1.9222869176693204E-6</v>
      </c>
      <c r="L39" s="98">
        <f>J39/'[5]סכום נכסי הקרן'!$C$42</f>
        <v>1.4983212887796649E-7</v>
      </c>
    </row>
    <row r="40" spans="2:12" s="158" customFormat="1">
      <c r="B40" s="90" t="s">
        <v>2580</v>
      </c>
      <c r="C40" s="87" t="s">
        <v>2604</v>
      </c>
      <c r="D40" s="87">
        <v>10</v>
      </c>
      <c r="E40" s="87" t="s">
        <v>358</v>
      </c>
      <c r="F40" s="87" t="s">
        <v>187</v>
      </c>
      <c r="G40" s="100" t="s">
        <v>193</v>
      </c>
      <c r="H40" s="101">
        <v>0</v>
      </c>
      <c r="I40" s="101">
        <v>0</v>
      </c>
      <c r="J40" s="97">
        <v>0.53215000000000001</v>
      </c>
      <c r="K40" s="98">
        <f t="shared" si="1"/>
        <v>1.4294927099465188E-7</v>
      </c>
      <c r="L40" s="98">
        <f>J40/'[5]סכום נכסי הקרן'!$C$42</f>
        <v>1.1142141892455264E-8</v>
      </c>
    </row>
    <row r="41" spans="2:12" s="158" customFormat="1">
      <c r="B41" s="90" t="s">
        <v>2582</v>
      </c>
      <c r="C41" s="87" t="s">
        <v>2605</v>
      </c>
      <c r="D41" s="87">
        <v>20</v>
      </c>
      <c r="E41" s="87" t="s">
        <v>358</v>
      </c>
      <c r="F41" s="87" t="s">
        <v>187</v>
      </c>
      <c r="G41" s="100" t="s">
        <v>931</v>
      </c>
      <c r="H41" s="101">
        <v>0</v>
      </c>
      <c r="I41" s="101">
        <v>0</v>
      </c>
      <c r="J41" s="97">
        <v>9.73658</v>
      </c>
      <c r="K41" s="98">
        <f t="shared" si="1"/>
        <v>2.6154975344942356E-6</v>
      </c>
      <c r="L41" s="98">
        <f>J41/'[5]סכום נכסי הקרן'!$C$42</f>
        <v>2.0386424111104401E-7</v>
      </c>
    </row>
    <row r="42" spans="2:12" s="158" customFormat="1">
      <c r="B42" s="90" t="s">
        <v>2582</v>
      </c>
      <c r="C42" s="87" t="s">
        <v>2606</v>
      </c>
      <c r="D42" s="87">
        <v>20</v>
      </c>
      <c r="E42" s="87" t="s">
        <v>358</v>
      </c>
      <c r="F42" s="87" t="s">
        <v>187</v>
      </c>
      <c r="G42" s="100" t="s">
        <v>974</v>
      </c>
      <c r="H42" s="101">
        <v>0</v>
      </c>
      <c r="I42" s="101">
        <v>0</v>
      </c>
      <c r="J42" s="97">
        <v>3.9722900000000001</v>
      </c>
      <c r="K42" s="98">
        <f t="shared" si="1"/>
        <v>1.0670599636932175E-6</v>
      </c>
      <c r="L42" s="98">
        <f>J42/'[5]סכום נכסי הקרן'!$C$42</f>
        <v>8.3171697487515025E-8</v>
      </c>
    </row>
    <row r="43" spans="2:12" s="158" customFormat="1">
      <c r="B43" s="90" t="s">
        <v>2582</v>
      </c>
      <c r="C43" s="87" t="s">
        <v>2607</v>
      </c>
      <c r="D43" s="87">
        <v>20</v>
      </c>
      <c r="E43" s="87" t="s">
        <v>358</v>
      </c>
      <c r="F43" s="87" t="s">
        <v>187</v>
      </c>
      <c r="G43" s="100" t="s">
        <v>1669</v>
      </c>
      <c r="H43" s="101">
        <v>0</v>
      </c>
      <c r="I43" s="101">
        <v>0</v>
      </c>
      <c r="J43" s="97">
        <v>2831.4742500000002</v>
      </c>
      <c r="K43" s="98">
        <f t="shared" si="1"/>
        <v>7.6060730973903732E-4</v>
      </c>
      <c r="L43" s="98">
        <f>J43/'[5]סכום נכסי הקרן'!$C$42</f>
        <v>5.9285329058222964E-5</v>
      </c>
    </row>
    <row r="44" spans="2:12" s="158" customFormat="1">
      <c r="B44" s="90" t="s">
        <v>2584</v>
      </c>
      <c r="C44" s="87" t="s">
        <v>2608</v>
      </c>
      <c r="D44" s="87">
        <v>11</v>
      </c>
      <c r="E44" s="87" t="s">
        <v>420</v>
      </c>
      <c r="F44" s="87" t="s">
        <v>187</v>
      </c>
      <c r="G44" s="100" t="s">
        <v>931</v>
      </c>
      <c r="H44" s="101">
        <v>0</v>
      </c>
      <c r="I44" s="101">
        <v>0</v>
      </c>
      <c r="J44" s="97">
        <v>23.154</v>
      </c>
      <c r="K44" s="98">
        <f t="shared" si="1"/>
        <v>6.219764015052465E-6</v>
      </c>
      <c r="L44" s="98">
        <f>J44/'[5]סכום נכסי הקרן'!$C$42</f>
        <v>4.8479780771945728E-7</v>
      </c>
    </row>
    <row r="45" spans="2:12" s="158" customFormat="1">
      <c r="B45" s="90" t="s">
        <v>2584</v>
      </c>
      <c r="C45" s="87" t="s">
        <v>2609</v>
      </c>
      <c r="D45" s="87">
        <v>11</v>
      </c>
      <c r="E45" s="87" t="s">
        <v>420</v>
      </c>
      <c r="F45" s="87" t="s">
        <v>187</v>
      </c>
      <c r="G45" s="100" t="s">
        <v>1669</v>
      </c>
      <c r="H45" s="101">
        <v>0</v>
      </c>
      <c r="I45" s="101">
        <v>0</v>
      </c>
      <c r="J45" s="97">
        <v>2787.8548300000002</v>
      </c>
      <c r="K45" s="98">
        <f t="shared" si="1"/>
        <v>7.4889000392261418E-4</v>
      </c>
      <c r="L45" s="98">
        <f>J45/'[5]סכום נכסי הקרן'!$C$42</f>
        <v>5.8372026856011931E-5</v>
      </c>
    </row>
    <row r="46" spans="2:12" s="158" customFormat="1">
      <c r="B46" s="90" t="s">
        <v>2584</v>
      </c>
      <c r="C46" s="87" t="s">
        <v>2610</v>
      </c>
      <c r="D46" s="87">
        <v>11</v>
      </c>
      <c r="E46" s="87" t="s">
        <v>420</v>
      </c>
      <c r="F46" s="87" t="s">
        <v>187</v>
      </c>
      <c r="G46" s="100" t="s">
        <v>974</v>
      </c>
      <c r="H46" s="101">
        <v>0</v>
      </c>
      <c r="I46" s="101">
        <v>0</v>
      </c>
      <c r="J46" s="97">
        <v>18.072130000000001</v>
      </c>
      <c r="K46" s="98">
        <f t="shared" si="1"/>
        <v>4.8546421287617744E-6</v>
      </c>
      <c r="L46" s="98">
        <f>J46/'[5]סכום נכסי הקרן'!$C$42</f>
        <v>3.7839375506698782E-7</v>
      </c>
    </row>
    <row r="47" spans="2:12" s="158" customFormat="1">
      <c r="B47" s="86"/>
      <c r="C47" s="87"/>
      <c r="D47" s="87"/>
      <c r="E47" s="87"/>
      <c r="F47" s="87"/>
      <c r="G47" s="87"/>
      <c r="H47" s="87"/>
      <c r="I47" s="87"/>
      <c r="J47" s="87"/>
      <c r="K47" s="98"/>
      <c r="L47" s="87"/>
    </row>
    <row r="48" spans="2:12" s="158" customFormat="1">
      <c r="B48" s="104" t="s">
        <v>56</v>
      </c>
      <c r="C48" s="85"/>
      <c r="D48" s="85"/>
      <c r="E48" s="85"/>
      <c r="F48" s="85"/>
      <c r="G48" s="85"/>
      <c r="H48" s="85"/>
      <c r="I48" s="85"/>
      <c r="J48" s="94">
        <f>J49</f>
        <v>3040.7669999999998</v>
      </c>
      <c r="K48" s="95">
        <f t="shared" ref="K48:K49" si="2">J48/$J$10</f>
        <v>8.1682876240645418E-4</v>
      </c>
      <c r="L48" s="95">
        <f>J48/'[5]סכום נכסי הקרן'!$C$42</f>
        <v>6.3667494833966946E-5</v>
      </c>
    </row>
    <row r="49" spans="2:12" s="158" customFormat="1">
      <c r="B49" s="90" t="s">
        <v>2574</v>
      </c>
      <c r="C49" s="87" t="s">
        <v>2611</v>
      </c>
      <c r="D49" s="87">
        <v>95</v>
      </c>
      <c r="E49" s="87" t="s">
        <v>762</v>
      </c>
      <c r="F49" s="87"/>
      <c r="G49" s="100" t="s">
        <v>281</v>
      </c>
      <c r="H49" s="101">
        <v>0</v>
      </c>
      <c r="I49" s="101">
        <v>0</v>
      </c>
      <c r="J49" s="97">
        <v>3040.7669999999998</v>
      </c>
      <c r="K49" s="98">
        <f t="shared" si="2"/>
        <v>8.1682876240645418E-4</v>
      </c>
      <c r="L49" s="98">
        <f>J49/'[5]סכום נכסי הקרן'!$C$42</f>
        <v>6.3667494833966946E-5</v>
      </c>
    </row>
    <row r="50" spans="2:12" s="158" customFormat="1">
      <c r="B50" s="86"/>
      <c r="C50" s="87"/>
      <c r="D50" s="87"/>
      <c r="E50" s="87"/>
      <c r="F50" s="87"/>
      <c r="G50" s="87"/>
      <c r="H50" s="87"/>
      <c r="I50" s="87"/>
      <c r="J50" s="87"/>
      <c r="K50" s="98"/>
      <c r="L50" s="87"/>
    </row>
    <row r="51" spans="2:12" s="158" customFormat="1">
      <c r="B51" s="84" t="s">
        <v>264</v>
      </c>
      <c r="C51" s="85"/>
      <c r="D51" s="85"/>
      <c r="E51" s="85"/>
      <c r="F51" s="85"/>
      <c r="G51" s="85"/>
      <c r="H51" s="85"/>
      <c r="I51" s="85"/>
      <c r="J51" s="94">
        <f>J52</f>
        <v>1324285.7507500004</v>
      </c>
      <c r="K51" s="95">
        <f t="shared" ref="K51:K62" si="3">J51/$J$10</f>
        <v>0.35573744744586638</v>
      </c>
      <c r="L51" s="95">
        <f>J51/'[5]סכום נכסי הקרן'!$C$42</f>
        <v>2.7727858199780415E-2</v>
      </c>
    </row>
    <row r="52" spans="2:12" s="158" customFormat="1">
      <c r="B52" s="104" t="s">
        <v>55</v>
      </c>
      <c r="C52" s="85"/>
      <c r="D52" s="85"/>
      <c r="E52" s="85"/>
      <c r="F52" s="85"/>
      <c r="G52" s="85"/>
      <c r="H52" s="85"/>
      <c r="I52" s="85"/>
      <c r="J52" s="94">
        <f>SUM(J53:J62)</f>
        <v>1324285.7507500004</v>
      </c>
      <c r="K52" s="95">
        <f t="shared" si="3"/>
        <v>0.35573744744586638</v>
      </c>
      <c r="L52" s="95">
        <f>J52/'[5]סכום נכסי הקרן'!$C$42</f>
        <v>2.7727858199780415E-2</v>
      </c>
    </row>
    <row r="53" spans="2:12" s="158" customFormat="1">
      <c r="B53" s="159" t="s">
        <v>2755</v>
      </c>
      <c r="C53" s="87" t="s">
        <v>2612</v>
      </c>
      <c r="D53" s="87">
        <v>91</v>
      </c>
      <c r="E53" s="160" t="s">
        <v>2757</v>
      </c>
      <c r="F53" s="161" t="s">
        <v>2768</v>
      </c>
      <c r="G53" s="100" t="s">
        <v>1003</v>
      </c>
      <c r="H53" s="101">
        <v>0</v>
      </c>
      <c r="I53" s="101">
        <v>0</v>
      </c>
      <c r="J53" s="97">
        <v>38058.684769999993</v>
      </c>
      <c r="K53" s="98">
        <f t="shared" si="3"/>
        <v>1.0223548328266014E-2</v>
      </c>
      <c r="L53" s="98">
        <f>J53/'[5]סכום נכסי הקרן'!$C$42</f>
        <v>7.9687168269767183E-4</v>
      </c>
    </row>
    <row r="54" spans="2:12" s="158" customFormat="1">
      <c r="B54" s="159" t="s">
        <v>2755</v>
      </c>
      <c r="C54" s="87" t="s">
        <v>2613</v>
      </c>
      <c r="D54" s="87">
        <v>91</v>
      </c>
      <c r="E54" s="160" t="s">
        <v>2757</v>
      </c>
      <c r="F54" s="161" t="s">
        <v>2768</v>
      </c>
      <c r="G54" s="100" t="s">
        <v>931</v>
      </c>
      <c r="H54" s="101">
        <v>0</v>
      </c>
      <c r="I54" s="101">
        <v>0</v>
      </c>
      <c r="J54" s="97">
        <v>1134089.044</v>
      </c>
      <c r="K54" s="98">
        <f t="shared" si="3"/>
        <v>0.30464568652226193</v>
      </c>
      <c r="L54" s="98">
        <f>J54/'[5]סכום נכסי הקרן'!$C$42</f>
        <v>2.3745524846240609E-2</v>
      </c>
    </row>
    <row r="55" spans="2:12" s="158" customFormat="1">
      <c r="B55" s="159" t="s">
        <v>2755</v>
      </c>
      <c r="C55" s="87" t="s">
        <v>2614</v>
      </c>
      <c r="D55" s="87">
        <v>91</v>
      </c>
      <c r="E55" s="160" t="s">
        <v>2757</v>
      </c>
      <c r="F55" s="161" t="s">
        <v>2768</v>
      </c>
      <c r="G55" s="100" t="s">
        <v>200</v>
      </c>
      <c r="H55" s="101">
        <v>0</v>
      </c>
      <c r="I55" s="101">
        <v>0</v>
      </c>
      <c r="J55" s="97">
        <v>42.628</v>
      </c>
      <c r="K55" s="98">
        <f t="shared" si="3"/>
        <v>1.1450984729794269E-5</v>
      </c>
      <c r="L55" s="98">
        <f>J55/'[5]סכום נכסי הקרן'!$C$42</f>
        <v>8.9254387783817156E-7</v>
      </c>
    </row>
    <row r="56" spans="2:12" s="158" customFormat="1">
      <c r="B56" s="159" t="s">
        <v>2755</v>
      </c>
      <c r="C56" s="87" t="s">
        <v>2615</v>
      </c>
      <c r="D56" s="87">
        <v>91</v>
      </c>
      <c r="E56" s="160" t="s">
        <v>2757</v>
      </c>
      <c r="F56" s="161" t="s">
        <v>2768</v>
      </c>
      <c r="G56" s="100" t="s">
        <v>1736</v>
      </c>
      <c r="H56" s="101">
        <v>0</v>
      </c>
      <c r="I56" s="101">
        <v>0</v>
      </c>
      <c r="J56" s="97">
        <v>2.9707499999999998</v>
      </c>
      <c r="K56" s="98">
        <f t="shared" si="3"/>
        <v>7.9802038298855961E-7</v>
      </c>
      <c r="L56" s="98">
        <f>J56/'[5]סכום נכסי הקרן'!$C$42</f>
        <v>6.2201480836251948E-8</v>
      </c>
    </row>
    <row r="57" spans="2:12" s="158" customFormat="1">
      <c r="B57" s="159" t="s">
        <v>2755</v>
      </c>
      <c r="C57" s="87" t="s">
        <v>2616</v>
      </c>
      <c r="D57" s="87">
        <v>91</v>
      </c>
      <c r="E57" s="160" t="s">
        <v>2757</v>
      </c>
      <c r="F57" s="161" t="s">
        <v>2768</v>
      </c>
      <c r="G57" s="100" t="s">
        <v>2045</v>
      </c>
      <c r="H57" s="101">
        <v>0</v>
      </c>
      <c r="I57" s="101">
        <v>0</v>
      </c>
      <c r="J57" s="97">
        <v>6.8381600000000002</v>
      </c>
      <c r="K57" s="98">
        <f t="shared" si="3"/>
        <v>1.8369068626229233E-6</v>
      </c>
      <c r="L57" s="98">
        <f>J57/'[5]סכום נכסי הקרן'!$C$42</f>
        <v>1.4317720380214579E-7</v>
      </c>
    </row>
    <row r="58" spans="2:12" s="158" customFormat="1">
      <c r="B58" s="159" t="s">
        <v>2755</v>
      </c>
      <c r="C58" s="87" t="s">
        <v>2617</v>
      </c>
      <c r="D58" s="87">
        <v>91</v>
      </c>
      <c r="E58" s="160" t="s">
        <v>2757</v>
      </c>
      <c r="F58" s="161" t="s">
        <v>2768</v>
      </c>
      <c r="G58" s="100" t="s">
        <v>197</v>
      </c>
      <c r="H58" s="101">
        <v>0</v>
      </c>
      <c r="I58" s="101">
        <v>0</v>
      </c>
      <c r="J58" s="97">
        <v>951.41406000000006</v>
      </c>
      <c r="K58" s="98">
        <f t="shared" si="3"/>
        <v>2.5557445511803435E-4</v>
      </c>
      <c r="L58" s="98">
        <f>J58/'[5]סכום נכסי הקרן'!$C$42</f>
        <v>1.9920681114341721E-5</v>
      </c>
    </row>
    <row r="59" spans="2:12" s="158" customFormat="1">
      <c r="B59" s="159" t="s">
        <v>2755</v>
      </c>
      <c r="C59" s="87" t="s">
        <v>2618</v>
      </c>
      <c r="D59" s="87">
        <v>91</v>
      </c>
      <c r="E59" s="160" t="s">
        <v>2757</v>
      </c>
      <c r="F59" s="161" t="s">
        <v>2768</v>
      </c>
      <c r="G59" s="100" t="s">
        <v>1669</v>
      </c>
      <c r="H59" s="101">
        <v>0</v>
      </c>
      <c r="I59" s="101">
        <v>0</v>
      </c>
      <c r="J59" s="97">
        <v>105465.63036</v>
      </c>
      <c r="K59" s="98">
        <f t="shared" si="3"/>
        <v>2.833079953951597E-2</v>
      </c>
      <c r="L59" s="98">
        <f>J59/'[5]סכום נכסי הקרן'!$C$42</f>
        <v>2.2082364338031715E-3</v>
      </c>
    </row>
    <row r="60" spans="2:12" s="158" customFormat="1">
      <c r="B60" s="159" t="s">
        <v>2755</v>
      </c>
      <c r="C60" s="87" t="s">
        <v>2619</v>
      </c>
      <c r="D60" s="87">
        <v>91</v>
      </c>
      <c r="E60" s="160" t="s">
        <v>2757</v>
      </c>
      <c r="F60" s="161" t="s">
        <v>2768</v>
      </c>
      <c r="G60" s="100" t="s">
        <v>974</v>
      </c>
      <c r="H60" s="101">
        <v>0</v>
      </c>
      <c r="I60" s="101">
        <v>0</v>
      </c>
      <c r="J60" s="97">
        <v>45627.928</v>
      </c>
      <c r="K60" s="98">
        <f t="shared" si="3"/>
        <v>1.2256843079200346E-2</v>
      </c>
      <c r="L60" s="98">
        <f>J60/'[5]סכום נכסי הקרן'!$C$42</f>
        <v>9.5535628682651987E-4</v>
      </c>
    </row>
    <row r="61" spans="2:12" s="158" customFormat="1">
      <c r="B61" s="159" t="s">
        <v>2755</v>
      </c>
      <c r="C61" s="87" t="s">
        <v>2620</v>
      </c>
      <c r="D61" s="87">
        <v>91</v>
      </c>
      <c r="E61" s="160" t="s">
        <v>2757</v>
      </c>
      <c r="F61" s="161" t="s">
        <v>2768</v>
      </c>
      <c r="G61" s="100" t="s">
        <v>2570</v>
      </c>
      <c r="H61" s="101">
        <v>0</v>
      </c>
      <c r="I61" s="101">
        <v>0</v>
      </c>
      <c r="J61" s="97">
        <v>20.345269999999999</v>
      </c>
      <c r="K61" s="98">
        <f t="shared" si="3"/>
        <v>5.4652663998672573E-6</v>
      </c>
      <c r="L61" s="98">
        <f>J61/'[5]סכום נכסי הקרן'!$C$42</f>
        <v>4.2598869713485538E-7</v>
      </c>
    </row>
    <row r="62" spans="2:12" s="158" customFormat="1">
      <c r="B62" s="159" t="s">
        <v>2755</v>
      </c>
      <c r="C62" s="87" t="s">
        <v>2621</v>
      </c>
      <c r="D62" s="87">
        <v>91</v>
      </c>
      <c r="E62" s="160" t="s">
        <v>2757</v>
      </c>
      <c r="F62" s="161" t="s">
        <v>2768</v>
      </c>
      <c r="G62" s="100" t="s">
        <v>193</v>
      </c>
      <c r="H62" s="101">
        <v>0</v>
      </c>
      <c r="I62" s="101">
        <v>0</v>
      </c>
      <c r="J62" s="97">
        <v>20.267379999999999</v>
      </c>
      <c r="K62" s="98">
        <f t="shared" si="3"/>
        <v>5.4443431287636708E-6</v>
      </c>
      <c r="L62" s="98">
        <f>J62/'[5]סכום נכסי הקרן'!$C$42</f>
        <v>4.243578384822136E-7</v>
      </c>
    </row>
    <row r="63" spans="2:12" s="158" customFormat="1">
      <c r="B63" s="162"/>
      <c r="C63" s="162"/>
    </row>
    <row r="64" spans="2:12" s="158" customFormat="1">
      <c r="B64" s="162"/>
      <c r="C64" s="162"/>
    </row>
    <row r="65" spans="2:3" s="158" customFormat="1">
      <c r="B65" s="162"/>
      <c r="C65" s="162"/>
    </row>
    <row r="66" spans="2:3" s="158" customFormat="1">
      <c r="B66" s="163"/>
      <c r="C66" s="162"/>
    </row>
    <row r="67" spans="2:3" s="158" customFormat="1">
      <c r="B67" s="163"/>
      <c r="C67" s="162"/>
    </row>
    <row r="68" spans="2:3" s="158" customFormat="1">
      <c r="B68" s="162"/>
      <c r="C68" s="162"/>
    </row>
    <row r="69" spans="2:3" s="158" customFormat="1">
      <c r="B69" s="162"/>
      <c r="C69" s="162"/>
    </row>
    <row r="70" spans="2:3" s="158" customFormat="1">
      <c r="B70" s="162"/>
      <c r="C70" s="162"/>
    </row>
    <row r="71" spans="2:3" s="158" customFormat="1">
      <c r="B71" s="162"/>
      <c r="C71" s="162"/>
    </row>
    <row r="72" spans="2:3" s="158" customFormat="1">
      <c r="B72" s="162"/>
      <c r="C72" s="162"/>
    </row>
    <row r="73" spans="2:3" s="158" customFormat="1">
      <c r="B73" s="162"/>
      <c r="C73" s="162"/>
    </row>
    <row r="74" spans="2:3" s="158" customFormat="1">
      <c r="B74" s="162"/>
      <c r="C74" s="162"/>
    </row>
    <row r="75" spans="2:3" s="158" customFormat="1">
      <c r="B75" s="162"/>
      <c r="C75" s="162"/>
    </row>
    <row r="76" spans="2:3" s="158" customFormat="1">
      <c r="B76" s="162"/>
      <c r="C76" s="162"/>
    </row>
    <row r="77" spans="2:3" s="158" customFormat="1">
      <c r="B77" s="162"/>
      <c r="C77" s="162"/>
    </row>
    <row r="78" spans="2:3" s="158" customFormat="1">
      <c r="B78" s="162"/>
      <c r="C78" s="162"/>
    </row>
    <row r="79" spans="2:3" s="158" customFormat="1">
      <c r="B79" s="162"/>
      <c r="C79" s="162"/>
    </row>
    <row r="80" spans="2:3" s="158" customFormat="1">
      <c r="B80" s="162"/>
      <c r="C80" s="162"/>
    </row>
    <row r="81" spans="2:4" s="158" customFormat="1">
      <c r="B81" s="162"/>
      <c r="C81" s="162"/>
    </row>
    <row r="82" spans="2:4" s="158" customFormat="1">
      <c r="B82" s="162"/>
      <c r="C82" s="162"/>
    </row>
    <row r="83" spans="2:4" s="158" customFormat="1">
      <c r="B83" s="162"/>
      <c r="C83" s="162"/>
    </row>
    <row r="84" spans="2:4" s="158" customFormat="1">
      <c r="B84" s="162"/>
      <c r="C84" s="162"/>
    </row>
    <row r="85" spans="2:4" s="158" customFormat="1">
      <c r="B85" s="162"/>
      <c r="C85" s="162"/>
    </row>
    <row r="86" spans="2:4" s="158" customFormat="1">
      <c r="B86" s="162"/>
      <c r="C86" s="162"/>
    </row>
    <row r="87" spans="2:4">
      <c r="D87" s="1"/>
    </row>
    <row r="88" spans="2:4">
      <c r="D88" s="1"/>
    </row>
    <row r="89" spans="2:4">
      <c r="D89" s="1"/>
    </row>
    <row r="90" spans="2:4">
      <c r="D90" s="1"/>
    </row>
    <row r="91" spans="2:4">
      <c r="D91" s="1"/>
    </row>
    <row r="92" spans="2:4">
      <c r="D92" s="1"/>
    </row>
    <row r="93" spans="2:4">
      <c r="D93" s="1"/>
    </row>
    <row r="94" spans="2:4">
      <c r="D94" s="1"/>
    </row>
    <row r="95" spans="2:4">
      <c r="D95" s="1"/>
    </row>
    <row r="96" spans="2:4">
      <c r="D96" s="1"/>
    </row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pans="2:5">
      <c r="B497" s="1"/>
      <c r="C497" s="1"/>
      <c r="D497" s="1"/>
    </row>
    <row r="498" spans="2:5">
      <c r="B498" s="1"/>
      <c r="C498" s="1"/>
      <c r="D498" s="1"/>
    </row>
    <row r="499" spans="2:5">
      <c r="B499" s="1"/>
      <c r="C499" s="1"/>
      <c r="D499" s="1"/>
    </row>
    <row r="500" spans="2:5">
      <c r="B500" s="1"/>
      <c r="C500" s="1"/>
      <c r="D500" s="1"/>
    </row>
    <row r="501" spans="2:5">
      <c r="B501" s="1"/>
      <c r="C501" s="1"/>
      <c r="D501" s="1"/>
    </row>
    <row r="502" spans="2:5">
      <c r="B502" s="1"/>
      <c r="C502" s="1"/>
      <c r="D502" s="1"/>
    </row>
    <row r="503" spans="2:5">
      <c r="B503" s="1"/>
      <c r="C503" s="1"/>
      <c r="D503" s="1"/>
    </row>
    <row r="504" spans="2:5">
      <c r="B504" s="1"/>
      <c r="C504" s="1"/>
      <c r="D504" s="1"/>
    </row>
    <row r="505" spans="2:5">
      <c r="B505" s="1"/>
      <c r="C505" s="1"/>
      <c r="D505" s="1"/>
    </row>
    <row r="506" spans="2:5">
      <c r="B506" s="1"/>
      <c r="C506" s="1"/>
      <c r="D506" s="1"/>
    </row>
    <row r="507" spans="2:5">
      <c r="B507" s="1"/>
      <c r="C507" s="1"/>
      <c r="E507" s="2"/>
    </row>
    <row r="508" spans="2:5">
      <c r="B508" s="1"/>
      <c r="C508" s="1"/>
    </row>
    <row r="509" spans="2:5">
      <c r="B509" s="1"/>
      <c r="C509" s="1"/>
    </row>
    <row r="510" spans="2:5">
      <c r="B510" s="1"/>
      <c r="C510" s="1"/>
    </row>
    <row r="511" spans="2:5">
      <c r="B511" s="1"/>
      <c r="C511" s="1"/>
    </row>
    <row r="512" spans="2:5">
      <c r="B512" s="1"/>
      <c r="C512" s="1"/>
    </row>
    <row r="513" spans="2:4">
      <c r="B513" s="1"/>
      <c r="C513" s="1"/>
      <c r="D513" s="1"/>
    </row>
  </sheetData>
  <sheetProtection password="CC3D" sheet="1" objects="1" scenarios="1"/>
  <mergeCells count="1">
    <mergeCell ref="B6:L6"/>
  </mergeCells>
  <phoneticPr fontId="6" type="noConversion"/>
  <dataValidations count="1">
    <dataValidation allowBlank="1" showInputMessage="1" showErrorMessage="1" sqref="E10"/>
  </dataValidations>
  <pageMargins left="0" right="0" top="0.51181102362204722" bottom="0.51181102362204722" header="0" footer="0.23622047244094491"/>
  <pageSetup paperSize="9" scale="88" fitToHeight="2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topLeftCell="A2" zoomScaleNormal="100" workbookViewId="0">
      <selection activeCell="O23" sqref="O23"/>
    </sheetView>
  </sheetViews>
  <sheetFormatPr defaultRowHeight="18"/>
  <cols>
    <col min="1" max="1" width="6.28515625" style="1" customWidth="1"/>
    <col min="2" max="2" width="33.42578125" style="2" bestFit="1" customWidth="1"/>
    <col min="3" max="3" width="18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85546875" style="1" bestFit="1" customWidth="1"/>
    <col min="9" max="9" width="5.28515625" style="1" bestFit="1" customWidth="1"/>
    <col min="10" max="10" width="10.85546875" style="1" bestFit="1" customWidth="1"/>
    <col min="11" max="11" width="8.140625" style="1" bestFit="1" customWidth="1"/>
    <col min="12" max="12" width="15.85546875" style="1" bestFit="1" customWidth="1"/>
    <col min="13" max="13" width="12.5703125" style="1" bestFit="1" customWidth="1"/>
    <col min="14" max="14" width="11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1" t="s" vm="1">
        <v>275</v>
      </c>
    </row>
    <row r="2" spans="2:18">
      <c r="B2" s="57" t="s">
        <v>203</v>
      </c>
      <c r="C2" s="81" t="s">
        <v>276</v>
      </c>
    </row>
    <row r="3" spans="2:18">
      <c r="B3" s="57" t="s">
        <v>205</v>
      </c>
      <c r="C3" s="81" t="s">
        <v>277</v>
      </c>
    </row>
    <row r="4" spans="2:18">
      <c r="B4" s="57" t="s">
        <v>206</v>
      </c>
      <c r="C4" s="81">
        <v>162</v>
      </c>
    </row>
    <row r="6" spans="2:18" ht="26.25" customHeight="1">
      <c r="B6" s="201" t="s">
        <v>246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142</v>
      </c>
      <c r="C7" s="30" t="s">
        <v>58</v>
      </c>
      <c r="D7" s="73" t="s">
        <v>82</v>
      </c>
      <c r="E7" s="30" t="s">
        <v>15</v>
      </c>
      <c r="F7" s="30" t="s">
        <v>83</v>
      </c>
      <c r="G7" s="30" t="s">
        <v>128</v>
      </c>
      <c r="H7" s="30" t="s">
        <v>18</v>
      </c>
      <c r="I7" s="30" t="s">
        <v>127</v>
      </c>
      <c r="J7" s="30" t="s">
        <v>17</v>
      </c>
      <c r="K7" s="30" t="s">
        <v>243</v>
      </c>
      <c r="L7" s="30" t="s">
        <v>0</v>
      </c>
      <c r="M7" s="30" t="s">
        <v>244</v>
      </c>
      <c r="N7" s="30" t="s">
        <v>73</v>
      </c>
      <c r="O7" s="73" t="s">
        <v>207</v>
      </c>
      <c r="P7" s="31" t="s">
        <v>209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8" t="s">
        <v>249</v>
      </c>
      <c r="C10" s="85"/>
      <c r="D10" s="85"/>
      <c r="E10" s="85"/>
      <c r="F10" s="85"/>
      <c r="G10" s="85"/>
      <c r="H10" s="94">
        <v>3.6472903684054852</v>
      </c>
      <c r="I10" s="85"/>
      <c r="J10" s="85"/>
      <c r="K10" s="106">
        <v>7.1904492305649909E-2</v>
      </c>
      <c r="L10" s="94"/>
      <c r="M10" s="94">
        <v>263377.52798000001</v>
      </c>
      <c r="N10" s="85"/>
      <c r="O10" s="95">
        <v>1</v>
      </c>
      <c r="P10" s="95">
        <f>M10/'סכום נכסי הקרן'!$C$43</f>
        <v>5.516975562793543E-3</v>
      </c>
      <c r="Q10" s="5"/>
    </row>
    <row r="11" spans="2:18" s="136" customFormat="1" ht="20.25" customHeight="1">
      <c r="B11" s="84" t="s">
        <v>265</v>
      </c>
      <c r="C11" s="85"/>
      <c r="D11" s="85"/>
      <c r="E11" s="85"/>
      <c r="F11" s="85"/>
      <c r="G11" s="85"/>
      <c r="H11" s="94">
        <v>3.6472903684054852</v>
      </c>
      <c r="I11" s="85"/>
      <c r="J11" s="85"/>
      <c r="K11" s="106">
        <v>7.1904492305649909E-2</v>
      </c>
      <c r="L11" s="94"/>
      <c r="M11" s="94">
        <v>263377.52798000001</v>
      </c>
      <c r="N11" s="85"/>
      <c r="O11" s="95">
        <v>1</v>
      </c>
      <c r="P11" s="95">
        <f>M11/'סכום נכסי הקרן'!$C$43</f>
        <v>5.516975562793543E-3</v>
      </c>
    </row>
    <row r="12" spans="2:18">
      <c r="B12" s="104" t="s">
        <v>40</v>
      </c>
      <c r="C12" s="85"/>
      <c r="D12" s="85"/>
      <c r="E12" s="85"/>
      <c r="F12" s="85"/>
      <c r="G12" s="85"/>
      <c r="H12" s="94">
        <v>3.6472903684054852</v>
      </c>
      <c r="I12" s="85"/>
      <c r="J12" s="85"/>
      <c r="K12" s="106">
        <v>7.1904492305649909E-2</v>
      </c>
      <c r="L12" s="94"/>
      <c r="M12" s="94">
        <v>263377.52798000001</v>
      </c>
      <c r="N12" s="85"/>
      <c r="O12" s="95">
        <v>1</v>
      </c>
      <c r="P12" s="95">
        <f>M12/'סכום נכסי הקרן'!$C$43</f>
        <v>5.516975562793543E-3</v>
      </c>
    </row>
    <row r="13" spans="2:18" s="158" customFormat="1">
      <c r="B13" s="90" t="s">
        <v>2748</v>
      </c>
      <c r="C13" s="87">
        <v>3987</v>
      </c>
      <c r="D13" s="100" t="s">
        <v>357</v>
      </c>
      <c r="E13" s="87" t="s">
        <v>420</v>
      </c>
      <c r="F13" s="87" t="s">
        <v>186</v>
      </c>
      <c r="G13" s="180">
        <v>39930</v>
      </c>
      <c r="H13" s="97">
        <v>2.99</v>
      </c>
      <c r="I13" s="100" t="s">
        <v>281</v>
      </c>
      <c r="J13" s="101">
        <v>6.2E-2</v>
      </c>
      <c r="K13" s="101">
        <v>6.1900000000000004E-2</v>
      </c>
      <c r="L13" s="97">
        <v>93000000</v>
      </c>
      <c r="M13" s="97">
        <v>108215.26736</v>
      </c>
      <c r="N13" s="87"/>
      <c r="O13" s="98">
        <v>0.41087509701365826</v>
      </c>
      <c r="P13" s="98">
        <f>M13/'סכום נכסי הקרן'!$C$43</f>
        <v>2.2667878695847789E-3</v>
      </c>
    </row>
    <row r="14" spans="2:18" s="158" customFormat="1">
      <c r="B14" s="90" t="s">
        <v>2749</v>
      </c>
      <c r="C14" s="87" t="s">
        <v>2750</v>
      </c>
      <c r="D14" s="100" t="s">
        <v>357</v>
      </c>
      <c r="E14" s="87" t="s">
        <v>470</v>
      </c>
      <c r="F14" s="87" t="s">
        <v>186</v>
      </c>
      <c r="G14" s="180">
        <v>40065</v>
      </c>
      <c r="H14" s="97">
        <v>3.3499999999999996</v>
      </c>
      <c r="I14" s="100" t="s">
        <v>281</v>
      </c>
      <c r="J14" s="101">
        <v>6.25E-2</v>
      </c>
      <c r="K14" s="101">
        <v>6.2299999999999994E-2</v>
      </c>
      <c r="L14" s="97">
        <v>55800000</v>
      </c>
      <c r="M14" s="97">
        <v>61469.2307</v>
      </c>
      <c r="N14" s="87"/>
      <c r="O14" s="98">
        <v>0.23338828931778782</v>
      </c>
      <c r="P14" s="98">
        <f>M14/'סכום נכסי הקרן'!$C$43</f>
        <v>1.2875974888084246E-3</v>
      </c>
    </row>
    <row r="15" spans="2:18" s="158" customFormat="1">
      <c r="B15" s="90" t="s">
        <v>2751</v>
      </c>
      <c r="C15" s="87" t="s">
        <v>2752</v>
      </c>
      <c r="D15" s="100" t="s">
        <v>638</v>
      </c>
      <c r="E15" s="87" t="s">
        <v>622</v>
      </c>
      <c r="F15" s="87" t="s">
        <v>185</v>
      </c>
      <c r="G15" s="180">
        <v>40174</v>
      </c>
      <c r="H15" s="97">
        <v>2.77</v>
      </c>
      <c r="I15" s="100" t="s">
        <v>281</v>
      </c>
      <c r="J15" s="101">
        <v>7.0900000000000005E-2</v>
      </c>
      <c r="K15" s="101">
        <v>8.7900000000000006E-2</v>
      </c>
      <c r="L15" s="97">
        <v>1634692.5</v>
      </c>
      <c r="M15" s="97">
        <v>1928.82889</v>
      </c>
      <c r="N15" s="98">
        <v>1.4444300632065419E-2</v>
      </c>
      <c r="O15" s="98">
        <v>7.3234375946700687E-3</v>
      </c>
      <c r="P15" s="98">
        <f>M15/'סכום נכסי הקרן'!$C$43</f>
        <v>4.040322624543829E-5</v>
      </c>
    </row>
    <row r="16" spans="2:18" s="158" customFormat="1">
      <c r="B16" s="90" t="s">
        <v>2753</v>
      </c>
      <c r="C16" s="87">
        <v>8745</v>
      </c>
      <c r="D16" s="100" t="s">
        <v>357</v>
      </c>
      <c r="E16" s="87" t="s">
        <v>666</v>
      </c>
      <c r="F16" s="87" t="s">
        <v>186</v>
      </c>
      <c r="G16" s="180">
        <v>39902</v>
      </c>
      <c r="H16" s="97">
        <v>4.6399999999999997</v>
      </c>
      <c r="I16" s="100" t="s">
        <v>281</v>
      </c>
      <c r="J16" s="101">
        <v>8.6999999999999994E-2</v>
      </c>
      <c r="K16" s="101">
        <v>8.9800000000000005E-2</v>
      </c>
      <c r="L16" s="97">
        <v>80000000</v>
      </c>
      <c r="M16" s="97">
        <v>91764.201029999997</v>
      </c>
      <c r="N16" s="87"/>
      <c r="O16" s="98">
        <v>0.34841317607388378</v>
      </c>
      <c r="P16" s="98">
        <f>M16/'סכום נכסי הקרן'!$C$43</f>
        <v>1.9221869781549006E-3</v>
      </c>
    </row>
    <row r="17" spans="2:16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97"/>
      <c r="M17" s="87"/>
      <c r="N17" s="87"/>
      <c r="O17" s="98"/>
      <c r="P17" s="87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12" t="s">
        <v>2869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12" t="s">
        <v>138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65536 G17:G65536 AH1:IV2 D1:AF2 D3:F65536 H3:IV65536 G3:G12 A1:A1048576 B1:B19 B22:B1048576"/>
  </dataValidations>
  <printOptions horizontalCentered="1"/>
  <pageMargins left="0" right="0" top="0.74803149606299213" bottom="0.74803149606299213" header="0.31496062992125984" footer="0.31496062992125984"/>
  <pageSetup paperSize="9" scale="82" fitToHeight="2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Normal="100" workbookViewId="0">
      <selection activeCell="C19" sqref="C19"/>
    </sheetView>
  </sheetViews>
  <sheetFormatPr defaultRowHeight="18"/>
  <cols>
    <col min="1" max="1" width="3.140625" style="1" customWidth="1"/>
    <col min="2" max="2" width="28.85546875" style="2" customWidth="1"/>
    <col min="3" max="3" width="15.28515625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5.28515625" style="1" bestFit="1" customWidth="1"/>
    <col min="10" max="10" width="9.42578125" style="1" customWidth="1"/>
    <col min="11" max="11" width="8.140625" style="1" bestFit="1" customWidth="1"/>
    <col min="12" max="12" width="16" style="1" customWidth="1"/>
    <col min="13" max="13" width="11.28515625" style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204</v>
      </c>
      <c r="C1" s="81" t="s" vm="1">
        <v>275</v>
      </c>
    </row>
    <row r="2" spans="2:18">
      <c r="B2" s="57" t="s">
        <v>203</v>
      </c>
      <c r="C2" s="81" t="s">
        <v>276</v>
      </c>
    </row>
    <row r="3" spans="2:18">
      <c r="B3" s="57" t="s">
        <v>205</v>
      </c>
      <c r="C3" s="81" t="s">
        <v>277</v>
      </c>
    </row>
    <row r="4" spans="2:18">
      <c r="B4" s="57" t="s">
        <v>206</v>
      </c>
      <c r="C4" s="81">
        <v>162</v>
      </c>
    </row>
    <row r="6" spans="2:18" ht="26.25" customHeight="1">
      <c r="B6" s="201" t="s">
        <v>251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3"/>
    </row>
    <row r="7" spans="2:18" s="3" customFormat="1" ht="78.75">
      <c r="B7" s="22" t="s">
        <v>142</v>
      </c>
      <c r="C7" s="30" t="s">
        <v>58</v>
      </c>
      <c r="D7" s="73" t="s">
        <v>82</v>
      </c>
      <c r="E7" s="30" t="s">
        <v>15</v>
      </c>
      <c r="F7" s="30" t="s">
        <v>83</v>
      </c>
      <c r="G7" s="30" t="s">
        <v>128</v>
      </c>
      <c r="H7" s="30" t="s">
        <v>18</v>
      </c>
      <c r="I7" s="30" t="s">
        <v>127</v>
      </c>
      <c r="J7" s="30" t="s">
        <v>17</v>
      </c>
      <c r="K7" s="30" t="s">
        <v>243</v>
      </c>
      <c r="L7" s="30" t="s">
        <v>0</v>
      </c>
      <c r="M7" s="30" t="s">
        <v>244</v>
      </c>
      <c r="N7" s="30" t="s">
        <v>73</v>
      </c>
      <c r="O7" s="73" t="s">
        <v>207</v>
      </c>
      <c r="P7" s="31" t="s">
        <v>209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24</v>
      </c>
      <c r="H8" s="32" t="s">
        <v>21</v>
      </c>
      <c r="I8" s="32"/>
      <c r="J8" s="32" t="s">
        <v>20</v>
      </c>
      <c r="K8" s="32" t="s">
        <v>20</v>
      </c>
      <c r="L8" s="32" t="s">
        <v>22</v>
      </c>
      <c r="M8" s="32" t="s">
        <v>23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28" t="s">
        <v>250</v>
      </c>
      <c r="C10" s="85"/>
      <c r="D10" s="85"/>
      <c r="E10" s="85"/>
      <c r="F10" s="85"/>
      <c r="G10" s="85"/>
      <c r="H10" s="94">
        <v>5.5</v>
      </c>
      <c r="I10" s="85"/>
      <c r="J10" s="85"/>
      <c r="K10" s="106">
        <v>8.8399999999999992E-2</v>
      </c>
      <c r="L10" s="94"/>
      <c r="M10" s="94">
        <v>15623.062380000001</v>
      </c>
      <c r="N10" s="85"/>
      <c r="O10" s="95">
        <v>1</v>
      </c>
      <c r="P10" s="95">
        <f>M10/'סכום נכסי הקרן'!$C$43</f>
        <v>3.2725667230426835E-4</v>
      </c>
      <c r="Q10" s="5"/>
    </row>
    <row r="11" spans="2:18" s="136" customFormat="1" ht="20.25" customHeight="1">
      <c r="B11" s="84" t="s">
        <v>37</v>
      </c>
      <c r="C11" s="85"/>
      <c r="D11" s="85"/>
      <c r="E11" s="85"/>
      <c r="F11" s="85"/>
      <c r="G11" s="85"/>
      <c r="H11" s="94">
        <v>5.5</v>
      </c>
      <c r="I11" s="85"/>
      <c r="J11" s="85"/>
      <c r="K11" s="106">
        <v>8.8399999999999992E-2</v>
      </c>
      <c r="L11" s="94"/>
      <c r="M11" s="94">
        <v>15623.062380000001</v>
      </c>
      <c r="N11" s="85"/>
      <c r="O11" s="95">
        <v>1</v>
      </c>
      <c r="P11" s="95">
        <f>M11/'סכום נכסי הקרן'!$C$43</f>
        <v>3.2725667230426835E-4</v>
      </c>
    </row>
    <row r="12" spans="2:18">
      <c r="B12" s="104" t="s">
        <v>40</v>
      </c>
      <c r="C12" s="85"/>
      <c r="D12" s="85"/>
      <c r="E12" s="85"/>
      <c r="F12" s="85"/>
      <c r="G12" s="85"/>
      <c r="H12" s="94">
        <v>5.5</v>
      </c>
      <c r="I12" s="85"/>
      <c r="J12" s="85"/>
      <c r="K12" s="106">
        <v>8.8399999999999992E-2</v>
      </c>
      <c r="L12" s="94"/>
      <c r="M12" s="94">
        <v>15623.062380000001</v>
      </c>
      <c r="N12" s="85"/>
      <c r="O12" s="95">
        <v>1</v>
      </c>
      <c r="P12" s="95">
        <f>M12/'סכום נכסי הקרן'!$C$43</f>
        <v>3.2725667230426835E-4</v>
      </c>
    </row>
    <row r="13" spans="2:18" s="158" customFormat="1">
      <c r="B13" s="103" t="s">
        <v>2830</v>
      </c>
      <c r="C13" s="87" t="s">
        <v>2754</v>
      </c>
      <c r="D13" s="100" t="s">
        <v>638</v>
      </c>
      <c r="E13" s="87" t="s">
        <v>622</v>
      </c>
      <c r="F13" s="87" t="s">
        <v>185</v>
      </c>
      <c r="G13" s="180">
        <v>40618</v>
      </c>
      <c r="H13" s="97">
        <v>5.5</v>
      </c>
      <c r="I13" s="100" t="s">
        <v>281</v>
      </c>
      <c r="J13" s="101">
        <v>7.1500000000000008E-2</v>
      </c>
      <c r="K13" s="101">
        <v>8.8399999999999992E-2</v>
      </c>
      <c r="L13" s="97">
        <v>15805281.35</v>
      </c>
      <c r="M13" s="97">
        <v>15623.062380000001</v>
      </c>
      <c r="N13" s="87"/>
      <c r="O13" s="98">
        <v>1</v>
      </c>
      <c r="P13" s="98">
        <f>M13/'סכום נכסי הקרן'!$C$43</f>
        <v>3.2725667230426835E-4</v>
      </c>
    </row>
    <row r="14" spans="2:18"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97"/>
      <c r="M14" s="97"/>
      <c r="N14" s="87"/>
      <c r="O14" s="98"/>
      <c r="P14" s="87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2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12" t="s">
        <v>2869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12" t="s">
        <v>138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3D" sheet="1" objects="1" scenarios="1"/>
  <mergeCells count="1">
    <mergeCell ref="B6:P6"/>
  </mergeCells>
  <dataValidations count="1">
    <dataValidation allowBlank="1" showInputMessage="1" showErrorMessage="1" sqref="C5:C65536 A1:B1048576 D3:IV65536 D1:AF2 AH1:IV2"/>
  </dataValidations>
  <pageMargins left="0.7" right="0.7" top="0.75" bottom="0.75" header="0.3" footer="0.3"/>
  <pageSetup paperSize="9"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Normal="100" workbookViewId="0">
      <selection activeCell="A4" sqref="A4"/>
    </sheetView>
  </sheetViews>
  <sheetFormatPr defaultRowHeight="18"/>
  <cols>
    <col min="1" max="1" width="6.28515625" style="1" customWidth="1"/>
    <col min="2" max="2" width="32" style="2" bestFit="1" customWidth="1"/>
    <col min="3" max="3" width="16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10.5703125" style="1" customWidth="1"/>
    <col min="9" max="9" width="5.28515625" style="1" bestFit="1" customWidth="1"/>
    <col min="10" max="10" width="11.28515625" style="1" customWidth="1"/>
    <col min="11" max="11" width="7.5703125" style="1" bestFit="1" customWidth="1"/>
    <col min="12" max="12" width="17.85546875" style="1" customWidth="1"/>
    <col min="13" max="13" width="11.140625" style="1" customWidth="1"/>
    <col min="14" max="14" width="14.710937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204</v>
      </c>
      <c r="C1" s="81" t="s" vm="1">
        <v>275</v>
      </c>
    </row>
    <row r="2" spans="2:52">
      <c r="B2" s="57" t="s">
        <v>203</v>
      </c>
      <c r="C2" s="81" t="s">
        <v>276</v>
      </c>
    </row>
    <row r="3" spans="2:52">
      <c r="B3" s="57" t="s">
        <v>205</v>
      </c>
      <c r="C3" s="81" t="s">
        <v>277</v>
      </c>
    </row>
    <row r="4" spans="2:52">
      <c r="B4" s="57" t="s">
        <v>206</v>
      </c>
      <c r="C4" s="81">
        <v>162</v>
      </c>
    </row>
    <row r="6" spans="2:52" ht="21.75" customHeight="1">
      <c r="B6" s="193" t="s">
        <v>235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5"/>
    </row>
    <row r="7" spans="2:52" ht="27.75" customHeight="1">
      <c r="B7" s="196" t="s">
        <v>112</v>
      </c>
      <c r="C7" s="197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8"/>
      <c r="AT7" s="3"/>
      <c r="AU7" s="3"/>
    </row>
    <row r="8" spans="2:52" s="3" customFormat="1" ht="67.5" customHeight="1">
      <c r="B8" s="22" t="s">
        <v>141</v>
      </c>
      <c r="C8" s="30" t="s">
        <v>58</v>
      </c>
      <c r="D8" s="73" t="s">
        <v>146</v>
      </c>
      <c r="E8" s="30" t="s">
        <v>15</v>
      </c>
      <c r="F8" s="30" t="s">
        <v>83</v>
      </c>
      <c r="G8" s="30" t="s">
        <v>128</v>
      </c>
      <c r="H8" s="30" t="s">
        <v>18</v>
      </c>
      <c r="I8" s="30" t="s">
        <v>127</v>
      </c>
      <c r="J8" s="30" t="s">
        <v>17</v>
      </c>
      <c r="K8" s="30" t="s">
        <v>19</v>
      </c>
      <c r="L8" s="30" t="s">
        <v>0</v>
      </c>
      <c r="M8" s="30" t="s">
        <v>131</v>
      </c>
      <c r="N8" s="30" t="s">
        <v>78</v>
      </c>
      <c r="O8" s="30" t="s">
        <v>73</v>
      </c>
      <c r="P8" s="73" t="s">
        <v>207</v>
      </c>
      <c r="Q8" s="74" t="s">
        <v>209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24</v>
      </c>
      <c r="H9" s="32" t="s">
        <v>21</v>
      </c>
      <c r="I9" s="32"/>
      <c r="J9" s="32" t="s">
        <v>20</v>
      </c>
      <c r="K9" s="32" t="s">
        <v>20</v>
      </c>
      <c r="L9" s="32" t="s">
        <v>22</v>
      </c>
      <c r="M9" s="32" t="s">
        <v>79</v>
      </c>
      <c r="N9" s="32" t="s">
        <v>23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139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82" t="s">
        <v>31</v>
      </c>
      <c r="C11" s="83"/>
      <c r="D11" s="83"/>
      <c r="E11" s="83"/>
      <c r="F11" s="83"/>
      <c r="G11" s="83"/>
      <c r="H11" s="91">
        <v>4.6407682951929523</v>
      </c>
      <c r="I11" s="83"/>
      <c r="J11" s="83"/>
      <c r="K11" s="92">
        <v>5.6171531470860627E-3</v>
      </c>
      <c r="L11" s="91"/>
      <c r="M11" s="93"/>
      <c r="N11" s="91">
        <v>4046045.206619998</v>
      </c>
      <c r="O11" s="83"/>
      <c r="P11" s="92">
        <v>1</v>
      </c>
      <c r="Q11" s="92">
        <f>N11/'סכום נכסי הקרן'!$C$43</f>
        <v>8.4752608554270928E-2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4" t="s">
        <v>265</v>
      </c>
      <c r="C12" s="85"/>
      <c r="D12" s="85"/>
      <c r="E12" s="85"/>
      <c r="F12" s="85"/>
      <c r="G12" s="85"/>
      <c r="H12" s="94">
        <v>4.6407682951929488</v>
      </c>
      <c r="I12" s="85"/>
      <c r="J12" s="85"/>
      <c r="K12" s="95">
        <v>5.6171531470860592E-3</v>
      </c>
      <c r="L12" s="94"/>
      <c r="M12" s="96"/>
      <c r="N12" s="94">
        <v>4046045.2066199994</v>
      </c>
      <c r="O12" s="85"/>
      <c r="P12" s="95">
        <v>1.0000000000000004</v>
      </c>
      <c r="Q12" s="95">
        <f>N12/'סכום נכסי הקרן'!$C$43</f>
        <v>8.4752608554270956E-2</v>
      </c>
      <c r="AV12" s="4"/>
    </row>
    <row r="13" spans="2:52" s="136" customFormat="1">
      <c r="B13" s="139" t="s">
        <v>29</v>
      </c>
      <c r="C13" s="132"/>
      <c r="D13" s="132"/>
      <c r="E13" s="132"/>
      <c r="F13" s="132"/>
      <c r="G13" s="132"/>
      <c r="H13" s="133">
        <v>6.1446482629771655</v>
      </c>
      <c r="I13" s="132"/>
      <c r="J13" s="132"/>
      <c r="K13" s="135">
        <v>3.9020562201636192E-3</v>
      </c>
      <c r="L13" s="133"/>
      <c r="M13" s="134"/>
      <c r="N13" s="133">
        <v>1886772.4106799995</v>
      </c>
      <c r="O13" s="132"/>
      <c r="P13" s="135">
        <v>0.46632509384544896</v>
      </c>
      <c r="Q13" s="135">
        <f>N13/'סכום נכסי הקרן'!$C$43</f>
        <v>3.952226813771699E-2</v>
      </c>
    </row>
    <row r="14" spans="2:52">
      <c r="B14" s="88" t="s">
        <v>28</v>
      </c>
      <c r="C14" s="85"/>
      <c r="D14" s="85"/>
      <c r="E14" s="85"/>
      <c r="F14" s="85"/>
      <c r="G14" s="85"/>
      <c r="H14" s="94">
        <v>6.1446482629771655</v>
      </c>
      <c r="I14" s="85"/>
      <c r="J14" s="85"/>
      <c r="K14" s="95">
        <v>3.9020562201636192E-3</v>
      </c>
      <c r="L14" s="94"/>
      <c r="M14" s="96"/>
      <c r="N14" s="94">
        <v>1886772.4106799995</v>
      </c>
      <c r="O14" s="85"/>
      <c r="P14" s="95">
        <v>0.46632509384544896</v>
      </c>
      <c r="Q14" s="95">
        <f>N14/'סכום נכסי הקרן'!$C$43</f>
        <v>3.952226813771699E-2</v>
      </c>
    </row>
    <row r="15" spans="2:52">
      <c r="B15" s="89" t="s">
        <v>278</v>
      </c>
      <c r="C15" s="87" t="s">
        <v>279</v>
      </c>
      <c r="D15" s="100" t="s">
        <v>147</v>
      </c>
      <c r="E15" s="87" t="s">
        <v>280</v>
      </c>
      <c r="F15" s="87"/>
      <c r="G15" s="87"/>
      <c r="H15" s="97">
        <v>5.0900000000000007</v>
      </c>
      <c r="I15" s="100" t="s">
        <v>281</v>
      </c>
      <c r="J15" s="101">
        <v>0.04</v>
      </c>
      <c r="K15" s="98">
        <v>1.9000000000000006E-3</v>
      </c>
      <c r="L15" s="97">
        <v>251834158</v>
      </c>
      <c r="M15" s="99">
        <v>158.91999999999999</v>
      </c>
      <c r="N15" s="97">
        <v>400214.85072999989</v>
      </c>
      <c r="O15" s="98">
        <v>1.6374976811223102E-2</v>
      </c>
      <c r="P15" s="98">
        <v>9.8915071456735656E-2</v>
      </c>
      <c r="Q15" s="98">
        <f>N15/'סכום נכסי הקרן'!$C$43</f>
        <v>8.3833103312904549E-3</v>
      </c>
    </row>
    <row r="16" spans="2:52" ht="20.25">
      <c r="B16" s="89" t="s">
        <v>282</v>
      </c>
      <c r="C16" s="87" t="s">
        <v>283</v>
      </c>
      <c r="D16" s="100" t="s">
        <v>147</v>
      </c>
      <c r="E16" s="87" t="s">
        <v>280</v>
      </c>
      <c r="F16" s="87"/>
      <c r="G16" s="87"/>
      <c r="H16" s="97">
        <v>7.5000000000000009</v>
      </c>
      <c r="I16" s="100" t="s">
        <v>281</v>
      </c>
      <c r="J16" s="101">
        <v>0.04</v>
      </c>
      <c r="K16" s="98">
        <v>4.6999999999999993E-3</v>
      </c>
      <c r="L16" s="97">
        <v>203145626</v>
      </c>
      <c r="M16" s="99">
        <v>160.88</v>
      </c>
      <c r="N16" s="97">
        <v>326820.67655999999</v>
      </c>
      <c r="O16" s="98">
        <v>1.9317042134404626E-2</v>
      </c>
      <c r="P16" s="98">
        <v>8.077533983685288E-2</v>
      </c>
      <c r="Q16" s="98">
        <f>N16/'סכום נכסי הקרן'!$C$43</f>
        <v>6.8459207580309992E-3</v>
      </c>
      <c r="AT16" s="4"/>
    </row>
    <row r="17" spans="2:47" ht="20.25">
      <c r="B17" s="89" t="s">
        <v>284</v>
      </c>
      <c r="C17" s="87" t="s">
        <v>285</v>
      </c>
      <c r="D17" s="100" t="s">
        <v>147</v>
      </c>
      <c r="E17" s="87" t="s">
        <v>280</v>
      </c>
      <c r="F17" s="87"/>
      <c r="G17" s="87"/>
      <c r="H17" s="97">
        <v>0.83000000000000007</v>
      </c>
      <c r="I17" s="100" t="s">
        <v>281</v>
      </c>
      <c r="J17" s="101">
        <v>1E-3</v>
      </c>
      <c r="K17" s="98">
        <v>5.0000000000000001E-3</v>
      </c>
      <c r="L17" s="97">
        <v>593251</v>
      </c>
      <c r="M17" s="99">
        <v>98.6</v>
      </c>
      <c r="N17" s="97">
        <v>584.94550000000004</v>
      </c>
      <c r="O17" s="98">
        <v>5.9402566887477957E-5</v>
      </c>
      <c r="P17" s="98">
        <v>1.4457216124103919E-4</v>
      </c>
      <c r="Q17" s="98">
        <f>N17/'סכום נכסי הקרן'!$C$43</f>
        <v>1.2252867789506732E-5</v>
      </c>
      <c r="AU17" s="4"/>
    </row>
    <row r="18" spans="2:47">
      <c r="B18" s="89" t="s">
        <v>286</v>
      </c>
      <c r="C18" s="87" t="s">
        <v>287</v>
      </c>
      <c r="D18" s="100" t="s">
        <v>147</v>
      </c>
      <c r="E18" s="87" t="s">
        <v>280</v>
      </c>
      <c r="F18" s="87"/>
      <c r="G18" s="87"/>
      <c r="H18" s="97">
        <v>2.23</v>
      </c>
      <c r="I18" s="100" t="s">
        <v>281</v>
      </c>
      <c r="J18" s="101">
        <v>3.5000000000000003E-2</v>
      </c>
      <c r="K18" s="98">
        <v>3.8999999999999994E-3</v>
      </c>
      <c r="L18" s="97">
        <v>238774132</v>
      </c>
      <c r="M18" s="99">
        <v>127.63</v>
      </c>
      <c r="N18" s="97">
        <v>304747.42168999999</v>
      </c>
      <c r="O18" s="98">
        <v>1.2401872511663204E-2</v>
      </c>
      <c r="P18" s="98">
        <v>7.5319826182708702E-2</v>
      </c>
      <c r="Q18" s="98">
        <f>N18/'סכום נכסי הקרן'!$C$43</f>
        <v>6.3835517448388376E-3</v>
      </c>
      <c r="AT18" s="3"/>
    </row>
    <row r="19" spans="2:47">
      <c r="B19" s="89" t="s">
        <v>288</v>
      </c>
      <c r="C19" s="87" t="s">
        <v>289</v>
      </c>
      <c r="D19" s="100" t="s">
        <v>147</v>
      </c>
      <c r="E19" s="87" t="s">
        <v>280</v>
      </c>
      <c r="F19" s="87"/>
      <c r="G19" s="87"/>
      <c r="H19" s="97">
        <v>15.320000000000004</v>
      </c>
      <c r="I19" s="100" t="s">
        <v>281</v>
      </c>
      <c r="J19" s="101">
        <v>0.04</v>
      </c>
      <c r="K19" s="98">
        <v>1.24E-2</v>
      </c>
      <c r="L19" s="97">
        <v>43260522</v>
      </c>
      <c r="M19" s="99">
        <v>179</v>
      </c>
      <c r="N19" s="97">
        <v>77436.333539999992</v>
      </c>
      <c r="O19" s="98">
        <v>2.6714739855854537E-3</v>
      </c>
      <c r="P19" s="98">
        <v>1.913877121622402E-2</v>
      </c>
      <c r="Q19" s="98">
        <f>N19/'סכום נכסי הקרן'!$C$43</f>
        <v>1.6220607850983822E-3</v>
      </c>
      <c r="AU19" s="3"/>
    </row>
    <row r="20" spans="2:47">
      <c r="B20" s="89" t="s">
        <v>290</v>
      </c>
      <c r="C20" s="87" t="s">
        <v>291</v>
      </c>
      <c r="D20" s="100" t="s">
        <v>147</v>
      </c>
      <c r="E20" s="87" t="s">
        <v>280</v>
      </c>
      <c r="F20" s="87"/>
      <c r="G20" s="87"/>
      <c r="H20" s="97">
        <v>19.510000000000005</v>
      </c>
      <c r="I20" s="100" t="s">
        <v>281</v>
      </c>
      <c r="J20" s="101">
        <v>2.75E-2</v>
      </c>
      <c r="K20" s="98">
        <v>1.4500000000000002E-2</v>
      </c>
      <c r="L20" s="97">
        <v>33635621</v>
      </c>
      <c r="M20" s="99">
        <v>136.44999999999999</v>
      </c>
      <c r="N20" s="97">
        <v>45895.805819999994</v>
      </c>
      <c r="O20" s="98">
        <v>1.9937102817537476E-3</v>
      </c>
      <c r="P20" s="98">
        <v>1.134337444992134E-2</v>
      </c>
      <c r="Q20" s="98">
        <f>N20/'סכום נכסי הקרן'!$C$43</f>
        <v>9.6138057443870164E-4</v>
      </c>
    </row>
    <row r="21" spans="2:47">
      <c r="B21" s="89" t="s">
        <v>292</v>
      </c>
      <c r="C21" s="87" t="s">
        <v>293</v>
      </c>
      <c r="D21" s="100" t="s">
        <v>147</v>
      </c>
      <c r="E21" s="87" t="s">
        <v>280</v>
      </c>
      <c r="F21" s="87"/>
      <c r="G21" s="87"/>
      <c r="H21" s="97">
        <v>7.31</v>
      </c>
      <c r="I21" s="100" t="s">
        <v>281</v>
      </c>
      <c r="J21" s="101">
        <v>1.7500000000000002E-2</v>
      </c>
      <c r="K21" s="98">
        <v>3.8999999999999994E-3</v>
      </c>
      <c r="L21" s="97">
        <v>111149730</v>
      </c>
      <c r="M21" s="99">
        <v>111.76</v>
      </c>
      <c r="N21" s="97">
        <v>124220.93853</v>
      </c>
      <c r="O21" s="98">
        <v>8.1136638372795843E-3</v>
      </c>
      <c r="P21" s="98">
        <v>3.0701816758437112E-2</v>
      </c>
      <c r="Q21" s="98">
        <f>N21/'סכום נכסי הקרן'!$C$43</f>
        <v>2.6020590576327756E-3</v>
      </c>
    </row>
    <row r="22" spans="2:47">
      <c r="B22" s="89" t="s">
        <v>294</v>
      </c>
      <c r="C22" s="87" t="s">
        <v>295</v>
      </c>
      <c r="D22" s="100" t="s">
        <v>147</v>
      </c>
      <c r="E22" s="87" t="s">
        <v>280</v>
      </c>
      <c r="F22" s="87"/>
      <c r="G22" s="87"/>
      <c r="H22" s="97">
        <v>3.6700000000000008</v>
      </c>
      <c r="I22" s="100" t="s">
        <v>281</v>
      </c>
      <c r="J22" s="101">
        <v>0.03</v>
      </c>
      <c r="K22" s="98">
        <v>1.2000000000000003E-3</v>
      </c>
      <c r="L22" s="97">
        <v>44115213</v>
      </c>
      <c r="M22" s="99">
        <v>121.81</v>
      </c>
      <c r="N22" s="97">
        <v>53736.74031999999</v>
      </c>
      <c r="O22" s="98">
        <v>2.8776560787394396E-3</v>
      </c>
      <c r="P22" s="98">
        <v>1.3281300028995675E-2</v>
      </c>
      <c r="Q22" s="98">
        <f>N22/'סכום נכסי הקרן'!$C$43</f>
        <v>1.1256248224492975E-3</v>
      </c>
    </row>
    <row r="23" spans="2:47">
      <c r="B23" s="89" t="s">
        <v>296</v>
      </c>
      <c r="C23" s="87" t="s">
        <v>297</v>
      </c>
      <c r="D23" s="100" t="s">
        <v>147</v>
      </c>
      <c r="E23" s="87" t="s">
        <v>280</v>
      </c>
      <c r="F23" s="87"/>
      <c r="G23" s="87"/>
      <c r="H23" s="97">
        <v>9.51</v>
      </c>
      <c r="I23" s="100" t="s">
        <v>281</v>
      </c>
      <c r="J23" s="101">
        <v>7.4999999999999997E-3</v>
      </c>
      <c r="K23" s="98">
        <v>6.4000000000000012E-3</v>
      </c>
      <c r="L23" s="97">
        <v>21562650</v>
      </c>
      <c r="M23" s="99">
        <v>100.75</v>
      </c>
      <c r="N23" s="97">
        <v>21724.370300000002</v>
      </c>
      <c r="O23" s="98">
        <v>5.0931824462695134E-3</v>
      </c>
      <c r="P23" s="98">
        <v>5.3692851143767118E-3</v>
      </c>
      <c r="Q23" s="98">
        <f>N23/'סכום נכסי הקרן'!$C$43</f>
        <v>4.5506091951504323E-4</v>
      </c>
    </row>
    <row r="24" spans="2:47">
      <c r="B24" s="89" t="s">
        <v>298</v>
      </c>
      <c r="C24" s="87" t="s">
        <v>299</v>
      </c>
      <c r="D24" s="100" t="s">
        <v>147</v>
      </c>
      <c r="E24" s="87" t="s">
        <v>280</v>
      </c>
      <c r="F24" s="87"/>
      <c r="G24" s="87"/>
      <c r="H24" s="97">
        <v>6.26</v>
      </c>
      <c r="I24" s="100" t="s">
        <v>281</v>
      </c>
      <c r="J24" s="101">
        <v>2.75E-2</v>
      </c>
      <c r="K24" s="98">
        <v>2.8000000000000004E-3</v>
      </c>
      <c r="L24" s="97">
        <v>390795487</v>
      </c>
      <c r="M24" s="99">
        <v>120.45</v>
      </c>
      <c r="N24" s="97">
        <v>470713.16399999999</v>
      </c>
      <c r="O24" s="98">
        <v>2.4097973514615331E-2</v>
      </c>
      <c r="P24" s="98">
        <v>0.11633907679277422</v>
      </c>
      <c r="Q24" s="98">
        <f>N24/'סכום נכסי הקרן'!$C$43</f>
        <v>9.860040234983259E-3</v>
      </c>
    </row>
    <row r="25" spans="2:47">
      <c r="B25" s="89" t="s">
        <v>300</v>
      </c>
      <c r="C25" s="87" t="s">
        <v>301</v>
      </c>
      <c r="D25" s="100" t="s">
        <v>147</v>
      </c>
      <c r="E25" s="87" t="s">
        <v>280</v>
      </c>
      <c r="F25" s="87"/>
      <c r="G25" s="87"/>
      <c r="H25" s="97">
        <v>1.4</v>
      </c>
      <c r="I25" s="100" t="s">
        <v>281</v>
      </c>
      <c r="J25" s="101">
        <v>0.01</v>
      </c>
      <c r="K25" s="98">
        <v>4.0000000000000001E-3</v>
      </c>
      <c r="L25" s="97">
        <v>58450209</v>
      </c>
      <c r="M25" s="99">
        <v>103.81</v>
      </c>
      <c r="N25" s="97">
        <v>60677.163690000001</v>
      </c>
      <c r="O25" s="98">
        <v>3.606035797535356E-3</v>
      </c>
      <c r="P25" s="98">
        <v>1.4996659847181673E-2</v>
      </c>
      <c r="Q25" s="98">
        <f>N25/'סכום נכסי הקרן'!$C$43</f>
        <v>1.2710060416497408E-3</v>
      </c>
    </row>
    <row r="26" spans="2:47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7" s="136" customFormat="1">
      <c r="B27" s="139" t="s">
        <v>59</v>
      </c>
      <c r="C27" s="132"/>
      <c r="D27" s="132"/>
      <c r="E27" s="132"/>
      <c r="F27" s="132"/>
      <c r="G27" s="132"/>
      <c r="H27" s="133">
        <v>3.3266780896733898</v>
      </c>
      <c r="I27" s="132"/>
      <c r="J27" s="132"/>
      <c r="K27" s="135">
        <v>7.1158047160049262E-3</v>
      </c>
      <c r="L27" s="133"/>
      <c r="M27" s="134"/>
      <c r="N27" s="133">
        <v>2159272.7959400001</v>
      </c>
      <c r="O27" s="132"/>
      <c r="P27" s="135">
        <v>0.53367490615455149</v>
      </c>
      <c r="Q27" s="135">
        <f>N27/'סכום נכסי הקרן'!$C$43</f>
        <v>4.5230340416553973E-2</v>
      </c>
    </row>
    <row r="28" spans="2:47">
      <c r="B28" s="88" t="s">
        <v>25</v>
      </c>
      <c r="C28" s="85"/>
      <c r="D28" s="85"/>
      <c r="E28" s="85"/>
      <c r="F28" s="85"/>
      <c r="G28" s="85"/>
      <c r="H28" s="94">
        <v>0.84689280253883836</v>
      </c>
      <c r="I28" s="85"/>
      <c r="J28" s="85"/>
      <c r="K28" s="95">
        <v>1.3842139577647592E-3</v>
      </c>
      <c r="L28" s="94"/>
      <c r="M28" s="96"/>
      <c r="N28" s="94">
        <v>1053168.1422899999</v>
      </c>
      <c r="O28" s="85"/>
      <c r="P28" s="95">
        <v>0.26029569332711433</v>
      </c>
      <c r="Q28" s="95">
        <f>N28/'סכום נכסי הקרן'!$C$43</f>
        <v>2.206073900491547E-2</v>
      </c>
    </row>
    <row r="29" spans="2:47">
      <c r="B29" s="89" t="s">
        <v>302</v>
      </c>
      <c r="C29" s="87" t="s">
        <v>303</v>
      </c>
      <c r="D29" s="100" t="s">
        <v>147</v>
      </c>
      <c r="E29" s="87" t="s">
        <v>280</v>
      </c>
      <c r="F29" s="87"/>
      <c r="G29" s="87"/>
      <c r="H29" s="97">
        <v>0.7599999999999999</v>
      </c>
      <c r="I29" s="100" t="s">
        <v>281</v>
      </c>
      <c r="J29" s="101">
        <v>0</v>
      </c>
      <c r="K29" s="98">
        <v>1.5999999999999999E-3</v>
      </c>
      <c r="L29" s="97">
        <v>165856000</v>
      </c>
      <c r="M29" s="99">
        <v>99.88</v>
      </c>
      <c r="N29" s="97">
        <v>165656.97280000002</v>
      </c>
      <c r="O29" s="98">
        <v>1.8428444444444445E-2</v>
      </c>
      <c r="P29" s="98">
        <v>4.0942936704947801E-2</v>
      </c>
      <c r="Q29" s="98">
        <f>N29/'סכום נכסי הקרן'!$C$43</f>
        <v>3.4700206876167321E-3</v>
      </c>
    </row>
    <row r="30" spans="2:47">
      <c r="B30" s="89" t="s">
        <v>304</v>
      </c>
      <c r="C30" s="87" t="s">
        <v>305</v>
      </c>
      <c r="D30" s="100" t="s">
        <v>147</v>
      </c>
      <c r="E30" s="87" t="s">
        <v>280</v>
      </c>
      <c r="F30" s="87"/>
      <c r="G30" s="87"/>
      <c r="H30" s="97">
        <v>0.84</v>
      </c>
      <c r="I30" s="100" t="s">
        <v>281</v>
      </c>
      <c r="J30" s="101">
        <v>0</v>
      </c>
      <c r="K30" s="98">
        <v>1.2999999999999999E-3</v>
      </c>
      <c r="L30" s="97">
        <v>44494391</v>
      </c>
      <c r="M30" s="99">
        <v>99.89</v>
      </c>
      <c r="N30" s="97">
        <v>44445.447169999999</v>
      </c>
      <c r="O30" s="98">
        <v>4.9438212222222225E-3</v>
      </c>
      <c r="P30" s="98">
        <v>1.0984911166410082E-2</v>
      </c>
      <c r="Q30" s="98">
        <f>N30/'סכום נכסי הקרן'!$C$43</f>
        <v>9.3099987609019329E-4</v>
      </c>
    </row>
    <row r="31" spans="2:47">
      <c r="B31" s="89" t="s">
        <v>306</v>
      </c>
      <c r="C31" s="87" t="s">
        <v>307</v>
      </c>
      <c r="D31" s="100" t="s">
        <v>147</v>
      </c>
      <c r="E31" s="87" t="s">
        <v>280</v>
      </c>
      <c r="F31" s="87"/>
      <c r="G31" s="87"/>
      <c r="H31" s="97">
        <v>0.93000000000000016</v>
      </c>
      <c r="I31" s="100" t="s">
        <v>281</v>
      </c>
      <c r="J31" s="101">
        <v>0</v>
      </c>
      <c r="K31" s="98">
        <v>1.2999999999999997E-3</v>
      </c>
      <c r="L31" s="97">
        <v>663591049</v>
      </c>
      <c r="M31" s="99">
        <v>99.88</v>
      </c>
      <c r="N31" s="97">
        <v>662794.73973999999</v>
      </c>
      <c r="O31" s="98">
        <v>7.3732338777777781E-2</v>
      </c>
      <c r="P31" s="98">
        <v>0.16381298425819821</v>
      </c>
      <c r="Q31" s="98">
        <f>N31/'סכום נכסי הקרן'!$C$43</f>
        <v>1.3883577730942016E-2</v>
      </c>
    </row>
    <row r="32" spans="2:47">
      <c r="B32" s="89" t="s">
        <v>308</v>
      </c>
      <c r="C32" s="87" t="s">
        <v>309</v>
      </c>
      <c r="D32" s="100" t="s">
        <v>147</v>
      </c>
      <c r="E32" s="87" t="s">
        <v>280</v>
      </c>
      <c r="F32" s="87"/>
      <c r="G32" s="87"/>
      <c r="H32" s="97">
        <v>0.09</v>
      </c>
      <c r="I32" s="100" t="s">
        <v>281</v>
      </c>
      <c r="J32" s="101">
        <v>0</v>
      </c>
      <c r="K32" s="98">
        <v>2.2000000000000001E-3</v>
      </c>
      <c r="L32" s="97">
        <v>7251000</v>
      </c>
      <c r="M32" s="99">
        <v>99.98</v>
      </c>
      <c r="N32" s="97">
        <v>7249.5497999999998</v>
      </c>
      <c r="O32" s="98">
        <v>6.0424999999999997E-4</v>
      </c>
      <c r="P32" s="98">
        <v>1.791761937839582E-3</v>
      </c>
      <c r="Q32" s="98">
        <f>N32/'סכום נכסי הקרן'!$C$43</f>
        <v>1.5185649814016003E-4</v>
      </c>
    </row>
    <row r="33" spans="2:17">
      <c r="B33" s="89" t="s">
        <v>310</v>
      </c>
      <c r="C33" s="87" t="s">
        <v>311</v>
      </c>
      <c r="D33" s="100" t="s">
        <v>147</v>
      </c>
      <c r="E33" s="87" t="s">
        <v>280</v>
      </c>
      <c r="F33" s="87"/>
      <c r="G33" s="87"/>
      <c r="H33" s="97">
        <v>0.17</v>
      </c>
      <c r="I33" s="100" t="s">
        <v>281</v>
      </c>
      <c r="J33" s="101">
        <v>0</v>
      </c>
      <c r="K33" s="98">
        <v>1.1999999999999999E-3</v>
      </c>
      <c r="L33" s="97">
        <v>7507200</v>
      </c>
      <c r="M33" s="99">
        <v>99.98</v>
      </c>
      <c r="N33" s="97">
        <v>7505.6985599999998</v>
      </c>
      <c r="O33" s="98">
        <v>6.8247272727272722E-4</v>
      </c>
      <c r="P33" s="98">
        <v>1.855070365432259E-3</v>
      </c>
      <c r="Q33" s="98">
        <f>N33/'סכום נכסי הקרן'!$C$43</f>
        <v>1.5722205252210856E-4</v>
      </c>
    </row>
    <row r="34" spans="2:17">
      <c r="B34" s="89" t="s">
        <v>312</v>
      </c>
      <c r="C34" s="87" t="s">
        <v>313</v>
      </c>
      <c r="D34" s="100" t="s">
        <v>147</v>
      </c>
      <c r="E34" s="87" t="s">
        <v>280</v>
      </c>
      <c r="F34" s="87"/>
      <c r="G34" s="87"/>
      <c r="H34" s="97">
        <v>0.34</v>
      </c>
      <c r="I34" s="100" t="s">
        <v>281</v>
      </c>
      <c r="J34" s="101">
        <v>0</v>
      </c>
      <c r="K34" s="98">
        <v>1.5E-3</v>
      </c>
      <c r="L34" s="97">
        <v>2000000</v>
      </c>
      <c r="M34" s="99">
        <v>99.95</v>
      </c>
      <c r="N34" s="97">
        <v>1999</v>
      </c>
      <c r="O34" s="98">
        <v>2.2222222222222223E-4</v>
      </c>
      <c r="P34" s="98">
        <v>4.9406269527817084E-4</v>
      </c>
      <c r="Q34" s="98">
        <f>N34/'סכום נכסי הקרן'!$C$43</f>
        <v>4.1873102214178856E-5</v>
      </c>
    </row>
    <row r="35" spans="2:17">
      <c r="B35" s="89" t="s">
        <v>314</v>
      </c>
      <c r="C35" s="87" t="s">
        <v>315</v>
      </c>
      <c r="D35" s="100" t="s">
        <v>147</v>
      </c>
      <c r="E35" s="87" t="s">
        <v>280</v>
      </c>
      <c r="F35" s="87"/>
      <c r="G35" s="87"/>
      <c r="H35" s="97">
        <v>0.44</v>
      </c>
      <c r="I35" s="100" t="s">
        <v>281</v>
      </c>
      <c r="J35" s="101">
        <v>0</v>
      </c>
      <c r="K35" s="98">
        <v>1.6000000000000001E-3</v>
      </c>
      <c r="L35" s="97">
        <v>4175509</v>
      </c>
      <c r="M35" s="99">
        <v>99.93</v>
      </c>
      <c r="N35" s="97">
        <v>4172.5861400000003</v>
      </c>
      <c r="O35" s="98">
        <v>4.6394544444444447E-4</v>
      </c>
      <c r="P35" s="98">
        <v>1.0312752149118256E-3</v>
      </c>
      <c r="Q35" s="98">
        <f>N35/'סכום נכסי הקרן'!$C$43</f>
        <v>8.7403264601143584E-5</v>
      </c>
    </row>
    <row r="36" spans="2:17">
      <c r="B36" s="89" t="s">
        <v>316</v>
      </c>
      <c r="C36" s="87" t="s">
        <v>317</v>
      </c>
      <c r="D36" s="100" t="s">
        <v>147</v>
      </c>
      <c r="E36" s="87" t="s">
        <v>280</v>
      </c>
      <c r="F36" s="87"/>
      <c r="G36" s="87"/>
      <c r="H36" s="97">
        <v>0.51</v>
      </c>
      <c r="I36" s="100" t="s">
        <v>281</v>
      </c>
      <c r="J36" s="101">
        <v>0</v>
      </c>
      <c r="K36" s="98">
        <v>1.3999999999999998E-3</v>
      </c>
      <c r="L36" s="97">
        <v>3002750</v>
      </c>
      <c r="M36" s="99">
        <v>99.93</v>
      </c>
      <c r="N36" s="97">
        <v>3000.6480799999999</v>
      </c>
      <c r="O36" s="98">
        <v>3.3363888888888891E-4</v>
      </c>
      <c r="P36" s="98">
        <v>7.4162495146876865E-4</v>
      </c>
      <c r="Q36" s="98">
        <f>N36/'סכום נכסי הקרן'!$C$43</f>
        <v>6.285464920591272E-5</v>
      </c>
    </row>
    <row r="37" spans="2:17">
      <c r="B37" s="89" t="s">
        <v>318</v>
      </c>
      <c r="C37" s="87" t="s">
        <v>319</v>
      </c>
      <c r="D37" s="100" t="s">
        <v>147</v>
      </c>
      <c r="E37" s="87" t="s">
        <v>280</v>
      </c>
      <c r="F37" s="87"/>
      <c r="G37" s="87"/>
      <c r="H37" s="97">
        <v>0.68</v>
      </c>
      <c r="I37" s="100" t="s">
        <v>281</v>
      </c>
      <c r="J37" s="101">
        <v>0</v>
      </c>
      <c r="K37" s="98">
        <v>1.5E-3</v>
      </c>
      <c r="L37" s="97">
        <v>156500000</v>
      </c>
      <c r="M37" s="99">
        <v>99.9</v>
      </c>
      <c r="N37" s="97">
        <v>156343.5</v>
      </c>
      <c r="O37" s="98">
        <v>1.7388888888888888E-2</v>
      </c>
      <c r="P37" s="98">
        <v>3.8641066032627666E-2</v>
      </c>
      <c r="Q37" s="98">
        <f>N37/'סכום נכסי הקרן'!$C$43</f>
        <v>3.2749311435830274E-3</v>
      </c>
    </row>
    <row r="38" spans="2:17">
      <c r="B38" s="90"/>
      <c r="C38" s="87"/>
      <c r="D38" s="87"/>
      <c r="E38" s="87"/>
      <c r="F38" s="87"/>
      <c r="G38" s="87"/>
      <c r="H38" s="87"/>
      <c r="I38" s="87"/>
      <c r="J38" s="87"/>
      <c r="K38" s="98"/>
      <c r="L38" s="97"/>
      <c r="M38" s="99"/>
      <c r="N38" s="87"/>
      <c r="O38" s="87"/>
      <c r="P38" s="98"/>
      <c r="Q38" s="87"/>
    </row>
    <row r="39" spans="2:17">
      <c r="B39" s="88" t="s">
        <v>26</v>
      </c>
      <c r="C39" s="85"/>
      <c r="D39" s="85"/>
      <c r="E39" s="85"/>
      <c r="F39" s="85"/>
      <c r="G39" s="85"/>
      <c r="H39" s="94">
        <v>4.3999999999999995</v>
      </c>
      <c r="I39" s="85"/>
      <c r="J39" s="85"/>
      <c r="K39" s="95">
        <v>2.5999999999999999E-3</v>
      </c>
      <c r="L39" s="94"/>
      <c r="M39" s="96"/>
      <c r="N39" s="94">
        <v>0.27247000000000005</v>
      </c>
      <c r="O39" s="85"/>
      <c r="P39" s="95">
        <v>6.7342302442442848E-8</v>
      </c>
      <c r="Q39" s="95">
        <f>N39/'סכום נכסי הקרן'!$C$43</f>
        <v>5.7074357980476811E-9</v>
      </c>
    </row>
    <row r="40" spans="2:17">
      <c r="B40" s="89" t="s">
        <v>320</v>
      </c>
      <c r="C40" s="87" t="s">
        <v>321</v>
      </c>
      <c r="D40" s="100" t="s">
        <v>147</v>
      </c>
      <c r="E40" s="87" t="s">
        <v>280</v>
      </c>
      <c r="F40" s="87"/>
      <c r="G40" s="87"/>
      <c r="H40" s="97">
        <v>4.3999999999999995</v>
      </c>
      <c r="I40" s="100" t="s">
        <v>281</v>
      </c>
      <c r="J40" s="101">
        <v>1.4000000000000002E-3</v>
      </c>
      <c r="K40" s="98">
        <v>2.5999999999999999E-3</v>
      </c>
      <c r="L40" s="97">
        <v>274</v>
      </c>
      <c r="M40" s="99">
        <v>99.44</v>
      </c>
      <c r="N40" s="97">
        <v>0.27247000000000005</v>
      </c>
      <c r="O40" s="98">
        <v>1.4872087832969741E-8</v>
      </c>
      <c r="P40" s="98">
        <v>6.7342302442442848E-8</v>
      </c>
      <c r="Q40" s="98">
        <f>N40/'סכום נכסי הקרן'!$C$43</f>
        <v>5.7074357980476811E-9</v>
      </c>
    </row>
    <row r="41" spans="2:17">
      <c r="B41" s="90"/>
      <c r="C41" s="87"/>
      <c r="D41" s="87"/>
      <c r="E41" s="87"/>
      <c r="F41" s="87"/>
      <c r="G41" s="87"/>
      <c r="H41" s="87"/>
      <c r="I41" s="87"/>
      <c r="J41" s="87"/>
      <c r="K41" s="98"/>
      <c r="L41" s="97"/>
      <c r="M41" s="99"/>
      <c r="N41" s="87"/>
      <c r="O41" s="87"/>
      <c r="P41" s="98"/>
      <c r="Q41" s="87"/>
    </row>
    <row r="42" spans="2:17">
      <c r="B42" s="88" t="s">
        <v>27</v>
      </c>
      <c r="C42" s="85"/>
      <c r="D42" s="85"/>
      <c r="E42" s="85"/>
      <c r="F42" s="85"/>
      <c r="G42" s="85"/>
      <c r="H42" s="94">
        <v>5.6877848858470417</v>
      </c>
      <c r="I42" s="85"/>
      <c r="J42" s="85"/>
      <c r="K42" s="95">
        <v>1.2573092585350529E-2</v>
      </c>
      <c r="L42" s="94"/>
      <c r="M42" s="96"/>
      <c r="N42" s="94">
        <v>1106104.38118</v>
      </c>
      <c r="O42" s="85"/>
      <c r="P42" s="95">
        <v>0.27337914548513464</v>
      </c>
      <c r="Q42" s="95">
        <f>N42/'סכום נכסי הקרן'!$C$43</f>
        <v>2.3169595704202697E-2</v>
      </c>
    </row>
    <row r="43" spans="2:17">
      <c r="B43" s="89" t="s">
        <v>322</v>
      </c>
      <c r="C43" s="87" t="s">
        <v>323</v>
      </c>
      <c r="D43" s="100" t="s">
        <v>147</v>
      </c>
      <c r="E43" s="87" t="s">
        <v>280</v>
      </c>
      <c r="F43" s="87"/>
      <c r="G43" s="87"/>
      <c r="H43" s="97">
        <v>1.1100000000000005</v>
      </c>
      <c r="I43" s="100" t="s">
        <v>281</v>
      </c>
      <c r="J43" s="101">
        <v>5.5E-2</v>
      </c>
      <c r="K43" s="98">
        <v>2.1000000000000003E-3</v>
      </c>
      <c r="L43" s="97">
        <v>142589206</v>
      </c>
      <c r="M43" s="99">
        <v>110.77</v>
      </c>
      <c r="N43" s="97">
        <v>157946.05974999996</v>
      </c>
      <c r="O43" s="98">
        <v>7.9220204170253883E-3</v>
      </c>
      <c r="P43" s="98">
        <v>3.9037146567609801E-2</v>
      </c>
      <c r="Q43" s="98">
        <f>N43/'סכום נכסי הקרן'!$C$43</f>
        <v>3.3085000021203345E-3</v>
      </c>
    </row>
    <row r="44" spans="2:17">
      <c r="B44" s="89" t="s">
        <v>324</v>
      </c>
      <c r="C44" s="87" t="s">
        <v>325</v>
      </c>
      <c r="D44" s="100" t="s">
        <v>147</v>
      </c>
      <c r="E44" s="87" t="s">
        <v>280</v>
      </c>
      <c r="F44" s="87"/>
      <c r="G44" s="87"/>
      <c r="H44" s="97">
        <v>2.8700000000000006</v>
      </c>
      <c r="I44" s="100" t="s">
        <v>281</v>
      </c>
      <c r="J44" s="101">
        <v>0.06</v>
      </c>
      <c r="K44" s="98">
        <v>6.5000000000000006E-3</v>
      </c>
      <c r="L44" s="97">
        <v>3092920</v>
      </c>
      <c r="M44" s="99">
        <v>121.74</v>
      </c>
      <c r="N44" s="97">
        <v>3765.3206700000005</v>
      </c>
      <c r="O44" s="98">
        <v>1.6875108473901046E-4</v>
      </c>
      <c r="P44" s="98">
        <v>9.3061754817749299E-4</v>
      </c>
      <c r="Q44" s="98">
        <f>N44/'סכום נכסי הקרן'!$C$43</f>
        <v>7.8872264774422425E-5</v>
      </c>
    </row>
    <row r="45" spans="2:17">
      <c r="B45" s="89" t="s">
        <v>326</v>
      </c>
      <c r="C45" s="87" t="s">
        <v>327</v>
      </c>
      <c r="D45" s="100" t="s">
        <v>147</v>
      </c>
      <c r="E45" s="87" t="s">
        <v>280</v>
      </c>
      <c r="F45" s="87"/>
      <c r="G45" s="87"/>
      <c r="H45" s="97">
        <v>8.57</v>
      </c>
      <c r="I45" s="100" t="s">
        <v>281</v>
      </c>
      <c r="J45" s="101">
        <v>6.25E-2</v>
      </c>
      <c r="K45" s="98">
        <v>2.1400000000000002E-2</v>
      </c>
      <c r="L45" s="97">
        <v>35983234</v>
      </c>
      <c r="M45" s="99">
        <v>140.5</v>
      </c>
      <c r="N45" s="97">
        <v>50556.442729999995</v>
      </c>
      <c r="O45" s="98">
        <v>2.1470151981052114E-3</v>
      </c>
      <c r="P45" s="98">
        <v>1.2495273816338312E-2</v>
      </c>
      <c r="Q45" s="98">
        <f>N45/'סכום נכסי הקרן'!$C$43</f>
        <v>1.0590070505345519E-3</v>
      </c>
    </row>
    <row r="46" spans="2:17">
      <c r="B46" s="89" t="s">
        <v>328</v>
      </c>
      <c r="C46" s="87" t="s">
        <v>329</v>
      </c>
      <c r="D46" s="100" t="s">
        <v>147</v>
      </c>
      <c r="E46" s="87" t="s">
        <v>280</v>
      </c>
      <c r="F46" s="87"/>
      <c r="G46" s="87"/>
      <c r="H46" s="97">
        <v>7.1500000000000012</v>
      </c>
      <c r="I46" s="100" t="s">
        <v>281</v>
      </c>
      <c r="J46" s="101">
        <v>3.7499999999999999E-2</v>
      </c>
      <c r="K46" s="98">
        <v>1.84E-2</v>
      </c>
      <c r="L46" s="97">
        <v>19099812</v>
      </c>
      <c r="M46" s="99">
        <v>117.33</v>
      </c>
      <c r="N46" s="97">
        <v>22409.80989</v>
      </c>
      <c r="O46" s="98">
        <v>1.4301948708364072E-3</v>
      </c>
      <c r="P46" s="98">
        <v>5.538694884904858E-3</v>
      </c>
      <c r="Q46" s="98">
        <f>N46/'סכום נכסי הקרן'!$C$43</f>
        <v>4.6941883948188406E-4</v>
      </c>
    </row>
    <row r="47" spans="2:17">
      <c r="B47" s="89" t="s">
        <v>330</v>
      </c>
      <c r="C47" s="87" t="s">
        <v>331</v>
      </c>
      <c r="D47" s="100" t="s">
        <v>147</v>
      </c>
      <c r="E47" s="87" t="s">
        <v>280</v>
      </c>
      <c r="F47" s="87"/>
      <c r="G47" s="87"/>
      <c r="H47" s="97">
        <v>0.41</v>
      </c>
      <c r="I47" s="100" t="s">
        <v>281</v>
      </c>
      <c r="J47" s="101">
        <v>2.5000000000000001E-2</v>
      </c>
      <c r="K47" s="98">
        <v>1.2999999999999999E-3</v>
      </c>
      <c r="L47" s="97">
        <v>85395539</v>
      </c>
      <c r="M47" s="99">
        <v>102.45</v>
      </c>
      <c r="N47" s="97">
        <v>87487.732650000005</v>
      </c>
      <c r="O47" s="98">
        <v>6.6091845016632419E-3</v>
      </c>
      <c r="P47" s="98">
        <v>2.162302401042273E-2</v>
      </c>
      <c r="Q47" s="98">
        <f>N47/'סכום נכסי הקרן'!$C$43</f>
        <v>1.832607689714959E-3</v>
      </c>
    </row>
    <row r="48" spans="2:17">
      <c r="B48" s="89" t="s">
        <v>332</v>
      </c>
      <c r="C48" s="87" t="s">
        <v>333</v>
      </c>
      <c r="D48" s="100" t="s">
        <v>147</v>
      </c>
      <c r="E48" s="87" t="s">
        <v>280</v>
      </c>
      <c r="F48" s="87"/>
      <c r="G48" s="87"/>
      <c r="H48" s="97">
        <v>3.2899999999999996</v>
      </c>
      <c r="I48" s="100" t="s">
        <v>281</v>
      </c>
      <c r="J48" s="101">
        <v>2.2499999999999999E-2</v>
      </c>
      <c r="K48" s="98">
        <v>7.499999999999998E-3</v>
      </c>
      <c r="L48" s="97">
        <v>21848393</v>
      </c>
      <c r="M48" s="99">
        <v>106.37</v>
      </c>
      <c r="N48" s="97">
        <v>23240.135220000007</v>
      </c>
      <c r="O48" s="98">
        <v>1.6789203310229126E-3</v>
      </c>
      <c r="P48" s="98">
        <v>5.7439138796510011E-3</v>
      </c>
      <c r="Q48" s="98">
        <f>N48/'סכום נכסי הקרן'!$C$43</f>
        <v>4.8681168461150494E-4</v>
      </c>
    </row>
    <row r="49" spans="2:17">
      <c r="B49" s="89" t="s">
        <v>334</v>
      </c>
      <c r="C49" s="87" t="s">
        <v>335</v>
      </c>
      <c r="D49" s="100" t="s">
        <v>147</v>
      </c>
      <c r="E49" s="87" t="s">
        <v>280</v>
      </c>
      <c r="F49" s="87"/>
      <c r="G49" s="87"/>
      <c r="H49" s="97">
        <v>1.8199999999999998</v>
      </c>
      <c r="I49" s="100" t="s">
        <v>281</v>
      </c>
      <c r="J49" s="101">
        <v>1.2500000000000001E-2</v>
      </c>
      <c r="K49" s="98">
        <v>3.2000000000000002E-3</v>
      </c>
      <c r="L49" s="97">
        <v>31248971</v>
      </c>
      <c r="M49" s="99">
        <v>101.92</v>
      </c>
      <c r="N49" s="97">
        <v>31848.95232</v>
      </c>
      <c r="O49" s="98">
        <v>3.1465592726566778E-3</v>
      </c>
      <c r="P49" s="98">
        <v>7.8716254252151844E-3</v>
      </c>
      <c r="Q49" s="98">
        <f>N49/'סכום נכסי הקרן'!$C$43</f>
        <v>6.6714078834910896E-4</v>
      </c>
    </row>
    <row r="50" spans="2:17">
      <c r="B50" s="89" t="s">
        <v>336</v>
      </c>
      <c r="C50" s="87" t="s">
        <v>337</v>
      </c>
      <c r="D50" s="100" t="s">
        <v>147</v>
      </c>
      <c r="E50" s="87" t="s">
        <v>280</v>
      </c>
      <c r="F50" s="87"/>
      <c r="G50" s="87"/>
      <c r="H50" s="97">
        <v>2.82</v>
      </c>
      <c r="I50" s="100" t="s">
        <v>281</v>
      </c>
      <c r="J50" s="101">
        <v>5.0000000000000001E-3</v>
      </c>
      <c r="K50" s="98">
        <v>5.8999999999999999E-3</v>
      </c>
      <c r="L50" s="97">
        <v>60840311</v>
      </c>
      <c r="M50" s="99">
        <v>99.84</v>
      </c>
      <c r="N50" s="97">
        <v>60742.967329999999</v>
      </c>
      <c r="O50" s="98">
        <v>2.6777268750154043E-2</v>
      </c>
      <c r="P50" s="98">
        <v>1.5012923540897288E-2</v>
      </c>
      <c r="Q50" s="98">
        <f>N50/'סכום נכסי הקרן'!$C$43</f>
        <v>1.2723844321168669E-3</v>
      </c>
    </row>
    <row r="51" spans="2:17">
      <c r="B51" s="89" t="s">
        <v>338</v>
      </c>
      <c r="C51" s="87" t="s">
        <v>339</v>
      </c>
      <c r="D51" s="100" t="s">
        <v>147</v>
      </c>
      <c r="E51" s="87" t="s">
        <v>280</v>
      </c>
      <c r="F51" s="87"/>
      <c r="G51" s="87"/>
      <c r="H51" s="97">
        <v>1.9799999999999998</v>
      </c>
      <c r="I51" s="100" t="s">
        <v>281</v>
      </c>
      <c r="J51" s="101">
        <v>0.04</v>
      </c>
      <c r="K51" s="98">
        <v>4.0000000000000001E-3</v>
      </c>
      <c r="L51" s="97">
        <v>76477580</v>
      </c>
      <c r="M51" s="99">
        <v>111.14</v>
      </c>
      <c r="N51" s="97">
        <v>84997.184640000007</v>
      </c>
      <c r="O51" s="98">
        <v>4.5603385633787262E-3</v>
      </c>
      <c r="P51" s="98">
        <v>2.100747280354915E-2</v>
      </c>
      <c r="Q51" s="98">
        <f>N51/'סכום נכסי הקרן'!$C$43</f>
        <v>1.7804381192336935E-3</v>
      </c>
    </row>
    <row r="52" spans="2:17">
      <c r="B52" s="89" t="s">
        <v>340</v>
      </c>
      <c r="C52" s="87" t="s">
        <v>341</v>
      </c>
      <c r="D52" s="100" t="s">
        <v>147</v>
      </c>
      <c r="E52" s="87" t="s">
        <v>280</v>
      </c>
      <c r="F52" s="87"/>
      <c r="G52" s="87"/>
      <c r="H52" s="97">
        <v>5.21</v>
      </c>
      <c r="I52" s="100" t="s">
        <v>281</v>
      </c>
      <c r="J52" s="101">
        <v>5.5E-2</v>
      </c>
      <c r="K52" s="98">
        <v>1.34E-2</v>
      </c>
      <c r="L52" s="97">
        <v>26115663</v>
      </c>
      <c r="M52" s="99">
        <v>129.19999999999999</v>
      </c>
      <c r="N52" s="97">
        <v>33741.43533</v>
      </c>
      <c r="O52" s="98">
        <v>1.4555356436640207E-3</v>
      </c>
      <c r="P52" s="98">
        <v>8.339361921807854E-3</v>
      </c>
      <c r="Q52" s="98">
        <f>N52/'סכום נכסי הקרן'!$C$43</f>
        <v>7.067826765513735E-4</v>
      </c>
    </row>
    <row r="53" spans="2:17">
      <c r="B53" s="89" t="s">
        <v>342</v>
      </c>
      <c r="C53" s="87" t="s">
        <v>343</v>
      </c>
      <c r="D53" s="100" t="s">
        <v>147</v>
      </c>
      <c r="E53" s="87" t="s">
        <v>280</v>
      </c>
      <c r="F53" s="87"/>
      <c r="G53" s="87"/>
      <c r="H53" s="97">
        <v>6.3</v>
      </c>
      <c r="I53" s="100" t="s">
        <v>281</v>
      </c>
      <c r="J53" s="101">
        <v>4.2500000000000003E-2</v>
      </c>
      <c r="K53" s="98">
        <v>1.6500000000000001E-2</v>
      </c>
      <c r="L53" s="97">
        <v>51564807</v>
      </c>
      <c r="M53" s="99">
        <v>120.81</v>
      </c>
      <c r="N53" s="97">
        <v>62295.442619999994</v>
      </c>
      <c r="O53" s="98">
        <v>3.0771919459489459E-3</v>
      </c>
      <c r="P53" s="98">
        <v>1.5396625454919377E-2</v>
      </c>
      <c r="Q53" s="98">
        <f>N53/'סכום נכסי הקרן'!$C$43</f>
        <v>1.3049041702375055E-3</v>
      </c>
    </row>
    <row r="54" spans="2:17">
      <c r="B54" s="89" t="s">
        <v>344</v>
      </c>
      <c r="C54" s="87" t="s">
        <v>345</v>
      </c>
      <c r="D54" s="100" t="s">
        <v>147</v>
      </c>
      <c r="E54" s="87" t="s">
        <v>280</v>
      </c>
      <c r="F54" s="87"/>
      <c r="G54" s="87"/>
      <c r="H54" s="97">
        <v>8.9199999999999982</v>
      </c>
      <c r="I54" s="100" t="s">
        <v>281</v>
      </c>
      <c r="J54" s="101">
        <v>1.7500000000000002E-2</v>
      </c>
      <c r="K54" s="98">
        <v>2.0899999999999998E-2</v>
      </c>
      <c r="L54" s="97">
        <v>34757779</v>
      </c>
      <c r="M54" s="99">
        <v>97.65</v>
      </c>
      <c r="N54" s="97">
        <v>33940.969810000002</v>
      </c>
      <c r="O54" s="98">
        <v>5.5084577503929149E-3</v>
      </c>
      <c r="P54" s="98">
        <v>8.3886778512674478E-3</v>
      </c>
      <c r="Q54" s="98">
        <f>N54/'סכום נכסי הקרן'!$C$43</f>
        <v>7.1096233021635262E-4</v>
      </c>
    </row>
    <row r="55" spans="2:17">
      <c r="B55" s="89" t="s">
        <v>346</v>
      </c>
      <c r="C55" s="87" t="s">
        <v>347</v>
      </c>
      <c r="D55" s="100" t="s">
        <v>147</v>
      </c>
      <c r="E55" s="87" t="s">
        <v>280</v>
      </c>
      <c r="F55" s="87"/>
      <c r="G55" s="87"/>
      <c r="H55" s="97">
        <v>3.6699999999999995</v>
      </c>
      <c r="I55" s="100" t="s">
        <v>281</v>
      </c>
      <c r="J55" s="101">
        <v>0.05</v>
      </c>
      <c r="K55" s="98">
        <v>8.8999999999999982E-3</v>
      </c>
      <c r="L55" s="97">
        <v>10082909</v>
      </c>
      <c r="M55" s="99">
        <v>121</v>
      </c>
      <c r="N55" s="97">
        <v>12200.31999</v>
      </c>
      <c r="O55" s="98">
        <v>5.6497108440350832E-4</v>
      </c>
      <c r="P55" s="98">
        <v>3.0153691733444455E-3</v>
      </c>
      <c r="Q55" s="98">
        <f>N55/'סכום נכסי הקרן'!$C$43</f>
        <v>2.5556040319507731E-4</v>
      </c>
    </row>
    <row r="56" spans="2:17">
      <c r="B56" s="89" t="s">
        <v>348</v>
      </c>
      <c r="C56" s="87" t="s">
        <v>349</v>
      </c>
      <c r="D56" s="100" t="s">
        <v>147</v>
      </c>
      <c r="E56" s="87" t="s">
        <v>280</v>
      </c>
      <c r="F56" s="87"/>
      <c r="G56" s="87"/>
      <c r="H56" s="97">
        <v>15.699999999999998</v>
      </c>
      <c r="I56" s="100" t="s">
        <v>281</v>
      </c>
      <c r="J56" s="101">
        <v>5.5E-2</v>
      </c>
      <c r="K56" s="98">
        <v>3.2000000000000001E-2</v>
      </c>
      <c r="L56" s="97">
        <v>178326628</v>
      </c>
      <c r="M56" s="99">
        <v>145.32</v>
      </c>
      <c r="N56" s="97">
        <v>259144.24727000002</v>
      </c>
      <c r="O56" s="98">
        <v>1.5289912179730388E-2</v>
      </c>
      <c r="P56" s="98">
        <v>6.4048777024536763E-2</v>
      </c>
      <c r="Q56" s="98">
        <f>N56/'סכום נכסי הקרן'!$C$43</f>
        <v>5.4283009275403454E-3</v>
      </c>
    </row>
    <row r="57" spans="2:17">
      <c r="B57" s="89" t="s">
        <v>350</v>
      </c>
      <c r="C57" s="87" t="s">
        <v>351</v>
      </c>
      <c r="D57" s="100" t="s">
        <v>147</v>
      </c>
      <c r="E57" s="87" t="s">
        <v>280</v>
      </c>
      <c r="F57" s="87"/>
      <c r="G57" s="87"/>
      <c r="H57" s="97">
        <v>0.67</v>
      </c>
      <c r="I57" s="100" t="s">
        <v>281</v>
      </c>
      <c r="J57" s="101">
        <v>4.2500000000000003E-2</v>
      </c>
      <c r="K57" s="98">
        <v>1.2999999999999997E-3</v>
      </c>
      <c r="L57" s="97">
        <v>4691102</v>
      </c>
      <c r="M57" s="99">
        <v>104.17</v>
      </c>
      <c r="N57" s="97">
        <v>4886.7208300000002</v>
      </c>
      <c r="O57" s="98">
        <v>2.8107236572285884E-4</v>
      </c>
      <c r="P57" s="98">
        <v>1.2077771207312559E-3</v>
      </c>
      <c r="Q57" s="98">
        <f>N57/'סכום נכסי הקרן'!$C$43</f>
        <v>1.0236226153414054E-4</v>
      </c>
    </row>
    <row r="58" spans="2:17">
      <c r="B58" s="89" t="s">
        <v>352</v>
      </c>
      <c r="C58" s="87" t="s">
        <v>353</v>
      </c>
      <c r="D58" s="100" t="s">
        <v>147</v>
      </c>
      <c r="E58" s="87" t="s">
        <v>280</v>
      </c>
      <c r="F58" s="87"/>
      <c r="G58" s="87"/>
      <c r="H58" s="97">
        <v>0.08</v>
      </c>
      <c r="I58" s="100" t="s">
        <v>281</v>
      </c>
      <c r="J58" s="101">
        <v>6.5000000000000002E-2</v>
      </c>
      <c r="K58" s="98">
        <v>2.0999999999999999E-3</v>
      </c>
      <c r="L58" s="97">
        <v>166103889</v>
      </c>
      <c r="M58" s="99">
        <v>106.5</v>
      </c>
      <c r="N58" s="97">
        <v>176900.64012999999</v>
      </c>
      <c r="O58" s="98">
        <v>3.9356849629989921E-2</v>
      </c>
      <c r="P58" s="98">
        <v>4.3721864461761656E-2</v>
      </c>
      <c r="Q58" s="98">
        <f>N58/'סכום נכסי הקרן'!$C$43</f>
        <v>3.705542063990575E-3</v>
      </c>
    </row>
    <row r="59" spans="2:17">
      <c r="C59" s="1"/>
      <c r="D59" s="1"/>
    </row>
    <row r="60" spans="2:17">
      <c r="C60" s="1"/>
      <c r="D60" s="1"/>
    </row>
    <row r="61" spans="2:17">
      <c r="C61" s="1"/>
      <c r="D61" s="1"/>
    </row>
    <row r="62" spans="2:17">
      <c r="B62" s="102"/>
      <c r="C62" s="1"/>
      <c r="D62" s="1"/>
    </row>
    <row r="63" spans="2:17">
      <c r="B63" s="112" t="s">
        <v>2869</v>
      </c>
      <c r="C63" s="1"/>
      <c r="D63" s="1"/>
    </row>
    <row r="64" spans="2:17">
      <c r="B64" s="112" t="s">
        <v>138</v>
      </c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3D" sheet="1" objects="1" scenarios="1"/>
  <mergeCells count="2">
    <mergeCell ref="B6:Q6"/>
    <mergeCell ref="B7:Q7"/>
  </mergeCells>
  <phoneticPr fontId="6" type="noConversion"/>
  <dataValidations count="1">
    <dataValidation allowBlank="1" showInputMessage="1" showErrorMessage="1" sqref="C5:C65536 AH1:IV2 D3:IV65536 D1:AF2 A1:A1048576 B1:B62 B64:B1048576"/>
  </dataValidations>
  <pageMargins left="0" right="0" top="0.51181102362204722" bottom="0.51181102362204722" header="0" footer="0.23622047244094491"/>
  <pageSetup paperSize="9" scale="76" fitToHeight="2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zoomScaleNormal="100" workbookViewId="0">
      <selection activeCell="C15" sqref="C15"/>
    </sheetView>
  </sheetViews>
  <sheetFormatPr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204</v>
      </c>
      <c r="C1" s="81" t="s" vm="1">
        <v>275</v>
      </c>
    </row>
    <row r="2" spans="2:67">
      <c r="B2" s="57" t="s">
        <v>203</v>
      </c>
      <c r="C2" s="81" t="s">
        <v>276</v>
      </c>
    </row>
    <row r="3" spans="2:67">
      <c r="B3" s="57" t="s">
        <v>205</v>
      </c>
      <c r="C3" s="81" t="s">
        <v>277</v>
      </c>
    </row>
    <row r="4" spans="2:67">
      <c r="B4" s="57" t="s">
        <v>206</v>
      </c>
      <c r="C4" s="81">
        <v>162</v>
      </c>
    </row>
    <row r="6" spans="2:67" ht="26.25" customHeight="1">
      <c r="B6" s="196" t="s">
        <v>235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200"/>
      <c r="BO6" s="3"/>
    </row>
    <row r="7" spans="2:67" ht="26.25" customHeight="1">
      <c r="B7" s="196" t="s">
        <v>113</v>
      </c>
      <c r="C7" s="199"/>
      <c r="D7" s="199"/>
      <c r="E7" s="199"/>
      <c r="F7" s="199"/>
      <c r="G7" s="199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200"/>
      <c r="AZ7" s="44"/>
      <c r="BJ7" s="3"/>
      <c r="BO7" s="3"/>
    </row>
    <row r="8" spans="2:67" s="3" customFormat="1" ht="78.75">
      <c r="B8" s="38" t="s">
        <v>141</v>
      </c>
      <c r="C8" s="13" t="s">
        <v>58</v>
      </c>
      <c r="D8" s="77" t="s">
        <v>146</v>
      </c>
      <c r="E8" s="77" t="s">
        <v>254</v>
      </c>
      <c r="F8" s="77" t="s">
        <v>143</v>
      </c>
      <c r="G8" s="13" t="s">
        <v>82</v>
      </c>
      <c r="H8" s="13" t="s">
        <v>15</v>
      </c>
      <c r="I8" s="13" t="s">
        <v>83</v>
      </c>
      <c r="J8" s="13" t="s">
        <v>128</v>
      </c>
      <c r="K8" s="13" t="s">
        <v>18</v>
      </c>
      <c r="L8" s="13" t="s">
        <v>127</v>
      </c>
      <c r="M8" s="13" t="s">
        <v>17</v>
      </c>
      <c r="N8" s="13" t="s">
        <v>19</v>
      </c>
      <c r="O8" s="13" t="s">
        <v>0</v>
      </c>
      <c r="P8" s="13" t="s">
        <v>131</v>
      </c>
      <c r="Q8" s="13" t="s">
        <v>78</v>
      </c>
      <c r="R8" s="13" t="s">
        <v>73</v>
      </c>
      <c r="S8" s="77" t="s">
        <v>207</v>
      </c>
      <c r="T8" s="39" t="s">
        <v>209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139</v>
      </c>
      <c r="R10" s="19" t="s">
        <v>140</v>
      </c>
      <c r="S10" s="46" t="s">
        <v>210</v>
      </c>
      <c r="T10" s="76" t="s">
        <v>255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12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12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3D" sheet="1" objects="1" scenarios="1"/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7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B830"/>
  <sheetViews>
    <sheetView rightToLeft="1" zoomScale="90" zoomScaleNormal="90" workbookViewId="0">
      <selection activeCell="A13" sqref="A13"/>
    </sheetView>
  </sheetViews>
  <sheetFormatPr defaultRowHeight="18"/>
  <cols>
    <col min="1" max="1" width="6.28515625" style="1" customWidth="1"/>
    <col min="2" max="2" width="38" style="2" customWidth="1"/>
    <col min="3" max="3" width="20.85546875" style="2" customWidth="1"/>
    <col min="4" max="4" width="6.42578125" style="2" bestFit="1" customWidth="1"/>
    <col min="5" max="5" width="9.85546875" style="2" customWidth="1"/>
    <col min="6" max="6" width="13.7109375" style="2" bestFit="1" customWidth="1"/>
    <col min="7" max="7" width="16.85546875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7.85546875" style="1" bestFit="1" customWidth="1"/>
    <col min="13" max="13" width="10.85546875" style="1" bestFit="1" customWidth="1"/>
    <col min="14" max="14" width="8" style="1" bestFit="1" customWidth="1"/>
    <col min="15" max="15" width="15.85546875" style="1" bestFit="1" customWidth="1"/>
    <col min="16" max="16" width="9.5703125" style="1" bestFit="1" customWidth="1"/>
    <col min="17" max="17" width="14.71093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7" t="s">
        <v>204</v>
      </c>
      <c r="C1" s="81" t="s" vm="1">
        <v>275</v>
      </c>
    </row>
    <row r="2" spans="2:54">
      <c r="B2" s="57" t="s">
        <v>203</v>
      </c>
      <c r="C2" s="81" t="s">
        <v>276</v>
      </c>
    </row>
    <row r="3" spans="2:54">
      <c r="B3" s="57" t="s">
        <v>205</v>
      </c>
      <c r="C3" s="81" t="s">
        <v>277</v>
      </c>
    </row>
    <row r="4" spans="2:54">
      <c r="B4" s="57" t="s">
        <v>206</v>
      </c>
      <c r="C4" s="81">
        <v>162</v>
      </c>
    </row>
    <row r="6" spans="2:54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3"/>
    </row>
    <row r="7" spans="2:54" ht="26.25" customHeight="1">
      <c r="B7" s="201" t="s">
        <v>114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3"/>
      <c r="BB7" s="3"/>
    </row>
    <row r="8" spans="2:54" s="3" customFormat="1" ht="78.75">
      <c r="B8" s="22" t="s">
        <v>141</v>
      </c>
      <c r="C8" s="30" t="s">
        <v>58</v>
      </c>
      <c r="D8" s="77" t="s">
        <v>146</v>
      </c>
      <c r="E8" s="77" t="s">
        <v>254</v>
      </c>
      <c r="F8" s="73" t="s">
        <v>143</v>
      </c>
      <c r="G8" s="30" t="s">
        <v>82</v>
      </c>
      <c r="H8" s="30" t="s">
        <v>15</v>
      </c>
      <c r="I8" s="30" t="s">
        <v>83</v>
      </c>
      <c r="J8" s="30" t="s">
        <v>128</v>
      </c>
      <c r="K8" s="30" t="s">
        <v>18</v>
      </c>
      <c r="L8" s="30" t="s">
        <v>127</v>
      </c>
      <c r="M8" s="30" t="s">
        <v>17</v>
      </c>
      <c r="N8" s="30" t="s">
        <v>19</v>
      </c>
      <c r="O8" s="30" t="s">
        <v>0</v>
      </c>
      <c r="P8" s="30" t="s">
        <v>131</v>
      </c>
      <c r="Q8" s="30" t="s">
        <v>78</v>
      </c>
      <c r="R8" s="13" t="s">
        <v>73</v>
      </c>
      <c r="S8" s="77" t="s">
        <v>207</v>
      </c>
      <c r="T8" s="31" t="s">
        <v>209</v>
      </c>
      <c r="AX8" s="1"/>
      <c r="AY8" s="1"/>
    </row>
    <row r="9" spans="2:54" s="3" customFormat="1" ht="20.25">
      <c r="B9" s="15"/>
      <c r="C9" s="16"/>
      <c r="D9" s="16"/>
      <c r="E9" s="16"/>
      <c r="F9" s="16"/>
      <c r="G9" s="16"/>
      <c r="H9" s="32"/>
      <c r="I9" s="32"/>
      <c r="J9" s="32" t="s">
        <v>24</v>
      </c>
      <c r="K9" s="32" t="s">
        <v>21</v>
      </c>
      <c r="L9" s="32"/>
      <c r="M9" s="32" t="s">
        <v>20</v>
      </c>
      <c r="N9" s="32" t="s">
        <v>20</v>
      </c>
      <c r="O9" s="32" t="s">
        <v>22</v>
      </c>
      <c r="P9" s="32" t="s">
        <v>79</v>
      </c>
      <c r="Q9" s="32" t="s">
        <v>23</v>
      </c>
      <c r="R9" s="16" t="s">
        <v>20</v>
      </c>
      <c r="S9" s="32" t="s">
        <v>23</v>
      </c>
      <c r="T9" s="17" t="s">
        <v>20</v>
      </c>
      <c r="AW9" s="1"/>
      <c r="AX9" s="1"/>
      <c r="AY9" s="1"/>
      <c r="BB9" s="4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3" t="s">
        <v>139</v>
      </c>
      <c r="R10" s="19" t="s">
        <v>140</v>
      </c>
      <c r="S10" s="19" t="s">
        <v>210</v>
      </c>
      <c r="T10" s="20" t="s">
        <v>255</v>
      </c>
      <c r="U10" s="5"/>
      <c r="AW10" s="1"/>
      <c r="AX10" s="3"/>
      <c r="AY10" s="1"/>
    </row>
    <row r="11" spans="2:54" s="4" customFormat="1" ht="18" customHeight="1">
      <c r="B11" s="82" t="s">
        <v>41</v>
      </c>
      <c r="C11" s="83"/>
      <c r="D11" s="83"/>
      <c r="E11" s="83"/>
      <c r="F11" s="83"/>
      <c r="G11" s="83"/>
      <c r="H11" s="83"/>
      <c r="I11" s="83"/>
      <c r="J11" s="83"/>
      <c r="K11" s="91">
        <v>4.5489422934563422</v>
      </c>
      <c r="L11" s="83"/>
      <c r="M11" s="83"/>
      <c r="N11" s="105">
        <v>3.2643679109668589E-2</v>
      </c>
      <c r="O11" s="91"/>
      <c r="P11" s="93"/>
      <c r="Q11" s="91">
        <v>4865452.3666899987</v>
      </c>
      <c r="R11" s="83"/>
      <c r="S11" s="92">
        <v>1</v>
      </c>
      <c r="T11" s="92">
        <f>Q11/'סכום נכסי הקרן'!$C$43</f>
        <v>0.10191675050956915</v>
      </c>
      <c r="U11" s="5"/>
      <c r="AW11" s="1"/>
      <c r="AX11" s="3"/>
      <c r="AY11" s="1"/>
      <c r="BB11" s="1"/>
    </row>
    <row r="12" spans="2:54">
      <c r="B12" s="84" t="s">
        <v>265</v>
      </c>
      <c r="C12" s="85"/>
      <c r="D12" s="85"/>
      <c r="E12" s="85"/>
      <c r="F12" s="85"/>
      <c r="G12" s="85"/>
      <c r="H12" s="85"/>
      <c r="I12" s="85"/>
      <c r="J12" s="85"/>
      <c r="K12" s="94">
        <v>3.7399573119546239</v>
      </c>
      <c r="L12" s="85"/>
      <c r="M12" s="85"/>
      <c r="N12" s="106">
        <v>2.2470598700222402E-2</v>
      </c>
      <c r="O12" s="94"/>
      <c r="P12" s="96"/>
      <c r="Q12" s="94">
        <v>3254349.8344900007</v>
      </c>
      <c r="R12" s="85"/>
      <c r="S12" s="95">
        <v>0.66886891273872606</v>
      </c>
      <c r="T12" s="95">
        <f>Q12/'סכום נכסי הקרן'!$C$43</f>
        <v>6.8168946103199526E-2</v>
      </c>
      <c r="AX12" s="3"/>
    </row>
    <row r="13" spans="2:54" s="158" customFormat="1" ht="20.25">
      <c r="B13" s="104" t="s">
        <v>40</v>
      </c>
      <c r="C13" s="85"/>
      <c r="D13" s="85"/>
      <c r="E13" s="85"/>
      <c r="F13" s="85"/>
      <c r="G13" s="85"/>
      <c r="H13" s="85"/>
      <c r="I13" s="85"/>
      <c r="J13" s="85"/>
      <c r="K13" s="94">
        <v>3.7397697356392503</v>
      </c>
      <c r="L13" s="85"/>
      <c r="M13" s="85"/>
      <c r="N13" s="106">
        <v>2.1776177233736264E-2</v>
      </c>
      <c r="O13" s="94"/>
      <c r="P13" s="96"/>
      <c r="Q13" s="94">
        <f>SUM(Q14:Q178)</f>
        <v>2558255.7754800012</v>
      </c>
      <c r="R13" s="85"/>
      <c r="S13" s="95">
        <v>0.52782315114660072</v>
      </c>
      <c r="T13" s="95">
        <f>Q13/'סכום נכסי הקרן'!$C$43</f>
        <v>5.358784671169959E-2</v>
      </c>
      <c r="AX13" s="164"/>
    </row>
    <row r="14" spans="2:54" s="158" customFormat="1">
      <c r="B14" s="90" t="s">
        <v>354</v>
      </c>
      <c r="C14" s="87" t="s">
        <v>355</v>
      </c>
      <c r="D14" s="100" t="s">
        <v>147</v>
      </c>
      <c r="E14" s="165" t="s">
        <v>2759</v>
      </c>
      <c r="F14" s="87" t="s">
        <v>356</v>
      </c>
      <c r="G14" s="100" t="s">
        <v>357</v>
      </c>
      <c r="H14" s="87" t="s">
        <v>358</v>
      </c>
      <c r="I14" s="87" t="s">
        <v>185</v>
      </c>
      <c r="J14" s="87"/>
      <c r="K14" s="97">
        <v>4.45</v>
      </c>
      <c r="L14" s="100" t="s">
        <v>281</v>
      </c>
      <c r="M14" s="101">
        <v>5.8999999999999999E-3</v>
      </c>
      <c r="N14" s="101">
        <v>7.7000000000000002E-3</v>
      </c>
      <c r="O14" s="97">
        <v>34002000</v>
      </c>
      <c r="P14" s="99">
        <v>98.51</v>
      </c>
      <c r="Q14" s="97">
        <v>33495.368999999999</v>
      </c>
      <c r="R14" s="98">
        <v>1.9703158235294116E-2</v>
      </c>
      <c r="S14" s="98">
        <v>6.8843278025527421E-3</v>
      </c>
      <c r="T14" s="98">
        <f>Q14/'סכום נכסי הקרן'!$C$43</f>
        <v>7.0162831907885832E-4</v>
      </c>
    </row>
    <row r="15" spans="2:54" s="158" customFormat="1">
      <c r="B15" s="90" t="s">
        <v>359</v>
      </c>
      <c r="C15" s="87" t="s">
        <v>360</v>
      </c>
      <c r="D15" s="100" t="s">
        <v>147</v>
      </c>
      <c r="E15" s="165" t="s">
        <v>2759</v>
      </c>
      <c r="F15" s="87" t="s">
        <v>356</v>
      </c>
      <c r="G15" s="100" t="s">
        <v>357</v>
      </c>
      <c r="H15" s="87" t="s">
        <v>358</v>
      </c>
      <c r="I15" s="87" t="s">
        <v>185</v>
      </c>
      <c r="J15" s="87"/>
      <c r="K15" s="97">
        <v>0.57999999999999996</v>
      </c>
      <c r="L15" s="100" t="s">
        <v>281</v>
      </c>
      <c r="M15" s="101">
        <v>5.0499999999999996E-2</v>
      </c>
      <c r="N15" s="101">
        <v>1.6299999999999999E-2</v>
      </c>
      <c r="O15" s="97">
        <v>137320.5</v>
      </c>
      <c r="P15" s="99">
        <v>135.18</v>
      </c>
      <c r="Q15" s="97">
        <v>185.62985</v>
      </c>
      <c r="R15" s="98">
        <v>7.6155835897435899E-4</v>
      </c>
      <c r="S15" s="98">
        <v>3.8152639469017204E-5</v>
      </c>
      <c r="T15" s="98">
        <f>Q15/'סכום נכסי הקרן'!$C$43</f>
        <v>3.8883930380453674E-6</v>
      </c>
    </row>
    <row r="16" spans="2:54" s="158" customFormat="1">
      <c r="B16" s="90" t="s">
        <v>361</v>
      </c>
      <c r="C16" s="87" t="s">
        <v>362</v>
      </c>
      <c r="D16" s="100" t="s">
        <v>147</v>
      </c>
      <c r="E16" s="165" t="s">
        <v>2759</v>
      </c>
      <c r="F16" s="87" t="s">
        <v>363</v>
      </c>
      <c r="G16" s="100" t="s">
        <v>357</v>
      </c>
      <c r="H16" s="87" t="s">
        <v>358</v>
      </c>
      <c r="I16" s="87" t="s">
        <v>187</v>
      </c>
      <c r="J16" s="87"/>
      <c r="K16" s="97">
        <v>2.9200000000000004</v>
      </c>
      <c r="L16" s="100" t="s">
        <v>281</v>
      </c>
      <c r="M16" s="101">
        <v>2.58E-2</v>
      </c>
      <c r="N16" s="101">
        <v>1.0400000000000003E-2</v>
      </c>
      <c r="O16" s="97">
        <v>26885267</v>
      </c>
      <c r="P16" s="99">
        <v>109.56</v>
      </c>
      <c r="Q16" s="97">
        <v>29455.500139999996</v>
      </c>
      <c r="R16" s="98">
        <v>1.0814957814853855E-2</v>
      </c>
      <c r="S16" s="98">
        <v>6.0540105873112841E-3</v>
      </c>
      <c r="T16" s="98">
        <f>Q16/'סכום נכסי הקרן'!$C$43</f>
        <v>6.1700508660929439E-4</v>
      </c>
    </row>
    <row r="17" spans="2:49" s="158" customFormat="1" ht="20.25">
      <c r="B17" s="90" t="s">
        <v>364</v>
      </c>
      <c r="C17" s="87" t="s">
        <v>365</v>
      </c>
      <c r="D17" s="100" t="s">
        <v>147</v>
      </c>
      <c r="E17" s="165" t="s">
        <v>2759</v>
      </c>
      <c r="F17" s="87" t="s">
        <v>363</v>
      </c>
      <c r="G17" s="100" t="s">
        <v>357</v>
      </c>
      <c r="H17" s="87" t="s">
        <v>358</v>
      </c>
      <c r="I17" s="87" t="s">
        <v>187</v>
      </c>
      <c r="J17" s="87"/>
      <c r="K17" s="97">
        <v>3.1700000000000004</v>
      </c>
      <c r="L17" s="100" t="s">
        <v>281</v>
      </c>
      <c r="M17" s="101">
        <v>4.0999999999999995E-3</v>
      </c>
      <c r="N17" s="101">
        <v>6.2000000000000006E-3</v>
      </c>
      <c r="O17" s="97">
        <v>29150583.77</v>
      </c>
      <c r="P17" s="99">
        <v>98.28</v>
      </c>
      <c r="Q17" s="97">
        <v>28649.195039999999</v>
      </c>
      <c r="R17" s="98">
        <v>1.1619891876727564E-2</v>
      </c>
      <c r="S17" s="98">
        <v>5.8882901076452729E-3</v>
      </c>
      <c r="T17" s="98">
        <f>Q17/'סכום נכסי הקרן'!$C$43</f>
        <v>6.0011539382884738E-4</v>
      </c>
      <c r="AW17" s="164"/>
    </row>
    <row r="18" spans="2:49" s="158" customFormat="1">
      <c r="B18" s="90" t="s">
        <v>366</v>
      </c>
      <c r="C18" s="87" t="s">
        <v>367</v>
      </c>
      <c r="D18" s="100" t="s">
        <v>147</v>
      </c>
      <c r="E18" s="165" t="s">
        <v>2759</v>
      </c>
      <c r="F18" s="87" t="s">
        <v>363</v>
      </c>
      <c r="G18" s="100" t="s">
        <v>357</v>
      </c>
      <c r="H18" s="87" t="s">
        <v>358</v>
      </c>
      <c r="I18" s="87" t="s">
        <v>187</v>
      </c>
      <c r="J18" s="87"/>
      <c r="K18" s="97">
        <v>4.03</v>
      </c>
      <c r="L18" s="100" t="s">
        <v>281</v>
      </c>
      <c r="M18" s="101">
        <v>6.4000000000000003E-3</v>
      </c>
      <c r="N18" s="101">
        <v>9.1999999999999998E-3</v>
      </c>
      <c r="O18" s="97">
        <v>72449199</v>
      </c>
      <c r="P18" s="99">
        <v>98.57</v>
      </c>
      <c r="Q18" s="97">
        <v>71413.17478999999</v>
      </c>
      <c r="R18" s="98">
        <v>2.267016543628049E-2</v>
      </c>
      <c r="S18" s="98">
        <v>1.4677602288106023E-2</v>
      </c>
      <c r="T18" s="98">
        <f>Q18/'סכום נכסי הקרן'!$C$43</f>
        <v>1.4958935304755828E-3</v>
      </c>
    </row>
    <row r="19" spans="2:49" s="158" customFormat="1">
      <c r="B19" s="90" t="s">
        <v>368</v>
      </c>
      <c r="C19" s="87" t="s">
        <v>369</v>
      </c>
      <c r="D19" s="100" t="s">
        <v>147</v>
      </c>
      <c r="E19" s="165" t="s">
        <v>2759</v>
      </c>
      <c r="F19" s="87" t="s">
        <v>363</v>
      </c>
      <c r="G19" s="100" t="s">
        <v>357</v>
      </c>
      <c r="H19" s="87" t="s">
        <v>358</v>
      </c>
      <c r="I19" s="87" t="s">
        <v>187</v>
      </c>
      <c r="J19" s="87"/>
      <c r="K19" s="97">
        <v>0.28000000000000003</v>
      </c>
      <c r="L19" s="100" t="s">
        <v>281</v>
      </c>
      <c r="M19" s="101">
        <v>2.6000000000000002E-2</v>
      </c>
      <c r="N19" s="101">
        <v>5.1999999999999991E-2</v>
      </c>
      <c r="O19" s="97">
        <v>11642458</v>
      </c>
      <c r="P19" s="99">
        <v>105.24</v>
      </c>
      <c r="Q19" s="97">
        <v>12252.523090000001</v>
      </c>
      <c r="R19" s="98">
        <v>5.2886252751137468E-3</v>
      </c>
      <c r="S19" s="98">
        <v>2.5182700736900809E-3</v>
      </c>
      <c r="T19" s="98">
        <f>Q19/'סכום נכסי הקרן'!$C$43</f>
        <v>2.5665390281598627E-4</v>
      </c>
      <c r="AW19" s="140"/>
    </row>
    <row r="20" spans="2:49" s="158" customFormat="1">
      <c r="B20" s="90" t="s">
        <v>370</v>
      </c>
      <c r="C20" s="87" t="s">
        <v>371</v>
      </c>
      <c r="D20" s="100" t="s">
        <v>147</v>
      </c>
      <c r="E20" s="165" t="s">
        <v>2759</v>
      </c>
      <c r="F20" s="87" t="s">
        <v>372</v>
      </c>
      <c r="G20" s="100" t="s">
        <v>357</v>
      </c>
      <c r="H20" s="87" t="s">
        <v>358</v>
      </c>
      <c r="I20" s="87" t="s">
        <v>185</v>
      </c>
      <c r="J20" s="87"/>
      <c r="K20" s="97">
        <v>4.1399999999999997</v>
      </c>
      <c r="L20" s="100" t="s">
        <v>281</v>
      </c>
      <c r="M20" s="101">
        <v>6.9999999999999993E-3</v>
      </c>
      <c r="N20" s="101">
        <v>9.1999999999999998E-3</v>
      </c>
      <c r="O20" s="97">
        <v>74681337</v>
      </c>
      <c r="P20" s="99">
        <v>100.35</v>
      </c>
      <c r="Q20" s="97">
        <v>74942.723290000009</v>
      </c>
      <c r="R20" s="98">
        <v>1.5057683517639595E-2</v>
      </c>
      <c r="S20" s="98">
        <v>1.5403032984779599E-2</v>
      </c>
      <c r="T20" s="98">
        <f>Q20/'סכום נכסי הקרן'!$C$43</f>
        <v>1.5698270698004467E-3</v>
      </c>
    </row>
    <row r="21" spans="2:49" s="158" customFormat="1">
      <c r="B21" s="90" t="s">
        <v>373</v>
      </c>
      <c r="C21" s="87" t="s">
        <v>374</v>
      </c>
      <c r="D21" s="100" t="s">
        <v>147</v>
      </c>
      <c r="E21" s="165" t="s">
        <v>2759</v>
      </c>
      <c r="F21" s="87" t="s">
        <v>372</v>
      </c>
      <c r="G21" s="100" t="s">
        <v>357</v>
      </c>
      <c r="H21" s="87" t="s">
        <v>358</v>
      </c>
      <c r="I21" s="87" t="s">
        <v>185</v>
      </c>
      <c r="J21" s="87"/>
      <c r="K21" s="97">
        <v>3.6199999999999997</v>
      </c>
      <c r="L21" s="100" t="s">
        <v>281</v>
      </c>
      <c r="M21" s="101">
        <v>1.6E-2</v>
      </c>
      <c r="N21" s="101">
        <v>7.5999999999999991E-3</v>
      </c>
      <c r="O21" s="97">
        <v>1302473</v>
      </c>
      <c r="P21" s="99">
        <v>102.31</v>
      </c>
      <c r="Q21" s="97">
        <v>1332.56014</v>
      </c>
      <c r="R21" s="98">
        <v>4.2319439570862386E-4</v>
      </c>
      <c r="S21" s="98">
        <v>2.7388206472290469E-4</v>
      </c>
      <c r="T21" s="98">
        <f>Q21/'סכום נכסי הקרן'!$C$43</f>
        <v>2.7913170059409949E-5</v>
      </c>
    </row>
    <row r="22" spans="2:49" s="158" customFormat="1">
      <c r="B22" s="90" t="s">
        <v>375</v>
      </c>
      <c r="C22" s="87" t="s">
        <v>376</v>
      </c>
      <c r="D22" s="100" t="s">
        <v>147</v>
      </c>
      <c r="E22" s="165" t="s">
        <v>2759</v>
      </c>
      <c r="F22" s="87" t="s">
        <v>372</v>
      </c>
      <c r="G22" s="100" t="s">
        <v>357</v>
      </c>
      <c r="H22" s="87" t="s">
        <v>358</v>
      </c>
      <c r="I22" s="87" t="s">
        <v>185</v>
      </c>
      <c r="J22" s="87"/>
      <c r="K22" s="97">
        <v>1.5499999999999998</v>
      </c>
      <c r="L22" s="100" t="s">
        <v>281</v>
      </c>
      <c r="M22" s="101">
        <v>4.4999999999999998E-2</v>
      </c>
      <c r="N22" s="101">
        <v>1.0799999999999999E-2</v>
      </c>
      <c r="O22" s="97">
        <v>19660086.75</v>
      </c>
      <c r="P22" s="99">
        <v>109.72</v>
      </c>
      <c r="Q22" s="97">
        <v>21571.047920000001</v>
      </c>
      <c r="R22" s="98">
        <v>4.4635672391736082E-2</v>
      </c>
      <c r="S22" s="98">
        <v>4.4335133291367387E-3</v>
      </c>
      <c r="T22" s="98">
        <f>Q22/'סכום נכסי הקרן'!$C$43</f>
        <v>4.5184927184647837E-4</v>
      </c>
    </row>
    <row r="23" spans="2:49" s="158" customFormat="1">
      <c r="B23" s="90" t="s">
        <v>377</v>
      </c>
      <c r="C23" s="87" t="s">
        <v>378</v>
      </c>
      <c r="D23" s="100" t="s">
        <v>147</v>
      </c>
      <c r="E23" s="165" t="s">
        <v>2759</v>
      </c>
      <c r="F23" s="87" t="s">
        <v>372</v>
      </c>
      <c r="G23" s="100" t="s">
        <v>357</v>
      </c>
      <c r="H23" s="87" t="s">
        <v>358</v>
      </c>
      <c r="I23" s="87" t="s">
        <v>185</v>
      </c>
      <c r="J23" s="87"/>
      <c r="K23" s="97">
        <v>5.73</v>
      </c>
      <c r="L23" s="100" t="s">
        <v>281</v>
      </c>
      <c r="M23" s="101">
        <v>0.05</v>
      </c>
      <c r="N23" s="101">
        <v>1.1200000000000002E-2</v>
      </c>
      <c r="O23" s="97">
        <v>3751741</v>
      </c>
      <c r="P23" s="99">
        <v>129.57</v>
      </c>
      <c r="Q23" s="97">
        <v>4861.1310100000001</v>
      </c>
      <c r="R23" s="98">
        <v>6.2014505083751127E-3</v>
      </c>
      <c r="S23" s="98">
        <v>9.9911182838422516E-4</v>
      </c>
      <c r="T23" s="98">
        <f>Q23/'סכום נכסי הקרן'!$C$43</f>
        <v>1.0182623094459455E-4</v>
      </c>
    </row>
    <row r="24" spans="2:49" s="158" customFormat="1">
      <c r="B24" s="90" t="s">
        <v>379</v>
      </c>
      <c r="C24" s="87" t="s">
        <v>380</v>
      </c>
      <c r="D24" s="100" t="s">
        <v>147</v>
      </c>
      <c r="E24" s="165" t="s">
        <v>2759</v>
      </c>
      <c r="F24" s="87" t="s">
        <v>381</v>
      </c>
      <c r="G24" s="100" t="s">
        <v>357</v>
      </c>
      <c r="H24" s="87" t="s">
        <v>382</v>
      </c>
      <c r="I24" s="87" t="s">
        <v>187</v>
      </c>
      <c r="J24" s="87"/>
      <c r="K24" s="97">
        <v>1.5500000000000003</v>
      </c>
      <c r="L24" s="100" t="s">
        <v>281</v>
      </c>
      <c r="M24" s="101">
        <v>4.2000000000000003E-2</v>
      </c>
      <c r="N24" s="101">
        <v>1.06E-2</v>
      </c>
      <c r="O24" s="97">
        <v>5427.92</v>
      </c>
      <c r="P24" s="99">
        <v>130.09</v>
      </c>
      <c r="Q24" s="97">
        <v>7.0611899999999999</v>
      </c>
      <c r="R24" s="98">
        <v>4.5633336475212684E-5</v>
      </c>
      <c r="S24" s="98">
        <v>1.4512915691750523E-6</v>
      </c>
      <c r="T24" s="98">
        <f>Q24/'סכום נכסי הקרן'!$C$43</f>
        <v>1.4791092077225493E-7</v>
      </c>
    </row>
    <row r="25" spans="2:49" s="158" customFormat="1">
      <c r="B25" s="90" t="s">
        <v>383</v>
      </c>
      <c r="C25" s="87" t="s">
        <v>384</v>
      </c>
      <c r="D25" s="100" t="s">
        <v>147</v>
      </c>
      <c r="E25" s="165" t="s">
        <v>2759</v>
      </c>
      <c r="F25" s="87" t="s">
        <v>381</v>
      </c>
      <c r="G25" s="100" t="s">
        <v>357</v>
      </c>
      <c r="H25" s="87" t="s">
        <v>382</v>
      </c>
      <c r="I25" s="87" t="s">
        <v>187</v>
      </c>
      <c r="J25" s="87"/>
      <c r="K25" s="97">
        <v>4.16</v>
      </c>
      <c r="L25" s="100" t="s">
        <v>281</v>
      </c>
      <c r="M25" s="101">
        <v>8.0000000000000002E-3</v>
      </c>
      <c r="N25" s="101">
        <v>9.2999999999999992E-3</v>
      </c>
      <c r="O25" s="97">
        <v>14982669</v>
      </c>
      <c r="P25" s="99">
        <v>100.78</v>
      </c>
      <c r="Q25" s="97">
        <v>15099.533439999999</v>
      </c>
      <c r="R25" s="98">
        <v>2.3426836875911503E-2</v>
      </c>
      <c r="S25" s="98">
        <v>3.1034182028735631E-3</v>
      </c>
      <c r="T25" s="98">
        <f>Q25/'סכום נכסי הקרן'!$C$43</f>
        <v>3.1629029870912037E-4</v>
      </c>
    </row>
    <row r="26" spans="2:49" s="158" customFormat="1">
      <c r="B26" s="90" t="s">
        <v>385</v>
      </c>
      <c r="C26" s="87" t="s">
        <v>386</v>
      </c>
      <c r="D26" s="100" t="s">
        <v>147</v>
      </c>
      <c r="E26" s="165" t="s">
        <v>2759</v>
      </c>
      <c r="F26" s="87" t="s">
        <v>363</v>
      </c>
      <c r="G26" s="100" t="s">
        <v>357</v>
      </c>
      <c r="H26" s="87" t="s">
        <v>382</v>
      </c>
      <c r="I26" s="87" t="s">
        <v>187</v>
      </c>
      <c r="J26" s="87"/>
      <c r="K26" s="97">
        <v>0.91999999999999993</v>
      </c>
      <c r="L26" s="100" t="s">
        <v>281</v>
      </c>
      <c r="M26" s="101">
        <v>5.5E-2</v>
      </c>
      <c r="N26" s="101">
        <v>1.04E-2</v>
      </c>
      <c r="O26" s="97">
        <v>3960906</v>
      </c>
      <c r="P26" s="99">
        <v>134.43</v>
      </c>
      <c r="Q26" s="97">
        <v>5324.6457</v>
      </c>
      <c r="R26" s="98">
        <v>2.6623228500000002E-2</v>
      </c>
      <c r="S26" s="98">
        <v>1.0943783432047849E-3</v>
      </c>
      <c r="T26" s="98">
        <f>Q26/'סכום נכסי הקרן'!$C$43</f>
        <v>1.115354845674777E-4</v>
      </c>
    </row>
    <row r="27" spans="2:49" s="158" customFormat="1">
      <c r="B27" s="90" t="s">
        <v>387</v>
      </c>
      <c r="C27" s="87" t="s">
        <v>388</v>
      </c>
      <c r="D27" s="100" t="s">
        <v>147</v>
      </c>
      <c r="E27" s="165" t="s">
        <v>2759</v>
      </c>
      <c r="F27" s="87" t="s">
        <v>372</v>
      </c>
      <c r="G27" s="100" t="s">
        <v>357</v>
      </c>
      <c r="H27" s="87" t="s">
        <v>382</v>
      </c>
      <c r="I27" s="87" t="s">
        <v>187</v>
      </c>
      <c r="J27" s="87"/>
      <c r="K27" s="97">
        <v>3.0400000000000005</v>
      </c>
      <c r="L27" s="100" t="s">
        <v>281</v>
      </c>
      <c r="M27" s="101">
        <v>4.0999999999999995E-2</v>
      </c>
      <c r="N27" s="101">
        <v>1.0999999999999999E-2</v>
      </c>
      <c r="O27" s="97">
        <v>78688221</v>
      </c>
      <c r="P27" s="99">
        <v>135.38</v>
      </c>
      <c r="Q27" s="97">
        <v>106528.11320000001</v>
      </c>
      <c r="R27" s="98">
        <v>2.7346054286973596E-2</v>
      </c>
      <c r="S27" s="98">
        <v>2.1894801381535635E-2</v>
      </c>
      <c r="T27" s="98">
        <f>Q27/'סכום נכסי הקרן'!$C$43</f>
        <v>2.2314470098585373E-3</v>
      </c>
    </row>
    <row r="28" spans="2:49" s="158" customFormat="1">
      <c r="B28" s="90" t="s">
        <v>389</v>
      </c>
      <c r="C28" s="87" t="s">
        <v>390</v>
      </c>
      <c r="D28" s="100" t="s">
        <v>147</v>
      </c>
      <c r="E28" s="165" t="s">
        <v>2759</v>
      </c>
      <c r="F28" s="87" t="s">
        <v>356</v>
      </c>
      <c r="G28" s="100" t="s">
        <v>357</v>
      </c>
      <c r="H28" s="87" t="s">
        <v>382</v>
      </c>
      <c r="I28" s="87" t="s">
        <v>185</v>
      </c>
      <c r="J28" s="87"/>
      <c r="K28" s="97">
        <v>0.21999999999999997</v>
      </c>
      <c r="L28" s="100" t="s">
        <v>281</v>
      </c>
      <c r="M28" s="101">
        <v>4.0999999999999995E-2</v>
      </c>
      <c r="N28" s="101">
        <v>6.2999999999999987E-2</v>
      </c>
      <c r="O28" s="97">
        <v>8155340.6900000004</v>
      </c>
      <c r="P28" s="99">
        <v>123.55</v>
      </c>
      <c r="Q28" s="97">
        <v>10075.923220000001</v>
      </c>
      <c r="R28" s="98">
        <v>1.5113880991074229E-2</v>
      </c>
      <c r="S28" s="98">
        <v>2.0709119030703246E-3</v>
      </c>
      <c r="T28" s="98">
        <f>Q28/'סכום נכסי הקרן'!$C$43</f>
        <v>2.1106061175251535E-4</v>
      </c>
    </row>
    <row r="29" spans="2:49" s="158" customFormat="1">
      <c r="B29" s="90" t="s">
        <v>391</v>
      </c>
      <c r="C29" s="87" t="s">
        <v>392</v>
      </c>
      <c r="D29" s="100" t="s">
        <v>147</v>
      </c>
      <c r="E29" s="165" t="s">
        <v>2759</v>
      </c>
      <c r="F29" s="87" t="s">
        <v>356</v>
      </c>
      <c r="G29" s="100" t="s">
        <v>357</v>
      </c>
      <c r="H29" s="87" t="s">
        <v>382</v>
      </c>
      <c r="I29" s="87" t="s">
        <v>185</v>
      </c>
      <c r="J29" s="87"/>
      <c r="K29" s="97">
        <v>0.5</v>
      </c>
      <c r="L29" s="100" t="s">
        <v>281</v>
      </c>
      <c r="M29" s="101">
        <v>4.9000000000000002E-2</v>
      </c>
      <c r="N29" s="101">
        <v>1.9699999999999999E-2</v>
      </c>
      <c r="O29" s="97">
        <v>2134721</v>
      </c>
      <c r="P29" s="99">
        <v>135.35</v>
      </c>
      <c r="Q29" s="97">
        <v>2889.3448100000001</v>
      </c>
      <c r="R29" s="98">
        <v>5.6202109126841327E-3</v>
      </c>
      <c r="S29" s="98">
        <v>5.9384916185411998E-4</v>
      </c>
      <c r="T29" s="98">
        <f>Q29/'סכום נכסי הקרן'!$C$43</f>
        <v>6.0523176869003096E-5</v>
      </c>
    </row>
    <row r="30" spans="2:49" s="158" customFormat="1">
      <c r="B30" s="90" t="s">
        <v>393</v>
      </c>
      <c r="C30" s="87" t="s">
        <v>394</v>
      </c>
      <c r="D30" s="100" t="s">
        <v>147</v>
      </c>
      <c r="E30" s="165" t="s">
        <v>2759</v>
      </c>
      <c r="F30" s="87" t="s">
        <v>356</v>
      </c>
      <c r="G30" s="100" t="s">
        <v>357</v>
      </c>
      <c r="H30" s="87" t="s">
        <v>382</v>
      </c>
      <c r="I30" s="87" t="s">
        <v>185</v>
      </c>
      <c r="J30" s="87"/>
      <c r="K30" s="97">
        <v>1.67</v>
      </c>
      <c r="L30" s="100" t="s">
        <v>281</v>
      </c>
      <c r="M30" s="101">
        <v>2.6000000000000002E-2</v>
      </c>
      <c r="N30" s="101">
        <v>1.2200000000000003E-2</v>
      </c>
      <c r="O30" s="97">
        <v>45214223</v>
      </c>
      <c r="P30" s="99">
        <v>109.43</v>
      </c>
      <c r="Q30" s="97">
        <v>49477.920849999995</v>
      </c>
      <c r="R30" s="98">
        <v>1.5123416559430981E-2</v>
      </c>
      <c r="S30" s="98">
        <v>1.0169233428064608E-2</v>
      </c>
      <c r="T30" s="98">
        <f>Q30/'סכום נכסי הקרן'!$C$43</f>
        <v>1.0364152261616313E-3</v>
      </c>
    </row>
    <row r="31" spans="2:49" s="158" customFormat="1">
      <c r="B31" s="90" t="s">
        <v>395</v>
      </c>
      <c r="C31" s="87" t="s">
        <v>396</v>
      </c>
      <c r="D31" s="100" t="s">
        <v>147</v>
      </c>
      <c r="E31" s="165" t="s">
        <v>2759</v>
      </c>
      <c r="F31" s="87" t="s">
        <v>356</v>
      </c>
      <c r="G31" s="100" t="s">
        <v>357</v>
      </c>
      <c r="H31" s="87" t="s">
        <v>382</v>
      </c>
      <c r="I31" s="87" t="s">
        <v>185</v>
      </c>
      <c r="J31" s="87"/>
      <c r="K31" s="97">
        <v>4.5599999999999996</v>
      </c>
      <c r="L31" s="100" t="s">
        <v>281</v>
      </c>
      <c r="M31" s="101">
        <v>3.4000000000000002E-2</v>
      </c>
      <c r="N31" s="101">
        <v>9.2999999999999992E-3</v>
      </c>
      <c r="O31" s="97">
        <v>25954627</v>
      </c>
      <c r="P31" s="99">
        <v>114.81</v>
      </c>
      <c r="Q31" s="97">
        <v>29798.507670000003</v>
      </c>
      <c r="R31" s="98">
        <v>1.5928684919644314E-2</v>
      </c>
      <c r="S31" s="98">
        <v>6.1245091769898752E-3</v>
      </c>
      <c r="T31" s="98">
        <f>Q31/'סכום נכסי הקרן'!$C$43</f>
        <v>6.2419007378484374E-4</v>
      </c>
    </row>
    <row r="32" spans="2:49" s="158" customFormat="1">
      <c r="B32" s="90" t="s">
        <v>397</v>
      </c>
      <c r="C32" s="87" t="s">
        <v>398</v>
      </c>
      <c r="D32" s="100" t="s">
        <v>147</v>
      </c>
      <c r="E32" s="165" t="s">
        <v>2759</v>
      </c>
      <c r="F32" s="87" t="s">
        <v>356</v>
      </c>
      <c r="G32" s="100" t="s">
        <v>357</v>
      </c>
      <c r="H32" s="87" t="s">
        <v>382</v>
      </c>
      <c r="I32" s="87" t="s">
        <v>185</v>
      </c>
      <c r="J32" s="87"/>
      <c r="K32" s="97">
        <v>1.34</v>
      </c>
      <c r="L32" s="100" t="s">
        <v>281</v>
      </c>
      <c r="M32" s="101">
        <v>4.4000000000000004E-2</v>
      </c>
      <c r="N32" s="101">
        <v>1.18E-2</v>
      </c>
      <c r="O32" s="97">
        <v>36932119.520000003</v>
      </c>
      <c r="P32" s="99">
        <v>122.85</v>
      </c>
      <c r="Q32" s="97">
        <v>45371.110260000001</v>
      </c>
      <c r="R32" s="98">
        <v>3.5279137501760871E-2</v>
      </c>
      <c r="S32" s="98">
        <v>9.325157629868297E-3</v>
      </c>
      <c r="T32" s="98">
        <f>Q32/'סכום נכסי הקרן'!$C$43</f>
        <v>9.5038976362569235E-4</v>
      </c>
    </row>
    <row r="33" spans="2:20" s="158" customFormat="1">
      <c r="B33" s="90" t="s">
        <v>399</v>
      </c>
      <c r="C33" s="87" t="s">
        <v>400</v>
      </c>
      <c r="D33" s="100" t="s">
        <v>147</v>
      </c>
      <c r="E33" s="165" t="s">
        <v>2759</v>
      </c>
      <c r="F33" s="87" t="s">
        <v>363</v>
      </c>
      <c r="G33" s="100" t="s">
        <v>357</v>
      </c>
      <c r="H33" s="87" t="s">
        <v>382</v>
      </c>
      <c r="I33" s="87" t="s">
        <v>187</v>
      </c>
      <c r="J33" s="87"/>
      <c r="K33" s="97">
        <v>1.3699999999999999</v>
      </c>
      <c r="L33" s="100" t="s">
        <v>281</v>
      </c>
      <c r="M33" s="101">
        <v>3.9E-2</v>
      </c>
      <c r="N33" s="101">
        <v>1.2699999999999999E-2</v>
      </c>
      <c r="O33" s="97">
        <v>20993459</v>
      </c>
      <c r="P33" s="99">
        <v>126.52</v>
      </c>
      <c r="Q33" s="97">
        <v>26560.92196</v>
      </c>
      <c r="R33" s="98">
        <v>1.8303435172289231E-2</v>
      </c>
      <c r="S33" s="98">
        <v>5.4590858070756492E-3</v>
      </c>
      <c r="T33" s="98">
        <f>Q33/'סכום נכסי הקרן'!$C$43</f>
        <v>5.5637228621005887E-4</v>
      </c>
    </row>
    <row r="34" spans="2:20" s="158" customFormat="1">
      <c r="B34" s="90" t="s">
        <v>401</v>
      </c>
      <c r="C34" s="87" t="s">
        <v>402</v>
      </c>
      <c r="D34" s="100" t="s">
        <v>147</v>
      </c>
      <c r="E34" s="165" t="s">
        <v>2759</v>
      </c>
      <c r="F34" s="87" t="s">
        <v>363</v>
      </c>
      <c r="G34" s="100" t="s">
        <v>357</v>
      </c>
      <c r="H34" s="87" t="s">
        <v>382</v>
      </c>
      <c r="I34" s="87" t="s">
        <v>187</v>
      </c>
      <c r="J34" s="87"/>
      <c r="K34" s="97">
        <v>3.5500000000000003</v>
      </c>
      <c r="L34" s="100" t="s">
        <v>281</v>
      </c>
      <c r="M34" s="101">
        <v>0.03</v>
      </c>
      <c r="N34" s="101">
        <v>9.5999999999999974E-3</v>
      </c>
      <c r="O34" s="97">
        <v>19718059</v>
      </c>
      <c r="P34" s="99">
        <v>114.36</v>
      </c>
      <c r="Q34" s="97">
        <v>22549.570589999999</v>
      </c>
      <c r="R34" s="98">
        <v>4.69782720625E-2</v>
      </c>
      <c r="S34" s="98">
        <v>4.6346298125081904E-3</v>
      </c>
      <c r="T34" s="98">
        <f>Q34/'סכום נכסי הקרן'!$C$43</f>
        <v>4.7234641030560851E-4</v>
      </c>
    </row>
    <row r="35" spans="2:20" s="158" customFormat="1">
      <c r="B35" s="90" t="s">
        <v>403</v>
      </c>
      <c r="C35" s="87" t="s">
        <v>404</v>
      </c>
      <c r="D35" s="100" t="s">
        <v>147</v>
      </c>
      <c r="E35" s="165" t="s">
        <v>2759</v>
      </c>
      <c r="F35" s="87" t="s">
        <v>405</v>
      </c>
      <c r="G35" s="100" t="s">
        <v>406</v>
      </c>
      <c r="H35" s="87" t="s">
        <v>382</v>
      </c>
      <c r="I35" s="87" t="s">
        <v>187</v>
      </c>
      <c r="J35" s="87"/>
      <c r="K35" s="97">
        <v>4.63</v>
      </c>
      <c r="L35" s="100" t="s">
        <v>281</v>
      </c>
      <c r="M35" s="101">
        <v>6.5000000000000006E-3</v>
      </c>
      <c r="N35" s="101">
        <v>9.5999999999999992E-3</v>
      </c>
      <c r="O35" s="97">
        <v>29353508</v>
      </c>
      <c r="P35" s="99">
        <v>97.84</v>
      </c>
      <c r="Q35" s="97">
        <v>28719.470940000003</v>
      </c>
      <c r="R35" s="98">
        <v>2.3471693237625033E-2</v>
      </c>
      <c r="S35" s="98">
        <v>5.9027339650101355E-3</v>
      </c>
      <c r="T35" s="98">
        <f>Q35/'סכום נכסי הקרן'!$C$43</f>
        <v>6.0158746483629782E-4</v>
      </c>
    </row>
    <row r="36" spans="2:20" s="158" customFormat="1">
      <c r="B36" s="90" t="s">
        <v>407</v>
      </c>
      <c r="C36" s="87" t="s">
        <v>408</v>
      </c>
      <c r="D36" s="100" t="s">
        <v>147</v>
      </c>
      <c r="E36" s="165" t="s">
        <v>2759</v>
      </c>
      <c r="F36" s="87" t="s">
        <v>405</v>
      </c>
      <c r="G36" s="100" t="s">
        <v>406</v>
      </c>
      <c r="H36" s="87" t="s">
        <v>382</v>
      </c>
      <c r="I36" s="87" t="s">
        <v>187</v>
      </c>
      <c r="J36" s="87"/>
      <c r="K36" s="97">
        <v>6.56</v>
      </c>
      <c r="L36" s="100" t="s">
        <v>281</v>
      </c>
      <c r="M36" s="101">
        <v>1.6399999999999998E-2</v>
      </c>
      <c r="N36" s="101">
        <v>1.5499999999999998E-2</v>
      </c>
      <c r="O36" s="97">
        <v>25223000</v>
      </c>
      <c r="P36" s="99">
        <v>100.22</v>
      </c>
      <c r="Q36" s="97">
        <v>25278.4915</v>
      </c>
      <c r="R36" s="98">
        <v>2.5149975127100516E-2</v>
      </c>
      <c r="S36" s="98">
        <v>5.1955069323178131E-3</v>
      </c>
      <c r="T36" s="98">
        <f>Q36/'סכום נכסי הקרן'!$C$43</f>
        <v>5.2950918379177157E-4</v>
      </c>
    </row>
    <row r="37" spans="2:20" s="158" customFormat="1">
      <c r="B37" s="90" t="s">
        <v>409</v>
      </c>
      <c r="C37" s="87" t="s">
        <v>410</v>
      </c>
      <c r="D37" s="100" t="s">
        <v>147</v>
      </c>
      <c r="E37" s="165" t="s">
        <v>2759</v>
      </c>
      <c r="F37" s="87" t="s">
        <v>372</v>
      </c>
      <c r="G37" s="100" t="s">
        <v>357</v>
      </c>
      <c r="H37" s="87" t="s">
        <v>382</v>
      </c>
      <c r="I37" s="87" t="s">
        <v>187</v>
      </c>
      <c r="J37" s="87"/>
      <c r="K37" s="97">
        <v>4.9800000000000004</v>
      </c>
      <c r="L37" s="100" t="s">
        <v>281</v>
      </c>
      <c r="M37" s="101">
        <v>0.04</v>
      </c>
      <c r="N37" s="101">
        <v>1.0200000000000001E-2</v>
      </c>
      <c r="O37" s="97">
        <v>57052080</v>
      </c>
      <c r="P37" s="99">
        <v>121.83</v>
      </c>
      <c r="Q37" s="97">
        <v>69506.549729999999</v>
      </c>
      <c r="R37" s="98">
        <v>2.3929282629838556E-2</v>
      </c>
      <c r="S37" s="98">
        <v>1.4285732238559719E-2</v>
      </c>
      <c r="T37" s="98">
        <f>Q37/'סכום נכסי הקרן'!$C$43</f>
        <v>1.4559554084037998E-3</v>
      </c>
    </row>
    <row r="38" spans="2:20" s="158" customFormat="1">
      <c r="B38" s="90" t="s">
        <v>411</v>
      </c>
      <c r="C38" s="87" t="s">
        <v>412</v>
      </c>
      <c r="D38" s="100" t="s">
        <v>147</v>
      </c>
      <c r="E38" s="165" t="s">
        <v>2759</v>
      </c>
      <c r="F38" s="87" t="s">
        <v>372</v>
      </c>
      <c r="G38" s="100" t="s">
        <v>357</v>
      </c>
      <c r="H38" s="87" t="s">
        <v>382</v>
      </c>
      <c r="I38" s="87" t="s">
        <v>187</v>
      </c>
      <c r="J38" s="87"/>
      <c r="K38" s="97">
        <v>0.46999999999999992</v>
      </c>
      <c r="L38" s="100" t="s">
        <v>281</v>
      </c>
      <c r="M38" s="101">
        <v>5.1900000000000002E-2</v>
      </c>
      <c r="N38" s="101">
        <v>2.3099999999999996E-2</v>
      </c>
      <c r="O38" s="97">
        <v>18785641</v>
      </c>
      <c r="P38" s="99">
        <v>136.13</v>
      </c>
      <c r="Q38" s="97">
        <v>25572.89126</v>
      </c>
      <c r="R38" s="98">
        <v>8.524297086666667E-2</v>
      </c>
      <c r="S38" s="98">
        <v>5.2560151313119146E-3</v>
      </c>
      <c r="T38" s="98">
        <f>Q38/'סכום נכסי הקרן'!$C$43</f>
        <v>5.3567598281243679E-4</v>
      </c>
    </row>
    <row r="39" spans="2:20" s="158" customFormat="1">
      <c r="B39" s="90" t="s">
        <v>413</v>
      </c>
      <c r="C39" s="87" t="s">
        <v>414</v>
      </c>
      <c r="D39" s="100" t="s">
        <v>147</v>
      </c>
      <c r="E39" s="165" t="s">
        <v>2759</v>
      </c>
      <c r="F39" s="87" t="s">
        <v>372</v>
      </c>
      <c r="G39" s="100" t="s">
        <v>357</v>
      </c>
      <c r="H39" s="87" t="s">
        <v>382</v>
      </c>
      <c r="I39" s="87" t="s">
        <v>187</v>
      </c>
      <c r="J39" s="87"/>
      <c r="K39" s="97">
        <v>1.46</v>
      </c>
      <c r="L39" s="100" t="s">
        <v>281</v>
      </c>
      <c r="M39" s="101">
        <v>4.7E-2</v>
      </c>
      <c r="N39" s="101">
        <v>8.8999999999999982E-3</v>
      </c>
      <c r="O39" s="97">
        <v>1412424.53</v>
      </c>
      <c r="P39" s="99">
        <v>126.17</v>
      </c>
      <c r="Q39" s="97">
        <v>1782.05601</v>
      </c>
      <c r="R39" s="98">
        <v>6.237180442048895E-3</v>
      </c>
      <c r="S39" s="98">
        <v>3.6626728116800889E-4</v>
      </c>
      <c r="T39" s="98">
        <f>Q39/'סכום נכסי הקרן'!$C$43</f>
        <v>3.7328771114618176E-5</v>
      </c>
    </row>
    <row r="40" spans="2:20" s="158" customFormat="1">
      <c r="B40" s="90" t="s">
        <v>415</v>
      </c>
      <c r="C40" s="87" t="s">
        <v>416</v>
      </c>
      <c r="D40" s="100" t="s">
        <v>147</v>
      </c>
      <c r="E40" s="165" t="s">
        <v>2759</v>
      </c>
      <c r="F40" s="87" t="s">
        <v>372</v>
      </c>
      <c r="G40" s="100" t="s">
        <v>357</v>
      </c>
      <c r="H40" s="87" t="s">
        <v>382</v>
      </c>
      <c r="I40" s="87" t="s">
        <v>187</v>
      </c>
      <c r="J40" s="87"/>
      <c r="K40" s="97">
        <v>0.42000000000000004</v>
      </c>
      <c r="L40" s="100" t="s">
        <v>281</v>
      </c>
      <c r="M40" s="101">
        <v>0.05</v>
      </c>
      <c r="N40" s="101">
        <v>2.3000000000000007E-2</v>
      </c>
      <c r="O40" s="97">
        <v>619227.99</v>
      </c>
      <c r="P40" s="99">
        <v>115.04</v>
      </c>
      <c r="Q40" s="97">
        <v>712.35990999999979</v>
      </c>
      <c r="R40" s="98">
        <v>3.4853585273635214E-3</v>
      </c>
      <c r="S40" s="98">
        <v>1.4641185573554863E-4</v>
      </c>
      <c r="T40" s="98">
        <f>Q40/'סכום נכסי הקרן'!$C$43</f>
        <v>1.4921820572642943E-5</v>
      </c>
    </row>
    <row r="41" spans="2:20" s="158" customFormat="1">
      <c r="B41" s="90" t="s">
        <v>417</v>
      </c>
      <c r="C41" s="87" t="s">
        <v>418</v>
      </c>
      <c r="D41" s="100" t="s">
        <v>147</v>
      </c>
      <c r="E41" s="165" t="s">
        <v>2759</v>
      </c>
      <c r="F41" s="87" t="s">
        <v>419</v>
      </c>
      <c r="G41" s="100" t="s">
        <v>406</v>
      </c>
      <c r="H41" s="87" t="s">
        <v>420</v>
      </c>
      <c r="I41" s="87" t="s">
        <v>187</v>
      </c>
      <c r="J41" s="87"/>
      <c r="K41" s="97">
        <v>3.3299999999999996</v>
      </c>
      <c r="L41" s="100" t="s">
        <v>281</v>
      </c>
      <c r="M41" s="101">
        <v>1.6399999999999998E-2</v>
      </c>
      <c r="N41" s="101">
        <v>1.1699999999999999E-2</v>
      </c>
      <c r="O41" s="97">
        <v>10069981.18</v>
      </c>
      <c r="P41" s="99">
        <v>101.02</v>
      </c>
      <c r="Q41" s="97">
        <v>10172.695220000001</v>
      </c>
      <c r="R41" s="98">
        <v>1.73764600487867E-2</v>
      </c>
      <c r="S41" s="98">
        <v>2.0908015233371932E-3</v>
      </c>
      <c r="T41" s="98">
        <f>Q41/'סכום נכסי הקרן'!$C$43</f>
        <v>2.1308769721898384E-4</v>
      </c>
    </row>
    <row r="42" spans="2:20" s="158" customFormat="1">
      <c r="B42" s="90" t="s">
        <v>421</v>
      </c>
      <c r="C42" s="87" t="s">
        <v>422</v>
      </c>
      <c r="D42" s="100" t="s">
        <v>147</v>
      </c>
      <c r="E42" s="165" t="s">
        <v>2759</v>
      </c>
      <c r="F42" s="87" t="s">
        <v>423</v>
      </c>
      <c r="G42" s="100" t="s">
        <v>424</v>
      </c>
      <c r="H42" s="87" t="s">
        <v>420</v>
      </c>
      <c r="I42" s="87" t="s">
        <v>187</v>
      </c>
      <c r="J42" s="87"/>
      <c r="K42" s="97">
        <v>0.41999999999999987</v>
      </c>
      <c r="L42" s="100" t="s">
        <v>281</v>
      </c>
      <c r="M42" s="101">
        <v>5.2999999999999999E-2</v>
      </c>
      <c r="N42" s="101">
        <v>2.12E-2</v>
      </c>
      <c r="O42" s="97">
        <v>4360.8599999999997</v>
      </c>
      <c r="P42" s="99">
        <v>128.1</v>
      </c>
      <c r="Q42" s="97">
        <v>5.5862700000000007</v>
      </c>
      <c r="R42" s="98">
        <v>1.4041900473788931E-5</v>
      </c>
      <c r="S42" s="98">
        <v>1.1481501778220839E-6</v>
      </c>
      <c r="T42" s="98">
        <f>Q42/'סכום נכסי הקרן'!$C$43</f>
        <v>1.1701573522061078E-7</v>
      </c>
    </row>
    <row r="43" spans="2:20" s="158" customFormat="1">
      <c r="B43" s="90" t="s">
        <v>425</v>
      </c>
      <c r="C43" s="87" t="s">
        <v>426</v>
      </c>
      <c r="D43" s="100" t="s">
        <v>147</v>
      </c>
      <c r="E43" s="165" t="s">
        <v>2759</v>
      </c>
      <c r="F43" s="87" t="s">
        <v>423</v>
      </c>
      <c r="G43" s="100" t="s">
        <v>424</v>
      </c>
      <c r="H43" s="87" t="s">
        <v>420</v>
      </c>
      <c r="I43" s="87" t="s">
        <v>187</v>
      </c>
      <c r="J43" s="87"/>
      <c r="K43" s="97">
        <v>4.5600000000000005</v>
      </c>
      <c r="L43" s="100" t="s">
        <v>281</v>
      </c>
      <c r="M43" s="101">
        <v>3.7000000000000005E-2</v>
      </c>
      <c r="N43" s="101">
        <v>1.4400000000000001E-2</v>
      </c>
      <c r="O43" s="97">
        <v>8943791</v>
      </c>
      <c r="P43" s="99">
        <v>114.06</v>
      </c>
      <c r="Q43" s="97">
        <v>10201.288209999999</v>
      </c>
      <c r="R43" s="98">
        <v>3.5492227481101362E-3</v>
      </c>
      <c r="S43" s="98">
        <v>2.096678261581668E-3</v>
      </c>
      <c r="T43" s="98">
        <f>Q43/'סכום נכסי הקרן'!$C$43</f>
        <v>2.1368663528445602E-4</v>
      </c>
    </row>
    <row r="44" spans="2:20" s="158" customFormat="1">
      <c r="B44" s="90" t="s">
        <v>429</v>
      </c>
      <c r="C44" s="87" t="s">
        <v>430</v>
      </c>
      <c r="D44" s="100" t="s">
        <v>147</v>
      </c>
      <c r="E44" s="165" t="s">
        <v>2759</v>
      </c>
      <c r="F44" s="87" t="s">
        <v>423</v>
      </c>
      <c r="G44" s="100" t="s">
        <v>424</v>
      </c>
      <c r="H44" s="87" t="s">
        <v>420</v>
      </c>
      <c r="I44" s="87" t="s">
        <v>187</v>
      </c>
      <c r="J44" s="87"/>
      <c r="K44" s="97">
        <v>7.97</v>
      </c>
      <c r="L44" s="100" t="s">
        <v>281</v>
      </c>
      <c r="M44" s="101">
        <v>2.2000000000000002E-2</v>
      </c>
      <c r="N44" s="101">
        <v>1.9500000000000007E-2</v>
      </c>
      <c r="O44" s="97">
        <v>18806000</v>
      </c>
      <c r="P44" s="99">
        <v>101.51</v>
      </c>
      <c r="Q44" s="97">
        <v>19089.970479999996</v>
      </c>
      <c r="R44" s="98">
        <v>4.772492619999999E-2</v>
      </c>
      <c r="S44" s="98">
        <v>3.9235756598285307E-3</v>
      </c>
      <c r="T44" s="98">
        <f>Q44/'סכום נכסי הקרן'!$C$43</f>
        <v>3.998780816281625E-4</v>
      </c>
    </row>
    <row r="45" spans="2:20" s="158" customFormat="1">
      <c r="B45" s="90" t="s">
        <v>431</v>
      </c>
      <c r="C45" s="87" t="s">
        <v>432</v>
      </c>
      <c r="D45" s="100" t="s">
        <v>147</v>
      </c>
      <c r="E45" s="165" t="s">
        <v>2759</v>
      </c>
      <c r="F45" s="87" t="s">
        <v>381</v>
      </c>
      <c r="G45" s="100" t="s">
        <v>357</v>
      </c>
      <c r="H45" s="87" t="s">
        <v>420</v>
      </c>
      <c r="I45" s="87" t="s">
        <v>187</v>
      </c>
      <c r="J45" s="87"/>
      <c r="K45" s="97">
        <v>0.92999999999999994</v>
      </c>
      <c r="L45" s="100" t="s">
        <v>281</v>
      </c>
      <c r="M45" s="101">
        <v>3.85E-2</v>
      </c>
      <c r="N45" s="101">
        <v>1.2200000000000003E-2</v>
      </c>
      <c r="O45" s="97">
        <v>12329513</v>
      </c>
      <c r="P45" s="99">
        <v>122.61</v>
      </c>
      <c r="Q45" s="97">
        <v>15117.215920000001</v>
      </c>
      <c r="R45" s="98">
        <v>2.0579848617683416E-2</v>
      </c>
      <c r="S45" s="98">
        <v>3.107052495980831E-3</v>
      </c>
      <c r="T45" s="98">
        <f>Q45/'סכום נכסי הקרן'!$C$43</f>
        <v>3.1666069405301246E-4</v>
      </c>
    </row>
    <row r="46" spans="2:20" s="158" customFormat="1">
      <c r="B46" s="90" t="s">
        <v>433</v>
      </c>
      <c r="C46" s="87" t="s">
        <v>434</v>
      </c>
      <c r="D46" s="100" t="s">
        <v>147</v>
      </c>
      <c r="E46" s="165" t="s">
        <v>2759</v>
      </c>
      <c r="F46" s="87" t="s">
        <v>381</v>
      </c>
      <c r="G46" s="100" t="s">
        <v>357</v>
      </c>
      <c r="H46" s="87" t="s">
        <v>420</v>
      </c>
      <c r="I46" s="87" t="s">
        <v>187</v>
      </c>
      <c r="J46" s="87"/>
      <c r="K46" s="97">
        <v>1.6300000000000001</v>
      </c>
      <c r="L46" s="100" t="s">
        <v>281</v>
      </c>
      <c r="M46" s="101">
        <v>5.2499999999999998E-2</v>
      </c>
      <c r="N46" s="101">
        <v>1.1699999999999999E-2</v>
      </c>
      <c r="O46" s="97">
        <v>606478.80000000005</v>
      </c>
      <c r="P46" s="99">
        <v>132.80000000000001</v>
      </c>
      <c r="Q46" s="97">
        <v>805.40386000000001</v>
      </c>
      <c r="R46" s="98">
        <v>6.9371564168819984E-3</v>
      </c>
      <c r="S46" s="98">
        <v>1.6553524714659203E-4</v>
      </c>
      <c r="T46" s="98">
        <f>Q46/'סכום נכסי הקרן'!$C$43</f>
        <v>1.6870814483979088E-5</v>
      </c>
    </row>
    <row r="47" spans="2:20" s="158" customFormat="1">
      <c r="B47" s="90" t="s">
        <v>435</v>
      </c>
      <c r="C47" s="87" t="s">
        <v>436</v>
      </c>
      <c r="D47" s="100" t="s">
        <v>147</v>
      </c>
      <c r="E47" s="165" t="s">
        <v>2759</v>
      </c>
      <c r="F47" s="87" t="s">
        <v>381</v>
      </c>
      <c r="G47" s="100" t="s">
        <v>357</v>
      </c>
      <c r="H47" s="87" t="s">
        <v>420</v>
      </c>
      <c r="I47" s="87" t="s">
        <v>187</v>
      </c>
      <c r="J47" s="87"/>
      <c r="K47" s="97">
        <v>2.92</v>
      </c>
      <c r="L47" s="100" t="s">
        <v>281</v>
      </c>
      <c r="M47" s="101">
        <v>3.1E-2</v>
      </c>
      <c r="N47" s="101">
        <v>1.01E-2</v>
      </c>
      <c r="O47" s="97">
        <v>10286831</v>
      </c>
      <c r="P47" s="99">
        <v>114.55</v>
      </c>
      <c r="Q47" s="97">
        <v>11783.565130000001</v>
      </c>
      <c r="R47" s="98">
        <v>1.370043394447306E-2</v>
      </c>
      <c r="S47" s="98">
        <v>2.4218847995867735E-3</v>
      </c>
      <c r="T47" s="98">
        <f>Q47/'סכום נכסי הקרן'!$C$43</f>
        <v>2.468306288824031E-4</v>
      </c>
    </row>
    <row r="48" spans="2:20" s="158" customFormat="1">
      <c r="B48" s="90" t="s">
        <v>437</v>
      </c>
      <c r="C48" s="87" t="s">
        <v>438</v>
      </c>
      <c r="D48" s="100" t="s">
        <v>147</v>
      </c>
      <c r="E48" s="165" t="s">
        <v>2759</v>
      </c>
      <c r="F48" s="87" t="s">
        <v>381</v>
      </c>
      <c r="G48" s="100" t="s">
        <v>357</v>
      </c>
      <c r="H48" s="87" t="s">
        <v>420</v>
      </c>
      <c r="I48" s="87" t="s">
        <v>187</v>
      </c>
      <c r="J48" s="87"/>
      <c r="K48" s="97">
        <v>3.3699999999999997</v>
      </c>
      <c r="L48" s="100" t="s">
        <v>281</v>
      </c>
      <c r="M48" s="101">
        <v>2.7999999999999997E-2</v>
      </c>
      <c r="N48" s="101">
        <v>9.2999999999999975E-3</v>
      </c>
      <c r="O48" s="97">
        <v>22075618</v>
      </c>
      <c r="P48" s="99">
        <v>108.96</v>
      </c>
      <c r="Q48" s="97">
        <v>24053.591479999999</v>
      </c>
      <c r="R48" s="98">
        <v>2.4456313595985088E-2</v>
      </c>
      <c r="S48" s="98">
        <v>4.9437523311658326E-3</v>
      </c>
      <c r="T48" s="98">
        <f>Q48/'סכום נכסי הקרן'!$C$43</f>
        <v>5.0385117291652912E-4</v>
      </c>
    </row>
    <row r="49" spans="2:20" s="158" customFormat="1">
      <c r="B49" s="90" t="s">
        <v>439</v>
      </c>
      <c r="C49" s="87" t="s">
        <v>440</v>
      </c>
      <c r="D49" s="100" t="s">
        <v>147</v>
      </c>
      <c r="E49" s="165" t="s">
        <v>2759</v>
      </c>
      <c r="F49" s="87" t="s">
        <v>381</v>
      </c>
      <c r="G49" s="100" t="s">
        <v>357</v>
      </c>
      <c r="H49" s="87" t="s">
        <v>420</v>
      </c>
      <c r="I49" s="87" t="s">
        <v>187</v>
      </c>
      <c r="J49" s="87"/>
      <c r="K49" s="97">
        <v>2.6199999999999997</v>
      </c>
      <c r="L49" s="100" t="s">
        <v>281</v>
      </c>
      <c r="M49" s="101">
        <v>4.2000000000000003E-2</v>
      </c>
      <c r="N49" s="101">
        <v>6.4000000000000003E-3</v>
      </c>
      <c r="O49" s="97">
        <v>3709931.27</v>
      </c>
      <c r="P49" s="99">
        <v>133.18</v>
      </c>
      <c r="Q49" s="97">
        <v>4940.8863600000004</v>
      </c>
      <c r="R49" s="98">
        <v>3.1571562320285247E-2</v>
      </c>
      <c r="S49" s="98">
        <v>1.0155040040729698E-3</v>
      </c>
      <c r="T49" s="98">
        <f>Q49/'סכום נכסי הקרן'!$C$43</f>
        <v>1.0349686822457334E-4</v>
      </c>
    </row>
    <row r="50" spans="2:20" s="158" customFormat="1">
      <c r="B50" s="90" t="s">
        <v>441</v>
      </c>
      <c r="C50" s="87" t="s">
        <v>442</v>
      </c>
      <c r="D50" s="100" t="s">
        <v>147</v>
      </c>
      <c r="E50" s="165" t="s">
        <v>2759</v>
      </c>
      <c r="F50" s="87" t="s">
        <v>356</v>
      </c>
      <c r="G50" s="100" t="s">
        <v>357</v>
      </c>
      <c r="H50" s="87" t="s">
        <v>420</v>
      </c>
      <c r="I50" s="87" t="s">
        <v>185</v>
      </c>
      <c r="J50" s="87"/>
      <c r="K50" s="97">
        <v>4.6499999999999995</v>
      </c>
      <c r="L50" s="100" t="s">
        <v>281</v>
      </c>
      <c r="M50" s="101">
        <v>0.04</v>
      </c>
      <c r="N50" s="101">
        <v>1.3199999999999998E-2</v>
      </c>
      <c r="O50" s="97">
        <v>58097954</v>
      </c>
      <c r="P50" s="99">
        <v>122.22</v>
      </c>
      <c r="Q50" s="97">
        <v>71007.321510000009</v>
      </c>
      <c r="R50" s="98">
        <v>5.2598093856435345E-2</v>
      </c>
      <c r="S50" s="98">
        <v>1.4594186965251658E-2</v>
      </c>
      <c r="T50" s="98">
        <f>Q50/'סכום נכסי הקרן'!$C$43</f>
        <v>1.4873921118275595E-3</v>
      </c>
    </row>
    <row r="51" spans="2:20" s="158" customFormat="1">
      <c r="B51" s="90" t="s">
        <v>443</v>
      </c>
      <c r="C51" s="87" t="s">
        <v>444</v>
      </c>
      <c r="D51" s="100" t="s">
        <v>147</v>
      </c>
      <c r="E51" s="165" t="s">
        <v>2759</v>
      </c>
      <c r="F51" s="87" t="s">
        <v>445</v>
      </c>
      <c r="G51" s="100" t="s">
        <v>446</v>
      </c>
      <c r="H51" s="87" t="s">
        <v>420</v>
      </c>
      <c r="I51" s="87" t="s">
        <v>187</v>
      </c>
      <c r="J51" s="87"/>
      <c r="K51" s="97">
        <v>3.35</v>
      </c>
      <c r="L51" s="100" t="s">
        <v>281</v>
      </c>
      <c r="M51" s="101">
        <v>4.6500000000000007E-2</v>
      </c>
      <c r="N51" s="101">
        <v>1.1900000000000001E-2</v>
      </c>
      <c r="O51" s="97">
        <v>560401.64</v>
      </c>
      <c r="P51" s="99">
        <v>133.53</v>
      </c>
      <c r="Q51" s="97">
        <v>748.30432999999994</v>
      </c>
      <c r="R51" s="98">
        <v>4.9231807648025937E-3</v>
      </c>
      <c r="S51" s="98">
        <v>1.537995387896638E-4</v>
      </c>
      <c r="T51" s="98">
        <f>Q51/'סכום נכסי הקרן'!$C$43</f>
        <v>1.5674749223312967E-5</v>
      </c>
    </row>
    <row r="52" spans="2:20" s="158" customFormat="1">
      <c r="B52" s="90" t="s">
        <v>447</v>
      </c>
      <c r="C52" s="87" t="s">
        <v>448</v>
      </c>
      <c r="D52" s="100" t="s">
        <v>147</v>
      </c>
      <c r="E52" s="165" t="s">
        <v>2759</v>
      </c>
      <c r="F52" s="87" t="s">
        <v>449</v>
      </c>
      <c r="G52" s="100" t="s">
        <v>406</v>
      </c>
      <c r="H52" s="87" t="s">
        <v>420</v>
      </c>
      <c r="I52" s="87" t="s">
        <v>187</v>
      </c>
      <c r="J52" s="87"/>
      <c r="K52" s="97">
        <v>3.4699999999999998</v>
      </c>
      <c r="L52" s="100" t="s">
        <v>281</v>
      </c>
      <c r="M52" s="101">
        <v>3.6400000000000002E-2</v>
      </c>
      <c r="N52" s="101">
        <v>1.1599999999999999E-2</v>
      </c>
      <c r="O52" s="97">
        <v>4429797</v>
      </c>
      <c r="P52" s="99">
        <v>118.91</v>
      </c>
      <c r="Q52" s="97">
        <v>5267.4715700000006</v>
      </c>
      <c r="R52" s="98">
        <v>4.0952159922254622E-2</v>
      </c>
      <c r="S52" s="98">
        <v>1.0826273022550416E-3</v>
      </c>
      <c r="T52" s="98">
        <f>Q52/'סכום נכסי הקרן'!$C$43</f>
        <v>1.1033785665877499E-4</v>
      </c>
    </row>
    <row r="53" spans="2:20" s="158" customFormat="1">
      <c r="B53" s="90" t="s">
        <v>450</v>
      </c>
      <c r="C53" s="87" t="s">
        <v>451</v>
      </c>
      <c r="D53" s="100" t="s">
        <v>147</v>
      </c>
      <c r="E53" s="165" t="s">
        <v>2759</v>
      </c>
      <c r="F53" s="87" t="s">
        <v>356</v>
      </c>
      <c r="G53" s="100" t="s">
        <v>357</v>
      </c>
      <c r="H53" s="87" t="s">
        <v>420</v>
      </c>
      <c r="I53" s="87" t="s">
        <v>185</v>
      </c>
      <c r="J53" s="87"/>
      <c r="K53" s="97">
        <v>4.16</v>
      </c>
      <c r="L53" s="100" t="s">
        <v>281</v>
      </c>
      <c r="M53" s="101">
        <v>0.05</v>
      </c>
      <c r="N53" s="101">
        <v>1.2500000000000001E-2</v>
      </c>
      <c r="O53" s="97">
        <v>27424238</v>
      </c>
      <c r="P53" s="99">
        <v>128.34</v>
      </c>
      <c r="Q53" s="97">
        <v>35196.269229999998</v>
      </c>
      <c r="R53" s="98">
        <v>3.519630442630442E-2</v>
      </c>
      <c r="S53" s="98">
        <v>7.2339150766250878E-3</v>
      </c>
      <c r="T53" s="98">
        <f>Q53/'סכום נכסי הקרן'!$C$43</f>
        <v>7.3725711807180998E-4</v>
      </c>
    </row>
    <row r="54" spans="2:20" s="158" customFormat="1">
      <c r="B54" s="90" t="s">
        <v>452</v>
      </c>
      <c r="C54" s="87" t="s">
        <v>453</v>
      </c>
      <c r="D54" s="100" t="s">
        <v>147</v>
      </c>
      <c r="E54" s="165" t="s">
        <v>2759</v>
      </c>
      <c r="F54" s="87" t="s">
        <v>454</v>
      </c>
      <c r="G54" s="100" t="s">
        <v>406</v>
      </c>
      <c r="H54" s="87" t="s">
        <v>420</v>
      </c>
      <c r="I54" s="87" t="s">
        <v>187</v>
      </c>
      <c r="J54" s="87"/>
      <c r="K54" s="97">
        <v>6.07</v>
      </c>
      <c r="L54" s="100" t="s">
        <v>281</v>
      </c>
      <c r="M54" s="101">
        <v>3.0499999999999999E-2</v>
      </c>
      <c r="N54" s="101">
        <v>1.6799999999999999E-2</v>
      </c>
      <c r="O54" s="97">
        <v>22303180.940000001</v>
      </c>
      <c r="P54" s="99">
        <v>109.97</v>
      </c>
      <c r="Q54" s="97">
        <v>24526.808840000002</v>
      </c>
      <c r="R54" s="98">
        <v>8.5459061769470365E-2</v>
      </c>
      <c r="S54" s="98">
        <v>5.0410130428808946E-3</v>
      </c>
      <c r="T54" s="98">
        <f>Q54/'סכום נכסי הקרן'!$C$43</f>
        <v>5.1376366860677615E-4</v>
      </c>
    </row>
    <row r="55" spans="2:20" s="158" customFormat="1">
      <c r="B55" s="90" t="s">
        <v>455</v>
      </c>
      <c r="C55" s="87" t="s">
        <v>456</v>
      </c>
      <c r="D55" s="100" t="s">
        <v>147</v>
      </c>
      <c r="E55" s="165" t="s">
        <v>2759</v>
      </c>
      <c r="F55" s="87" t="s">
        <v>454</v>
      </c>
      <c r="G55" s="100" t="s">
        <v>406</v>
      </c>
      <c r="H55" s="87" t="s">
        <v>420</v>
      </c>
      <c r="I55" s="87" t="s">
        <v>187</v>
      </c>
      <c r="J55" s="87"/>
      <c r="K55" s="97">
        <v>3.4199999999999995</v>
      </c>
      <c r="L55" s="100" t="s">
        <v>281</v>
      </c>
      <c r="M55" s="101">
        <v>0.03</v>
      </c>
      <c r="N55" s="101">
        <v>1.3899999999999999E-2</v>
      </c>
      <c r="O55" s="97">
        <v>25591189.620000001</v>
      </c>
      <c r="P55" s="99">
        <v>113.34</v>
      </c>
      <c r="Q55" s="97">
        <v>29005.05442</v>
      </c>
      <c r="R55" s="98">
        <v>2.391281422265204E-2</v>
      </c>
      <c r="S55" s="98">
        <v>5.9614301474977425E-3</v>
      </c>
      <c r="T55" s="98">
        <f>Q55/'סכום נכסי הקרן'!$C$43</f>
        <v>6.0756958902275144E-4</v>
      </c>
    </row>
    <row r="56" spans="2:20" s="158" customFormat="1">
      <c r="B56" s="90" t="s">
        <v>457</v>
      </c>
      <c r="C56" s="87" t="s">
        <v>458</v>
      </c>
      <c r="D56" s="100" t="s">
        <v>147</v>
      </c>
      <c r="E56" s="165" t="s">
        <v>2759</v>
      </c>
      <c r="F56" s="87" t="s">
        <v>372</v>
      </c>
      <c r="G56" s="100" t="s">
        <v>357</v>
      </c>
      <c r="H56" s="87" t="s">
        <v>420</v>
      </c>
      <c r="I56" s="87" t="s">
        <v>187</v>
      </c>
      <c r="J56" s="87"/>
      <c r="K56" s="97">
        <v>4.01</v>
      </c>
      <c r="L56" s="100" t="s">
        <v>281</v>
      </c>
      <c r="M56" s="101">
        <v>6.5000000000000002E-2</v>
      </c>
      <c r="N56" s="101">
        <v>1.29E-2</v>
      </c>
      <c r="O56" s="97">
        <v>53201369</v>
      </c>
      <c r="P56" s="99">
        <v>135.26</v>
      </c>
      <c r="Q56" s="97">
        <v>72912.74096000001</v>
      </c>
      <c r="R56" s="98">
        <v>4.6293803784126987E-2</v>
      </c>
      <c r="S56" s="98">
        <v>1.4985809224888796E-2</v>
      </c>
      <c r="T56" s="98">
        <f>Q56/'סכום נכסי הקרן'!$C$43</f>
        <v>1.5273049799569914E-3</v>
      </c>
    </row>
    <row r="57" spans="2:20" s="158" customFormat="1">
      <c r="B57" s="90" t="s">
        <v>459</v>
      </c>
      <c r="C57" s="87" t="s">
        <v>460</v>
      </c>
      <c r="D57" s="100" t="s">
        <v>147</v>
      </c>
      <c r="E57" s="165" t="s">
        <v>2759</v>
      </c>
      <c r="F57" s="87" t="s">
        <v>461</v>
      </c>
      <c r="G57" s="100" t="s">
        <v>446</v>
      </c>
      <c r="H57" s="87" t="s">
        <v>420</v>
      </c>
      <c r="I57" s="87" t="s">
        <v>185</v>
      </c>
      <c r="J57" s="87"/>
      <c r="K57" s="97">
        <v>1.6100000000000003</v>
      </c>
      <c r="L57" s="100" t="s">
        <v>281</v>
      </c>
      <c r="M57" s="101">
        <v>4.4000000000000004E-2</v>
      </c>
      <c r="N57" s="101">
        <v>1.2199999999999999E-2</v>
      </c>
      <c r="O57" s="97">
        <v>118287</v>
      </c>
      <c r="P57" s="99">
        <v>115.3</v>
      </c>
      <c r="Q57" s="97">
        <v>136.38488999999998</v>
      </c>
      <c r="R57" s="98">
        <v>7.5880163735265701E-4</v>
      </c>
      <c r="S57" s="98">
        <v>2.8031286655629839E-5</v>
      </c>
      <c r="T57" s="98">
        <f>Q57/'סכום נכסי הקרן'!$C$43</f>
        <v>2.8568576485440414E-6</v>
      </c>
    </row>
    <row r="58" spans="2:20" s="158" customFormat="1">
      <c r="B58" s="90" t="s">
        <v>462</v>
      </c>
      <c r="C58" s="87" t="s">
        <v>463</v>
      </c>
      <c r="D58" s="100" t="s">
        <v>147</v>
      </c>
      <c r="E58" s="165" t="s">
        <v>2759</v>
      </c>
      <c r="F58" s="87" t="s">
        <v>464</v>
      </c>
      <c r="G58" s="100" t="s">
        <v>465</v>
      </c>
      <c r="H58" s="87" t="s">
        <v>420</v>
      </c>
      <c r="I58" s="87" t="s">
        <v>185</v>
      </c>
      <c r="J58" s="87"/>
      <c r="K58" s="97">
        <v>1.0599999999999998</v>
      </c>
      <c r="L58" s="100" t="s">
        <v>281</v>
      </c>
      <c r="M58" s="101">
        <v>4.0999999999999995E-2</v>
      </c>
      <c r="N58" s="101">
        <v>9.7999999999999997E-3</v>
      </c>
      <c r="O58" s="97">
        <v>26675.4</v>
      </c>
      <c r="P58" s="99">
        <v>125.96</v>
      </c>
      <c r="Q58" s="97">
        <v>33.60033</v>
      </c>
      <c r="R58" s="98">
        <v>7.5304794506977986E-5</v>
      </c>
      <c r="S58" s="98">
        <v>6.9059005140067866E-6</v>
      </c>
      <c r="T58" s="98">
        <f>Q58/'סכום נכסי הקרן'!$C$43</f>
        <v>7.0382693972993513E-7</v>
      </c>
    </row>
    <row r="59" spans="2:20" s="158" customFormat="1">
      <c r="B59" s="90" t="s">
        <v>466</v>
      </c>
      <c r="C59" s="87" t="s">
        <v>467</v>
      </c>
      <c r="D59" s="100" t="s">
        <v>147</v>
      </c>
      <c r="E59" s="165" t="s">
        <v>2759</v>
      </c>
      <c r="F59" s="87" t="s">
        <v>468</v>
      </c>
      <c r="G59" s="100" t="s">
        <v>469</v>
      </c>
      <c r="H59" s="87" t="s">
        <v>470</v>
      </c>
      <c r="I59" s="87" t="s">
        <v>187</v>
      </c>
      <c r="J59" s="87"/>
      <c r="K59" s="97">
        <v>9.27</v>
      </c>
      <c r="L59" s="100" t="s">
        <v>281</v>
      </c>
      <c r="M59" s="101">
        <v>5.1500000000000004E-2</v>
      </c>
      <c r="N59" s="101">
        <v>5.0899999999999987E-2</v>
      </c>
      <c r="O59" s="97">
        <v>28425831</v>
      </c>
      <c r="P59" s="99">
        <v>121.31</v>
      </c>
      <c r="Q59" s="97">
        <v>34483.373790000005</v>
      </c>
      <c r="R59" s="98">
        <v>9.7108307946275774E-3</v>
      </c>
      <c r="S59" s="98">
        <v>7.0873931530151405E-3</v>
      </c>
      <c r="T59" s="98">
        <f>Q59/'סכום נכסי הקרן'!$C$43</f>
        <v>7.2232407973907276E-4</v>
      </c>
    </row>
    <row r="60" spans="2:20" s="158" customFormat="1">
      <c r="B60" s="90" t="s">
        <v>471</v>
      </c>
      <c r="C60" s="87" t="s">
        <v>472</v>
      </c>
      <c r="D60" s="100" t="s">
        <v>147</v>
      </c>
      <c r="E60" s="165" t="s">
        <v>2759</v>
      </c>
      <c r="F60" s="87" t="s">
        <v>473</v>
      </c>
      <c r="G60" s="100" t="s">
        <v>406</v>
      </c>
      <c r="H60" s="87" t="s">
        <v>470</v>
      </c>
      <c r="I60" s="87" t="s">
        <v>187</v>
      </c>
      <c r="J60" s="87"/>
      <c r="K60" s="97">
        <v>1.94</v>
      </c>
      <c r="L60" s="100" t="s">
        <v>281</v>
      </c>
      <c r="M60" s="101">
        <v>4.9500000000000002E-2</v>
      </c>
      <c r="N60" s="101">
        <v>1.4000000000000002E-2</v>
      </c>
      <c r="O60" s="97">
        <v>4243113.4000000004</v>
      </c>
      <c r="P60" s="99">
        <v>128.96</v>
      </c>
      <c r="Q60" s="97">
        <v>5471.9193299999997</v>
      </c>
      <c r="R60" s="98">
        <v>1.0605779851465724E-2</v>
      </c>
      <c r="S60" s="98">
        <v>1.124647600593526E-3</v>
      </c>
      <c r="T60" s="98">
        <f>Q60/'סכום נכסי הקרן'!$C$43</f>
        <v>1.1462042892087597E-4</v>
      </c>
    </row>
    <row r="61" spans="2:20" s="158" customFormat="1">
      <c r="B61" s="90" t="s">
        <v>474</v>
      </c>
      <c r="C61" s="87" t="s">
        <v>475</v>
      </c>
      <c r="D61" s="100" t="s">
        <v>147</v>
      </c>
      <c r="E61" s="165" t="s">
        <v>2759</v>
      </c>
      <c r="F61" s="87" t="s">
        <v>473</v>
      </c>
      <c r="G61" s="100" t="s">
        <v>406</v>
      </c>
      <c r="H61" s="87" t="s">
        <v>470</v>
      </c>
      <c r="I61" s="87" t="s">
        <v>187</v>
      </c>
      <c r="J61" s="87"/>
      <c r="K61" s="97">
        <v>4.76</v>
      </c>
      <c r="L61" s="100" t="s">
        <v>281</v>
      </c>
      <c r="M61" s="101">
        <v>4.8000000000000001E-2</v>
      </c>
      <c r="N61" s="101">
        <v>1.7200000000000003E-2</v>
      </c>
      <c r="O61" s="97">
        <v>17697082</v>
      </c>
      <c r="P61" s="99">
        <v>119.13</v>
      </c>
      <c r="Q61" s="97">
        <v>21082.534520000001</v>
      </c>
      <c r="R61" s="98">
        <v>2.0360215166536775E-2</v>
      </c>
      <c r="S61" s="98">
        <v>4.3331088110811367E-3</v>
      </c>
      <c r="T61" s="98">
        <f>Q61/'סכום נכסי הקרן'!$C$43</f>
        <v>4.4161636962977198E-4</v>
      </c>
    </row>
    <row r="62" spans="2:20" s="158" customFormat="1">
      <c r="B62" s="90" t="s">
        <v>476</v>
      </c>
      <c r="C62" s="87" t="s">
        <v>477</v>
      </c>
      <c r="D62" s="100" t="s">
        <v>147</v>
      </c>
      <c r="E62" s="165" t="s">
        <v>2759</v>
      </c>
      <c r="F62" s="87" t="s">
        <v>473</v>
      </c>
      <c r="G62" s="100" t="s">
        <v>406</v>
      </c>
      <c r="H62" s="87" t="s">
        <v>470</v>
      </c>
      <c r="I62" s="87" t="s">
        <v>187</v>
      </c>
      <c r="J62" s="87"/>
      <c r="K62" s="97">
        <v>2.89</v>
      </c>
      <c r="L62" s="100" t="s">
        <v>281</v>
      </c>
      <c r="M62" s="101">
        <v>4.9000000000000002E-2</v>
      </c>
      <c r="N62" s="101">
        <v>1.3300000000000001E-2</v>
      </c>
      <c r="O62" s="97">
        <v>13686078.050000001</v>
      </c>
      <c r="P62" s="99">
        <v>118.5</v>
      </c>
      <c r="Q62" s="97">
        <v>16218.002419999999</v>
      </c>
      <c r="R62" s="98">
        <v>3.2746485203540822E-2</v>
      </c>
      <c r="S62" s="98">
        <v>3.3332979541701321E-3</v>
      </c>
      <c r="T62" s="98">
        <f>Q62/'סכום נכסי הקרן'!$C$43</f>
        <v>3.3971889596921459E-4</v>
      </c>
    </row>
    <row r="63" spans="2:20" s="158" customFormat="1">
      <c r="B63" s="90" t="s">
        <v>478</v>
      </c>
      <c r="C63" s="87" t="s">
        <v>479</v>
      </c>
      <c r="D63" s="100" t="s">
        <v>147</v>
      </c>
      <c r="E63" s="165" t="s">
        <v>2759</v>
      </c>
      <c r="F63" s="87" t="s">
        <v>381</v>
      </c>
      <c r="G63" s="100" t="s">
        <v>357</v>
      </c>
      <c r="H63" s="87" t="s">
        <v>470</v>
      </c>
      <c r="I63" s="87" t="s">
        <v>187</v>
      </c>
      <c r="J63" s="87"/>
      <c r="K63" s="97">
        <v>0.76000000000000012</v>
      </c>
      <c r="L63" s="100" t="s">
        <v>281</v>
      </c>
      <c r="M63" s="101">
        <v>4.2999999999999997E-2</v>
      </c>
      <c r="N63" s="101">
        <v>1.5300000000000003E-2</v>
      </c>
      <c r="O63" s="97">
        <v>2354642</v>
      </c>
      <c r="P63" s="99">
        <v>119.63</v>
      </c>
      <c r="Q63" s="97">
        <v>2816.8583599999993</v>
      </c>
      <c r="R63" s="98">
        <v>2.0120406796939456E-2</v>
      </c>
      <c r="S63" s="98">
        <v>5.7895096852347318E-4</v>
      </c>
      <c r="T63" s="98">
        <f>Q63/'סכום נכסי הקרן'!$C$43</f>
        <v>5.9004801416280235E-5</v>
      </c>
    </row>
    <row r="64" spans="2:20" s="158" customFormat="1">
      <c r="B64" s="90" t="s">
        <v>480</v>
      </c>
      <c r="C64" s="87" t="s">
        <v>481</v>
      </c>
      <c r="D64" s="100" t="s">
        <v>147</v>
      </c>
      <c r="E64" s="165" t="s">
        <v>2759</v>
      </c>
      <c r="F64" s="87" t="s">
        <v>482</v>
      </c>
      <c r="G64" s="100" t="s">
        <v>406</v>
      </c>
      <c r="H64" s="87" t="s">
        <v>470</v>
      </c>
      <c r="I64" s="87" t="s">
        <v>187</v>
      </c>
      <c r="J64" s="87"/>
      <c r="K64" s="97">
        <v>1.3800000000000001</v>
      </c>
      <c r="L64" s="100" t="s">
        <v>281</v>
      </c>
      <c r="M64" s="101">
        <v>5.5E-2</v>
      </c>
      <c r="N64" s="101">
        <v>1.3399999999999999E-2</v>
      </c>
      <c r="O64" s="97">
        <v>520994</v>
      </c>
      <c r="P64" s="99">
        <v>126.9</v>
      </c>
      <c r="Q64" s="97">
        <v>661.14135999999996</v>
      </c>
      <c r="R64" s="98">
        <v>8.8388885590426017E-3</v>
      </c>
      <c r="S64" s="98">
        <v>1.3588486951929182E-4</v>
      </c>
      <c r="T64" s="98">
        <f>Q64/'סכום נכסי הקרן'!$C$43</f>
        <v>1.3848944344823021E-5</v>
      </c>
    </row>
    <row r="65" spans="2:20" s="158" customFormat="1">
      <c r="B65" s="90" t="s">
        <v>483</v>
      </c>
      <c r="C65" s="87" t="s">
        <v>484</v>
      </c>
      <c r="D65" s="100" t="s">
        <v>147</v>
      </c>
      <c r="E65" s="165" t="s">
        <v>2759</v>
      </c>
      <c r="F65" s="87" t="s">
        <v>482</v>
      </c>
      <c r="G65" s="100" t="s">
        <v>406</v>
      </c>
      <c r="H65" s="87" t="s">
        <v>470</v>
      </c>
      <c r="I65" s="87" t="s">
        <v>187</v>
      </c>
      <c r="J65" s="87"/>
      <c r="K65" s="97">
        <v>3.6100000000000003</v>
      </c>
      <c r="L65" s="100" t="s">
        <v>281</v>
      </c>
      <c r="M65" s="101">
        <v>5.8499999999999996E-2</v>
      </c>
      <c r="N65" s="101">
        <v>1.8099999999999995E-2</v>
      </c>
      <c r="O65" s="97">
        <v>10070561.720000001</v>
      </c>
      <c r="P65" s="99">
        <v>124.07</v>
      </c>
      <c r="Q65" s="97">
        <v>12494.54608</v>
      </c>
      <c r="R65" s="98">
        <v>7.0759171103854978E-3</v>
      </c>
      <c r="S65" s="98">
        <v>2.5680132366602795E-3</v>
      </c>
      <c r="T65" s="98">
        <f>Q65/'סכום נכסי הקרן'!$C$43</f>
        <v>2.6172356434597685E-4</v>
      </c>
    </row>
    <row r="66" spans="2:20" s="158" customFormat="1">
      <c r="B66" s="90" t="s">
        <v>485</v>
      </c>
      <c r="C66" s="87" t="s">
        <v>486</v>
      </c>
      <c r="D66" s="100" t="s">
        <v>147</v>
      </c>
      <c r="E66" s="165" t="s">
        <v>2759</v>
      </c>
      <c r="F66" s="87" t="s">
        <v>487</v>
      </c>
      <c r="G66" s="100" t="s">
        <v>406</v>
      </c>
      <c r="H66" s="87" t="s">
        <v>470</v>
      </c>
      <c r="I66" s="87" t="s">
        <v>185</v>
      </c>
      <c r="J66" s="87"/>
      <c r="K66" s="97">
        <v>1.22</v>
      </c>
      <c r="L66" s="100" t="s">
        <v>281</v>
      </c>
      <c r="M66" s="101">
        <v>4.5499999999999999E-2</v>
      </c>
      <c r="N66" s="101">
        <v>1.0500000000000001E-2</v>
      </c>
      <c r="O66" s="97">
        <v>5805225.5999999996</v>
      </c>
      <c r="P66" s="99">
        <v>126.83</v>
      </c>
      <c r="Q66" s="97">
        <v>7362.7676200000005</v>
      </c>
      <c r="R66" s="98">
        <v>1.735413071045052E-2</v>
      </c>
      <c r="S66" s="98">
        <v>1.5132750390091565E-3</v>
      </c>
      <c r="T66" s="98">
        <f>Q66/'סכום נכסי הקרן'!$C$43</f>
        <v>1.5422807460305473E-4</v>
      </c>
    </row>
    <row r="67" spans="2:20" s="158" customFormat="1">
      <c r="B67" s="90" t="s">
        <v>488</v>
      </c>
      <c r="C67" s="87" t="s">
        <v>489</v>
      </c>
      <c r="D67" s="100" t="s">
        <v>147</v>
      </c>
      <c r="E67" s="165" t="s">
        <v>2759</v>
      </c>
      <c r="F67" s="87" t="s">
        <v>487</v>
      </c>
      <c r="G67" s="100" t="s">
        <v>406</v>
      </c>
      <c r="H67" s="87" t="s">
        <v>470</v>
      </c>
      <c r="I67" s="87" t="s">
        <v>185</v>
      </c>
      <c r="J67" s="87"/>
      <c r="K67" s="97">
        <v>6.62</v>
      </c>
      <c r="L67" s="100" t="s">
        <v>281</v>
      </c>
      <c r="M67" s="101">
        <v>4.7500000000000001E-2</v>
      </c>
      <c r="N67" s="101">
        <v>2.2100000000000005E-2</v>
      </c>
      <c r="O67" s="97">
        <v>12236596</v>
      </c>
      <c r="P67" s="99">
        <v>143.41</v>
      </c>
      <c r="Q67" s="97">
        <v>17548.502469999999</v>
      </c>
      <c r="R67" s="98">
        <v>1.4313004796693127E-2</v>
      </c>
      <c r="S67" s="98">
        <v>3.6067566070816081E-3</v>
      </c>
      <c r="T67" s="98">
        <f>Q67/'סכום נכסי הקרן'!$C$43</f>
        <v>3.6758891327267642E-4</v>
      </c>
    </row>
    <row r="68" spans="2:20" s="158" customFormat="1">
      <c r="B68" s="90" t="s">
        <v>490</v>
      </c>
      <c r="C68" s="87" t="s">
        <v>491</v>
      </c>
      <c r="D68" s="100" t="s">
        <v>147</v>
      </c>
      <c r="E68" s="165" t="s">
        <v>2759</v>
      </c>
      <c r="F68" s="87" t="s">
        <v>492</v>
      </c>
      <c r="G68" s="100" t="s">
        <v>406</v>
      </c>
      <c r="H68" s="87" t="s">
        <v>470</v>
      </c>
      <c r="I68" s="87" t="s">
        <v>187</v>
      </c>
      <c r="J68" s="87"/>
      <c r="K68" s="97">
        <v>1.84</v>
      </c>
      <c r="L68" s="100" t="s">
        <v>281</v>
      </c>
      <c r="M68" s="101">
        <v>4.9500000000000002E-2</v>
      </c>
      <c r="N68" s="101">
        <v>1.7899999999999999E-2</v>
      </c>
      <c r="O68" s="97">
        <v>1133264.57</v>
      </c>
      <c r="P68" s="99">
        <v>130.44999999999999</v>
      </c>
      <c r="Q68" s="97">
        <v>1478.3436499999998</v>
      </c>
      <c r="R68" s="98">
        <v>2.3147960461920563E-3</v>
      </c>
      <c r="S68" s="98">
        <v>3.0384505665312421E-4</v>
      </c>
      <c r="T68" s="98">
        <f>Q68/'סכום נכסי הקרן'!$C$43</f>
        <v>3.0966900832482361E-5</v>
      </c>
    </row>
    <row r="69" spans="2:20" s="158" customFormat="1">
      <c r="B69" s="90" t="s">
        <v>493</v>
      </c>
      <c r="C69" s="87" t="s">
        <v>494</v>
      </c>
      <c r="D69" s="100" t="s">
        <v>147</v>
      </c>
      <c r="E69" s="165" t="s">
        <v>2759</v>
      </c>
      <c r="F69" s="87" t="s">
        <v>492</v>
      </c>
      <c r="G69" s="100" t="s">
        <v>406</v>
      </c>
      <c r="H69" s="87" t="s">
        <v>470</v>
      </c>
      <c r="I69" s="87" t="s">
        <v>187</v>
      </c>
      <c r="J69" s="87"/>
      <c r="K69" s="97">
        <v>3.2600000000000002</v>
      </c>
      <c r="L69" s="100" t="s">
        <v>281</v>
      </c>
      <c r="M69" s="101">
        <v>6.5000000000000002E-2</v>
      </c>
      <c r="N69" s="101">
        <v>1.4300000000000002E-2</v>
      </c>
      <c r="O69" s="97">
        <v>47902288.900000006</v>
      </c>
      <c r="P69" s="99">
        <v>133.88999999999999</v>
      </c>
      <c r="Q69" s="97">
        <v>64136.373119999997</v>
      </c>
      <c r="R69" s="98">
        <v>8.9983361901556355E-2</v>
      </c>
      <c r="S69" s="98">
        <v>1.3181995893967085E-2</v>
      </c>
      <c r="T69" s="98">
        <f>Q69/'סכום נכסי הקרן'!$C$43</f>
        <v>1.3434661867436084E-3</v>
      </c>
    </row>
    <row r="70" spans="2:20" s="158" customFormat="1">
      <c r="B70" s="90" t="s">
        <v>495</v>
      </c>
      <c r="C70" s="87" t="s">
        <v>496</v>
      </c>
      <c r="D70" s="100" t="s">
        <v>147</v>
      </c>
      <c r="E70" s="165" t="s">
        <v>2759</v>
      </c>
      <c r="F70" s="87" t="s">
        <v>492</v>
      </c>
      <c r="G70" s="100" t="s">
        <v>406</v>
      </c>
      <c r="H70" s="87" t="s">
        <v>470</v>
      </c>
      <c r="I70" s="87" t="s">
        <v>187</v>
      </c>
      <c r="J70" s="87"/>
      <c r="K70" s="97">
        <v>3.9000000000000004</v>
      </c>
      <c r="L70" s="100" t="s">
        <v>281</v>
      </c>
      <c r="M70" s="101">
        <v>5.0999999999999997E-2</v>
      </c>
      <c r="N70" s="101">
        <v>2.1899999999999999E-2</v>
      </c>
      <c r="O70" s="97">
        <v>18135560</v>
      </c>
      <c r="P70" s="99">
        <v>136.22999999999999</v>
      </c>
      <c r="Q70" s="97">
        <v>24706.07344</v>
      </c>
      <c r="R70" s="98">
        <v>1.1940794573014026E-2</v>
      </c>
      <c r="S70" s="98">
        <v>5.0778574278403047E-3</v>
      </c>
      <c r="T70" s="98">
        <f>Q70/'סכום נכסי הקרן'!$C$43</f>
        <v>5.1751872859636294E-4</v>
      </c>
    </row>
    <row r="71" spans="2:20" s="158" customFormat="1">
      <c r="B71" s="90" t="s">
        <v>497</v>
      </c>
      <c r="C71" s="87" t="s">
        <v>498</v>
      </c>
      <c r="D71" s="100" t="s">
        <v>147</v>
      </c>
      <c r="E71" s="165" t="s">
        <v>2759</v>
      </c>
      <c r="F71" s="87" t="s">
        <v>492</v>
      </c>
      <c r="G71" s="100" t="s">
        <v>406</v>
      </c>
      <c r="H71" s="87" t="s">
        <v>470</v>
      </c>
      <c r="I71" s="87" t="s">
        <v>187</v>
      </c>
      <c r="J71" s="87"/>
      <c r="K71" s="97">
        <v>1.6199999999999999</v>
      </c>
      <c r="L71" s="100" t="s">
        <v>281</v>
      </c>
      <c r="M71" s="101">
        <v>5.2999999999999999E-2</v>
      </c>
      <c r="N71" s="101">
        <v>1.8300000000000004E-2</v>
      </c>
      <c r="O71" s="97">
        <v>7945818.5</v>
      </c>
      <c r="P71" s="99">
        <v>123.08</v>
      </c>
      <c r="Q71" s="97">
        <v>9779.7133699999995</v>
      </c>
      <c r="R71" s="98">
        <v>1.13275097508944E-2</v>
      </c>
      <c r="S71" s="98">
        <v>2.0100316749484914E-3</v>
      </c>
      <c r="T71" s="98">
        <f>Q71/'סכום נכסי הקרן'!$C$43</f>
        <v>2.0485589673205679E-4</v>
      </c>
    </row>
    <row r="72" spans="2:20" s="158" customFormat="1">
      <c r="B72" s="90" t="s">
        <v>499</v>
      </c>
      <c r="C72" s="87" t="s">
        <v>500</v>
      </c>
      <c r="D72" s="100" t="s">
        <v>147</v>
      </c>
      <c r="E72" s="165" t="s">
        <v>2759</v>
      </c>
      <c r="F72" s="87" t="s">
        <v>501</v>
      </c>
      <c r="G72" s="100" t="s">
        <v>406</v>
      </c>
      <c r="H72" s="87" t="s">
        <v>470</v>
      </c>
      <c r="I72" s="87" t="s">
        <v>187</v>
      </c>
      <c r="J72" s="87"/>
      <c r="K72" s="97">
        <v>2.9499999999999997</v>
      </c>
      <c r="L72" s="100" t="s">
        <v>281</v>
      </c>
      <c r="M72" s="101">
        <v>4.9500000000000002E-2</v>
      </c>
      <c r="N72" s="101">
        <v>2.1299999999999999E-2</v>
      </c>
      <c r="O72" s="97">
        <v>9154020</v>
      </c>
      <c r="P72" s="99">
        <v>111.14</v>
      </c>
      <c r="Q72" s="97">
        <v>10173.778040000001</v>
      </c>
      <c r="R72" s="98">
        <v>2.5434445100000001E-2</v>
      </c>
      <c r="S72" s="98">
        <v>2.0910240761274359E-3</v>
      </c>
      <c r="T72" s="98">
        <f>Q72/'סכום נכסי הקרן'!$C$43</f>
        <v>2.1311037907618223E-4</v>
      </c>
    </row>
    <row r="73" spans="2:20" s="158" customFormat="1">
      <c r="B73" s="90" t="s">
        <v>502</v>
      </c>
      <c r="C73" s="87" t="s">
        <v>503</v>
      </c>
      <c r="D73" s="100" t="s">
        <v>147</v>
      </c>
      <c r="E73" s="165" t="s">
        <v>2759</v>
      </c>
      <c r="F73" s="87" t="s">
        <v>504</v>
      </c>
      <c r="G73" s="100" t="s">
        <v>357</v>
      </c>
      <c r="H73" s="87" t="s">
        <v>470</v>
      </c>
      <c r="I73" s="87" t="s">
        <v>187</v>
      </c>
      <c r="J73" s="87"/>
      <c r="K73" s="97">
        <v>4.58</v>
      </c>
      <c r="L73" s="100" t="s">
        <v>281</v>
      </c>
      <c r="M73" s="101">
        <v>3.85E-2</v>
      </c>
      <c r="N73" s="101">
        <v>1.1199999999999998E-2</v>
      </c>
      <c r="O73" s="97">
        <v>9854239</v>
      </c>
      <c r="P73" s="99">
        <v>121.21</v>
      </c>
      <c r="Q73" s="97">
        <v>11944.32322</v>
      </c>
      <c r="R73" s="98">
        <v>2.8042727893823678E-2</v>
      </c>
      <c r="S73" s="98">
        <v>2.4549255279475292E-3</v>
      </c>
      <c r="T73" s="98">
        <f>Q73/'סכום נכסי הקרן'!$C$43</f>
        <v>2.5019803255140068E-4</v>
      </c>
    </row>
    <row r="74" spans="2:20" s="158" customFormat="1">
      <c r="B74" s="90" t="s">
        <v>505</v>
      </c>
      <c r="C74" s="87" t="s">
        <v>506</v>
      </c>
      <c r="D74" s="100" t="s">
        <v>147</v>
      </c>
      <c r="E74" s="165" t="s">
        <v>2759</v>
      </c>
      <c r="F74" s="87" t="s">
        <v>504</v>
      </c>
      <c r="G74" s="100" t="s">
        <v>357</v>
      </c>
      <c r="H74" s="87" t="s">
        <v>470</v>
      </c>
      <c r="I74" s="87" t="s">
        <v>185</v>
      </c>
      <c r="J74" s="87"/>
      <c r="K74" s="97">
        <v>0.66999999999999993</v>
      </c>
      <c r="L74" s="100" t="s">
        <v>281</v>
      </c>
      <c r="M74" s="101">
        <v>4.2900000000000001E-2</v>
      </c>
      <c r="N74" s="101">
        <v>2.5699999999999997E-2</v>
      </c>
      <c r="O74" s="97">
        <v>9526848.6600000001</v>
      </c>
      <c r="P74" s="99">
        <v>121.17</v>
      </c>
      <c r="Q74" s="97">
        <v>11543.682470000002</v>
      </c>
      <c r="R74" s="98">
        <v>2.0332419061478861E-2</v>
      </c>
      <c r="S74" s="98">
        <v>2.3725815402141628E-3</v>
      </c>
      <c r="T74" s="98">
        <f>Q74/'סכום נכסי הקרן'!$C$43</f>
        <v>2.4180580089761615E-4</v>
      </c>
    </row>
    <row r="75" spans="2:20" s="158" customFormat="1">
      <c r="B75" s="90" t="s">
        <v>507</v>
      </c>
      <c r="C75" s="87" t="s">
        <v>508</v>
      </c>
      <c r="D75" s="100" t="s">
        <v>147</v>
      </c>
      <c r="E75" s="165" t="s">
        <v>2759</v>
      </c>
      <c r="F75" s="87" t="s">
        <v>504</v>
      </c>
      <c r="G75" s="100" t="s">
        <v>357</v>
      </c>
      <c r="H75" s="87" t="s">
        <v>470</v>
      </c>
      <c r="I75" s="87" t="s">
        <v>185</v>
      </c>
      <c r="J75" s="87"/>
      <c r="K75" s="97">
        <v>3.6299999999999994</v>
      </c>
      <c r="L75" s="100" t="s">
        <v>281</v>
      </c>
      <c r="M75" s="101">
        <v>4.7500000000000001E-2</v>
      </c>
      <c r="N75" s="101">
        <v>8.9999999999999993E-3</v>
      </c>
      <c r="O75" s="97">
        <v>7331762.3700000001</v>
      </c>
      <c r="P75" s="99">
        <v>134.80000000000001</v>
      </c>
      <c r="Q75" s="97">
        <v>9883.2156200000009</v>
      </c>
      <c r="R75" s="98">
        <v>1.9458293594299396E-2</v>
      </c>
      <c r="S75" s="98">
        <v>2.0313045684431643E-3</v>
      </c>
      <c r="T75" s="98">
        <f>Q75/'סכום נכסי הקרן'!$C$43</f>
        <v>2.0702396091097004E-4</v>
      </c>
    </row>
    <row r="76" spans="2:20" s="158" customFormat="1">
      <c r="B76" s="90" t="s">
        <v>509</v>
      </c>
      <c r="C76" s="87" t="s">
        <v>510</v>
      </c>
      <c r="D76" s="100" t="s">
        <v>147</v>
      </c>
      <c r="E76" s="165" t="s">
        <v>2759</v>
      </c>
      <c r="F76" s="87" t="s">
        <v>511</v>
      </c>
      <c r="G76" s="100" t="s">
        <v>357</v>
      </c>
      <c r="H76" s="87" t="s">
        <v>470</v>
      </c>
      <c r="I76" s="87" t="s">
        <v>187</v>
      </c>
      <c r="J76" s="87"/>
      <c r="K76" s="97">
        <v>3.86</v>
      </c>
      <c r="L76" s="100" t="s">
        <v>281</v>
      </c>
      <c r="M76" s="101">
        <v>3.5499999999999997E-2</v>
      </c>
      <c r="N76" s="101">
        <v>1.2399999999999998E-2</v>
      </c>
      <c r="O76" s="97">
        <v>5845572</v>
      </c>
      <c r="P76" s="99">
        <v>118.22</v>
      </c>
      <c r="Q76" s="97">
        <v>6910.6349800000007</v>
      </c>
      <c r="R76" s="98">
        <v>2.15957343125E-2</v>
      </c>
      <c r="S76" s="98">
        <v>1.4203478852884864E-3</v>
      </c>
      <c r="T76" s="98">
        <f>Q76/'סכום נכסי הקרן'!$C$43</f>
        <v>1.4475724106174082E-4</v>
      </c>
    </row>
    <row r="77" spans="2:20" s="158" customFormat="1">
      <c r="B77" s="90" t="s">
        <v>512</v>
      </c>
      <c r="C77" s="87" t="s">
        <v>513</v>
      </c>
      <c r="D77" s="100" t="s">
        <v>147</v>
      </c>
      <c r="E77" s="165" t="s">
        <v>2759</v>
      </c>
      <c r="F77" s="87" t="s">
        <v>511</v>
      </c>
      <c r="G77" s="100" t="s">
        <v>357</v>
      </c>
      <c r="H77" s="87" t="s">
        <v>470</v>
      </c>
      <c r="I77" s="87" t="s">
        <v>187</v>
      </c>
      <c r="J77" s="87"/>
      <c r="K77" s="97">
        <v>2.8299999999999996</v>
      </c>
      <c r="L77" s="100" t="s">
        <v>281</v>
      </c>
      <c r="M77" s="101">
        <v>4.6500000000000007E-2</v>
      </c>
      <c r="N77" s="101">
        <v>1.1200000000000002E-2</v>
      </c>
      <c r="O77" s="97">
        <v>13707840.720000001</v>
      </c>
      <c r="P77" s="99">
        <v>131.66</v>
      </c>
      <c r="Q77" s="97">
        <v>18047.742320000001</v>
      </c>
      <c r="R77" s="98">
        <v>2.7520071846955207E-2</v>
      </c>
      <c r="S77" s="98">
        <v>3.7093657402873736E-3</v>
      </c>
      <c r="T77" s="98">
        <f>Q77/'סכום נכסי הקרן'!$C$43</f>
        <v>3.7804650270161156E-4</v>
      </c>
    </row>
    <row r="78" spans="2:20" s="158" customFormat="1">
      <c r="B78" s="90" t="s">
        <v>514</v>
      </c>
      <c r="C78" s="87" t="s">
        <v>515</v>
      </c>
      <c r="D78" s="100" t="s">
        <v>147</v>
      </c>
      <c r="E78" s="165" t="s">
        <v>2759</v>
      </c>
      <c r="F78" s="87" t="s">
        <v>511</v>
      </c>
      <c r="G78" s="100" t="s">
        <v>357</v>
      </c>
      <c r="H78" s="87" t="s">
        <v>470</v>
      </c>
      <c r="I78" s="87" t="s">
        <v>187</v>
      </c>
      <c r="J78" s="87"/>
      <c r="K78" s="97">
        <v>6.5499999999999989</v>
      </c>
      <c r="L78" s="100" t="s">
        <v>281</v>
      </c>
      <c r="M78" s="101">
        <v>1.4999999999999999E-2</v>
      </c>
      <c r="N78" s="101">
        <v>1.5700000000000002E-2</v>
      </c>
      <c r="O78" s="97">
        <v>23686752</v>
      </c>
      <c r="P78" s="99">
        <v>100.11</v>
      </c>
      <c r="Q78" s="97">
        <v>23712.806649999999</v>
      </c>
      <c r="R78" s="98">
        <v>3.4030764202323462E-2</v>
      </c>
      <c r="S78" s="98">
        <v>4.8737105746514556E-3</v>
      </c>
      <c r="T78" s="98">
        <f>Q78/'סכום נכסי הקרן'!$C$43</f>
        <v>4.9671274469260127E-4</v>
      </c>
    </row>
    <row r="79" spans="2:20" s="158" customFormat="1">
      <c r="B79" s="90" t="s">
        <v>516</v>
      </c>
      <c r="C79" s="87" t="s">
        <v>517</v>
      </c>
      <c r="D79" s="100" t="s">
        <v>147</v>
      </c>
      <c r="E79" s="165" t="s">
        <v>2759</v>
      </c>
      <c r="F79" s="87" t="s">
        <v>445</v>
      </c>
      <c r="G79" s="100" t="s">
        <v>446</v>
      </c>
      <c r="H79" s="87" t="s">
        <v>470</v>
      </c>
      <c r="I79" s="87" t="s">
        <v>187</v>
      </c>
      <c r="J79" s="87"/>
      <c r="K79" s="97">
        <v>6.5799999999999983</v>
      </c>
      <c r="L79" s="100" t="s">
        <v>281</v>
      </c>
      <c r="M79" s="101">
        <v>3.85E-2</v>
      </c>
      <c r="N79" s="101">
        <v>1.5599999999999996E-2</v>
      </c>
      <c r="O79" s="97">
        <v>2595497</v>
      </c>
      <c r="P79" s="99">
        <v>119.1</v>
      </c>
      <c r="Q79" s="97">
        <v>3091.2371300000009</v>
      </c>
      <c r="R79" s="98">
        <v>1.2904518439146445E-2</v>
      </c>
      <c r="S79" s="98">
        <v>6.3534423873169905E-4</v>
      </c>
      <c r="T79" s="98">
        <f>Q79/'סכום נכסי הקרן'!$C$43</f>
        <v>6.4752220266510726E-5</v>
      </c>
    </row>
    <row r="80" spans="2:20" s="158" customFormat="1">
      <c r="B80" s="90" t="s">
        <v>518</v>
      </c>
      <c r="C80" s="87" t="s">
        <v>519</v>
      </c>
      <c r="D80" s="100" t="s">
        <v>147</v>
      </c>
      <c r="E80" s="165" t="s">
        <v>2759</v>
      </c>
      <c r="F80" s="87" t="s">
        <v>445</v>
      </c>
      <c r="G80" s="100" t="s">
        <v>446</v>
      </c>
      <c r="H80" s="87" t="s">
        <v>470</v>
      </c>
      <c r="I80" s="87" t="s">
        <v>187</v>
      </c>
      <c r="J80" s="87"/>
      <c r="K80" s="97">
        <v>4.1100000000000003</v>
      </c>
      <c r="L80" s="100" t="s">
        <v>281</v>
      </c>
      <c r="M80" s="101">
        <v>3.9E-2</v>
      </c>
      <c r="N80" s="101">
        <v>1.1600000000000001E-2</v>
      </c>
      <c r="O80" s="97">
        <v>11215274</v>
      </c>
      <c r="P80" s="99">
        <v>120.33</v>
      </c>
      <c r="Q80" s="97">
        <v>13495.33894</v>
      </c>
      <c r="R80" s="98">
        <v>6.7804699935940113E-2</v>
      </c>
      <c r="S80" s="98">
        <v>2.7737069285462914E-3</v>
      </c>
      <c r="T80" s="98">
        <f>Q80/'סכום נכסי הקרן'!$C$43</f>
        <v>2.8268719702331574E-4</v>
      </c>
    </row>
    <row r="81" spans="2:20" s="158" customFormat="1">
      <c r="B81" s="90" t="s">
        <v>520</v>
      </c>
      <c r="C81" s="87" t="s">
        <v>521</v>
      </c>
      <c r="D81" s="100" t="s">
        <v>147</v>
      </c>
      <c r="E81" s="165" t="s">
        <v>2759</v>
      </c>
      <c r="F81" s="87" t="s">
        <v>445</v>
      </c>
      <c r="G81" s="100" t="s">
        <v>446</v>
      </c>
      <c r="H81" s="87" t="s">
        <v>470</v>
      </c>
      <c r="I81" s="87" t="s">
        <v>187</v>
      </c>
      <c r="J81" s="87"/>
      <c r="K81" s="97">
        <v>4.9599999999999991</v>
      </c>
      <c r="L81" s="100" t="s">
        <v>281</v>
      </c>
      <c r="M81" s="101">
        <v>3.9E-2</v>
      </c>
      <c r="N81" s="101">
        <v>1.3800000000000002E-2</v>
      </c>
      <c r="O81" s="97">
        <v>9501469</v>
      </c>
      <c r="P81" s="99">
        <v>121.79</v>
      </c>
      <c r="Q81" s="97">
        <v>11571.838930000002</v>
      </c>
      <c r="R81" s="98">
        <v>2.8999740447206684E-2</v>
      </c>
      <c r="S81" s="98">
        <v>2.3783685581269813E-3</v>
      </c>
      <c r="T81" s="98">
        <f>Q81/'סכום נכסי הקרן'!$C$43</f>
        <v>2.423955949584313E-4</v>
      </c>
    </row>
    <row r="82" spans="2:20" s="158" customFormat="1">
      <c r="B82" s="90" t="s">
        <v>522</v>
      </c>
      <c r="C82" s="87" t="s">
        <v>523</v>
      </c>
      <c r="D82" s="100" t="s">
        <v>147</v>
      </c>
      <c r="E82" s="165" t="s">
        <v>2759</v>
      </c>
      <c r="F82" s="87" t="s">
        <v>445</v>
      </c>
      <c r="G82" s="100" t="s">
        <v>446</v>
      </c>
      <c r="H82" s="87" t="s">
        <v>470</v>
      </c>
      <c r="I82" s="87" t="s">
        <v>187</v>
      </c>
      <c r="J82" s="87"/>
      <c r="K82" s="97">
        <v>7.3400000000000016</v>
      </c>
      <c r="L82" s="100" t="s">
        <v>281</v>
      </c>
      <c r="M82" s="101">
        <v>3.85E-2</v>
      </c>
      <c r="N82" s="101">
        <v>1.9100000000000002E-2</v>
      </c>
      <c r="O82" s="97">
        <v>2185530</v>
      </c>
      <c r="P82" s="99">
        <v>118.11</v>
      </c>
      <c r="Q82" s="97">
        <v>2581.3296399999995</v>
      </c>
      <c r="R82" s="98">
        <v>1.0325318559999999E-2</v>
      </c>
      <c r="S82" s="98">
        <v>5.3054257763828362E-4</v>
      </c>
      <c r="T82" s="98">
        <f>Q82/'סכום נכסי הקרן'!$C$43</f>
        <v>5.4071175519864679E-5</v>
      </c>
    </row>
    <row r="83" spans="2:20" s="158" customFormat="1">
      <c r="B83" s="90" t="s">
        <v>524</v>
      </c>
      <c r="C83" s="87" t="s">
        <v>525</v>
      </c>
      <c r="D83" s="100" t="s">
        <v>147</v>
      </c>
      <c r="E83" s="165" t="s">
        <v>2759</v>
      </c>
      <c r="F83" s="87" t="s">
        <v>526</v>
      </c>
      <c r="G83" s="100" t="s">
        <v>527</v>
      </c>
      <c r="H83" s="87" t="s">
        <v>470</v>
      </c>
      <c r="I83" s="87" t="s">
        <v>187</v>
      </c>
      <c r="J83" s="87"/>
      <c r="K83" s="97">
        <v>0.97000000000000008</v>
      </c>
      <c r="L83" s="100" t="s">
        <v>281</v>
      </c>
      <c r="M83" s="101">
        <v>1.2800000000000001E-2</v>
      </c>
      <c r="N83" s="101">
        <v>1.5599999999999998E-2</v>
      </c>
      <c r="O83" s="97">
        <v>4715964.03</v>
      </c>
      <c r="P83" s="99">
        <v>100.21</v>
      </c>
      <c r="Q83" s="97">
        <v>4725.8677900000002</v>
      </c>
      <c r="R83" s="98">
        <v>2.8641622969696971E-2</v>
      </c>
      <c r="S83" s="98">
        <v>9.713110793878846E-4</v>
      </c>
      <c r="T83" s="98">
        <f>Q83/'סכום נכסי הקרן'!$C$43</f>
        <v>9.8992868945155349E-5</v>
      </c>
    </row>
    <row r="84" spans="2:20" s="158" customFormat="1">
      <c r="B84" s="90" t="s">
        <v>528</v>
      </c>
      <c r="C84" s="87" t="s">
        <v>529</v>
      </c>
      <c r="D84" s="100" t="s">
        <v>147</v>
      </c>
      <c r="E84" s="165" t="s">
        <v>2759</v>
      </c>
      <c r="F84" s="87" t="s">
        <v>530</v>
      </c>
      <c r="G84" s="100" t="s">
        <v>446</v>
      </c>
      <c r="H84" s="87" t="s">
        <v>470</v>
      </c>
      <c r="I84" s="87" t="s">
        <v>185</v>
      </c>
      <c r="J84" s="87"/>
      <c r="K84" s="97">
        <v>5.0499999999999989</v>
      </c>
      <c r="L84" s="100" t="s">
        <v>281</v>
      </c>
      <c r="M84" s="101">
        <v>3.7499999999999999E-2</v>
      </c>
      <c r="N84" s="101">
        <v>1.5799999999999995E-2</v>
      </c>
      <c r="O84" s="97">
        <v>15875277</v>
      </c>
      <c r="P84" s="99">
        <v>120.65</v>
      </c>
      <c r="Q84" s="97">
        <v>19153.522180000004</v>
      </c>
      <c r="R84" s="98">
        <v>2.4723751020401346E-2</v>
      </c>
      <c r="S84" s="98">
        <v>3.9366374874265347E-3</v>
      </c>
      <c r="T84" s="98">
        <f>Q84/'סכום נכסי הקרן'!$C$43</f>
        <v>4.0120930065266734E-4</v>
      </c>
    </row>
    <row r="85" spans="2:20" s="158" customFormat="1">
      <c r="B85" s="90" t="s">
        <v>531</v>
      </c>
      <c r="C85" s="87" t="s">
        <v>532</v>
      </c>
      <c r="D85" s="100" t="s">
        <v>147</v>
      </c>
      <c r="E85" s="165" t="s">
        <v>2759</v>
      </c>
      <c r="F85" s="87" t="s">
        <v>530</v>
      </c>
      <c r="G85" s="100" t="s">
        <v>446</v>
      </c>
      <c r="H85" s="87" t="s">
        <v>470</v>
      </c>
      <c r="I85" s="87" t="s">
        <v>185</v>
      </c>
      <c r="J85" s="87"/>
      <c r="K85" s="97">
        <v>8.5</v>
      </c>
      <c r="L85" s="100" t="s">
        <v>281</v>
      </c>
      <c r="M85" s="101">
        <v>2.4799999999999999E-2</v>
      </c>
      <c r="N85" s="101">
        <v>2.3599999999999999E-2</v>
      </c>
      <c r="O85" s="97">
        <v>6728500</v>
      </c>
      <c r="P85" s="99">
        <v>101.5</v>
      </c>
      <c r="Q85" s="97">
        <v>6829.4272300000002</v>
      </c>
      <c r="R85" s="98">
        <v>2.6570751941422725E-2</v>
      </c>
      <c r="S85" s="98">
        <v>1.4036571967605362E-3</v>
      </c>
      <c r="T85" s="98">
        <f>Q85/'סכום נכסי הקרן'!$C$43</f>
        <v>1.4305618032320479E-4</v>
      </c>
    </row>
    <row r="86" spans="2:20" s="158" customFormat="1">
      <c r="B86" s="90" t="s">
        <v>533</v>
      </c>
      <c r="C86" s="87" t="s">
        <v>534</v>
      </c>
      <c r="D86" s="100" t="s">
        <v>147</v>
      </c>
      <c r="E86" s="165" t="s">
        <v>2759</v>
      </c>
      <c r="F86" s="87" t="s">
        <v>535</v>
      </c>
      <c r="G86" s="100" t="s">
        <v>406</v>
      </c>
      <c r="H86" s="87" t="s">
        <v>470</v>
      </c>
      <c r="I86" s="87" t="s">
        <v>187</v>
      </c>
      <c r="J86" s="87"/>
      <c r="K86" s="97">
        <v>3.97</v>
      </c>
      <c r="L86" s="100" t="s">
        <v>281</v>
      </c>
      <c r="M86" s="101">
        <v>5.0999999999999997E-2</v>
      </c>
      <c r="N86" s="101">
        <v>1.41E-2</v>
      </c>
      <c r="O86" s="97">
        <v>47489876.420000002</v>
      </c>
      <c r="P86" s="99">
        <v>127.04</v>
      </c>
      <c r="Q86" s="97">
        <v>61665.462390000001</v>
      </c>
      <c r="R86" s="98">
        <v>5.309770830278631E-2</v>
      </c>
      <c r="S86" s="98">
        <v>1.267414779603555E-2</v>
      </c>
      <c r="T86" s="98">
        <f>Q86/'סכום נכסי הקרן'!$C$43</f>
        <v>1.291707958849961E-3</v>
      </c>
    </row>
    <row r="87" spans="2:20" s="158" customFormat="1">
      <c r="B87" s="90" t="s">
        <v>536</v>
      </c>
      <c r="C87" s="87" t="s">
        <v>537</v>
      </c>
      <c r="D87" s="100" t="s">
        <v>147</v>
      </c>
      <c r="E87" s="165" t="s">
        <v>2759</v>
      </c>
      <c r="F87" s="87" t="s">
        <v>535</v>
      </c>
      <c r="G87" s="100" t="s">
        <v>406</v>
      </c>
      <c r="H87" s="87" t="s">
        <v>470</v>
      </c>
      <c r="I87" s="87" t="s">
        <v>187</v>
      </c>
      <c r="J87" s="87"/>
      <c r="K87" s="97">
        <v>4.2799999999999994</v>
      </c>
      <c r="L87" s="100" t="s">
        <v>281</v>
      </c>
      <c r="M87" s="101">
        <v>3.4000000000000002E-2</v>
      </c>
      <c r="N87" s="101">
        <v>1.44E-2</v>
      </c>
      <c r="O87" s="97">
        <v>12834429.880000001</v>
      </c>
      <c r="P87" s="99">
        <v>110.65</v>
      </c>
      <c r="Q87" s="97">
        <v>14201.297050000001</v>
      </c>
      <c r="R87" s="98">
        <v>4.0642604286974422E-2</v>
      </c>
      <c r="S87" s="98">
        <v>2.9188030176238769E-3</v>
      </c>
      <c r="T87" s="98">
        <f>Q87/'סכום נכסי הקרן'!$C$43</f>
        <v>2.9747491893375021E-4</v>
      </c>
    </row>
    <row r="88" spans="2:20" s="158" customFormat="1">
      <c r="B88" s="90" t="s">
        <v>538</v>
      </c>
      <c r="C88" s="87" t="s">
        <v>539</v>
      </c>
      <c r="D88" s="100" t="s">
        <v>147</v>
      </c>
      <c r="E88" s="165" t="s">
        <v>2759</v>
      </c>
      <c r="F88" s="87" t="s">
        <v>535</v>
      </c>
      <c r="G88" s="100" t="s">
        <v>406</v>
      </c>
      <c r="H88" s="87" t="s">
        <v>470</v>
      </c>
      <c r="I88" s="87" t="s">
        <v>187</v>
      </c>
      <c r="J88" s="87"/>
      <c r="K88" s="97">
        <v>5.31</v>
      </c>
      <c r="L88" s="100" t="s">
        <v>281</v>
      </c>
      <c r="M88" s="101">
        <v>2.5499999999999998E-2</v>
      </c>
      <c r="N88" s="101">
        <v>1.7100000000000001E-2</v>
      </c>
      <c r="O88" s="97">
        <v>14114279.149999999</v>
      </c>
      <c r="P88" s="99">
        <v>104.84</v>
      </c>
      <c r="Q88" s="97">
        <v>14977.87378</v>
      </c>
      <c r="R88" s="98">
        <v>1.6179977383208439E-2</v>
      </c>
      <c r="S88" s="98">
        <v>3.0784134035597502E-3</v>
      </c>
      <c r="T88" s="98">
        <f>Q88/'סכום נכסי הקרן'!$C$43</f>
        <v>3.1374189081591266E-4</v>
      </c>
    </row>
    <row r="89" spans="2:20" s="158" customFormat="1">
      <c r="B89" s="90" t="s">
        <v>540</v>
      </c>
      <c r="C89" s="87" t="s">
        <v>541</v>
      </c>
      <c r="D89" s="100" t="s">
        <v>147</v>
      </c>
      <c r="E89" s="165" t="s">
        <v>2759</v>
      </c>
      <c r="F89" s="87" t="s">
        <v>535</v>
      </c>
      <c r="G89" s="100" t="s">
        <v>406</v>
      </c>
      <c r="H89" s="87" t="s">
        <v>470</v>
      </c>
      <c r="I89" s="87" t="s">
        <v>187</v>
      </c>
      <c r="J89" s="87"/>
      <c r="K89" s="97">
        <v>4.08</v>
      </c>
      <c r="L89" s="100" t="s">
        <v>281</v>
      </c>
      <c r="M89" s="101">
        <v>4.9000000000000002E-2</v>
      </c>
      <c r="N89" s="101">
        <v>1.78E-2</v>
      </c>
      <c r="O89" s="97">
        <v>16873090.710000001</v>
      </c>
      <c r="P89" s="99">
        <v>116.77</v>
      </c>
      <c r="Q89" s="97">
        <v>19702.708009999998</v>
      </c>
      <c r="R89" s="98">
        <v>1.9491803113816729E-2</v>
      </c>
      <c r="S89" s="98">
        <v>4.0495120546013876E-3</v>
      </c>
      <c r="T89" s="98">
        <f>Q89/'סכום נכסי הקרן'!$C$43</f>
        <v>4.1271310975430237E-4</v>
      </c>
    </row>
    <row r="90" spans="2:20" s="158" customFormat="1">
      <c r="B90" s="90" t="s">
        <v>542</v>
      </c>
      <c r="C90" s="87" t="s">
        <v>543</v>
      </c>
      <c r="D90" s="100" t="s">
        <v>147</v>
      </c>
      <c r="E90" s="165" t="s">
        <v>2759</v>
      </c>
      <c r="F90" s="87" t="s">
        <v>544</v>
      </c>
      <c r="G90" s="100" t="s">
        <v>446</v>
      </c>
      <c r="H90" s="87" t="s">
        <v>470</v>
      </c>
      <c r="I90" s="87" t="s">
        <v>185</v>
      </c>
      <c r="J90" s="87"/>
      <c r="K90" s="97">
        <v>3.3200000000000003</v>
      </c>
      <c r="L90" s="100" t="s">
        <v>281</v>
      </c>
      <c r="M90" s="101">
        <v>4.0500000000000001E-2</v>
      </c>
      <c r="N90" s="101">
        <v>1.1099999999999999E-2</v>
      </c>
      <c r="O90" s="97">
        <v>5547627.2799999984</v>
      </c>
      <c r="P90" s="99">
        <v>133.72</v>
      </c>
      <c r="Q90" s="97">
        <v>7418.2872300000008</v>
      </c>
      <c r="R90" s="98">
        <v>2.914325460742594E-2</v>
      </c>
      <c r="S90" s="98">
        <v>1.5246860252475791E-3</v>
      </c>
      <c r="T90" s="98">
        <f>Q90/'סכום נכסי הקרן'!$C$43</f>
        <v>1.5539104524058418E-4</v>
      </c>
    </row>
    <row r="91" spans="2:20" s="158" customFormat="1">
      <c r="B91" s="90" t="s">
        <v>545</v>
      </c>
      <c r="C91" s="87" t="s">
        <v>546</v>
      </c>
      <c r="D91" s="100" t="s">
        <v>147</v>
      </c>
      <c r="E91" s="165" t="s">
        <v>2759</v>
      </c>
      <c r="F91" s="87" t="s">
        <v>544</v>
      </c>
      <c r="G91" s="100" t="s">
        <v>446</v>
      </c>
      <c r="H91" s="87" t="s">
        <v>470</v>
      </c>
      <c r="I91" s="87" t="s">
        <v>185</v>
      </c>
      <c r="J91" s="87"/>
      <c r="K91" s="97">
        <v>1.97</v>
      </c>
      <c r="L91" s="100" t="s">
        <v>281</v>
      </c>
      <c r="M91" s="101">
        <v>4.2800000000000005E-2</v>
      </c>
      <c r="N91" s="101">
        <v>1.1700000000000002E-2</v>
      </c>
      <c r="O91" s="97">
        <v>2795860.17</v>
      </c>
      <c r="P91" s="99">
        <v>129.18</v>
      </c>
      <c r="Q91" s="97">
        <v>3611.69218</v>
      </c>
      <c r="R91" s="98">
        <v>1.2623373206308961E-2</v>
      </c>
      <c r="S91" s="98">
        <v>7.4231374758213073E-4</v>
      </c>
      <c r="T91" s="98">
        <f>Q91/'סכום נכסי הקרן'!$C$43</f>
        <v>7.5654205012151303E-5</v>
      </c>
    </row>
    <row r="92" spans="2:20" s="158" customFormat="1">
      <c r="B92" s="90" t="s">
        <v>547</v>
      </c>
      <c r="C92" s="87" t="s">
        <v>548</v>
      </c>
      <c r="D92" s="100" t="s">
        <v>147</v>
      </c>
      <c r="E92" s="165" t="s">
        <v>2759</v>
      </c>
      <c r="F92" s="87" t="s">
        <v>504</v>
      </c>
      <c r="G92" s="100" t="s">
        <v>357</v>
      </c>
      <c r="H92" s="87" t="s">
        <v>470</v>
      </c>
      <c r="I92" s="87" t="s">
        <v>185</v>
      </c>
      <c r="J92" s="87"/>
      <c r="K92" s="97">
        <v>2.34</v>
      </c>
      <c r="L92" s="100" t="s">
        <v>281</v>
      </c>
      <c r="M92" s="101">
        <v>5.2499999999999998E-2</v>
      </c>
      <c r="N92" s="101">
        <v>1.1299999999999999E-2</v>
      </c>
      <c r="O92" s="97">
        <v>8228638.4000000004</v>
      </c>
      <c r="P92" s="99">
        <v>134.93</v>
      </c>
      <c r="Q92" s="97">
        <v>11102.901750000001</v>
      </c>
      <c r="R92" s="98">
        <v>2.3131045312500001E-2</v>
      </c>
      <c r="S92" s="98">
        <v>2.2819875549523433E-3</v>
      </c>
      <c r="T92" s="98">
        <f>Q92/'סכום נכסי הקרן'!$C$43</f>
        <v>2.3257275630401966E-4</v>
      </c>
    </row>
    <row r="93" spans="2:20" s="158" customFormat="1">
      <c r="B93" s="90" t="s">
        <v>549</v>
      </c>
      <c r="C93" s="87" t="s">
        <v>550</v>
      </c>
      <c r="D93" s="100" t="s">
        <v>147</v>
      </c>
      <c r="E93" s="165" t="s">
        <v>2759</v>
      </c>
      <c r="F93" s="87" t="s">
        <v>504</v>
      </c>
      <c r="G93" s="100" t="s">
        <v>357</v>
      </c>
      <c r="H93" s="87" t="s">
        <v>470</v>
      </c>
      <c r="I93" s="87" t="s">
        <v>185</v>
      </c>
      <c r="J93" s="87"/>
      <c r="K93" s="97">
        <v>1.21</v>
      </c>
      <c r="L93" s="100" t="s">
        <v>281</v>
      </c>
      <c r="M93" s="101">
        <v>5.5E-2</v>
      </c>
      <c r="N93" s="101">
        <v>1.0700000000000001E-2</v>
      </c>
      <c r="O93" s="97">
        <v>2439645.5299999998</v>
      </c>
      <c r="P93" s="99">
        <v>135.82</v>
      </c>
      <c r="Q93" s="97">
        <v>3313.5265099999997</v>
      </c>
      <c r="R93" s="98">
        <v>1.3806360458333333E-2</v>
      </c>
      <c r="S93" s="98">
        <v>6.810315383385851E-4</v>
      </c>
      <c r="T93" s="98">
        <f>Q93/'סכום נכסי הקרן'!$C$43</f>
        <v>6.9408521382001656E-5</v>
      </c>
    </row>
    <row r="94" spans="2:20" s="158" customFormat="1">
      <c r="B94" s="90" t="s">
        <v>551</v>
      </c>
      <c r="C94" s="87" t="s">
        <v>552</v>
      </c>
      <c r="D94" s="100" t="s">
        <v>147</v>
      </c>
      <c r="E94" s="165" t="s">
        <v>2759</v>
      </c>
      <c r="F94" s="87" t="s">
        <v>461</v>
      </c>
      <c r="G94" s="100" t="s">
        <v>446</v>
      </c>
      <c r="H94" s="87" t="s">
        <v>470</v>
      </c>
      <c r="I94" s="87" t="s">
        <v>185</v>
      </c>
      <c r="J94" s="87"/>
      <c r="K94" s="97">
        <v>3.5300000000000002</v>
      </c>
      <c r="L94" s="100" t="s">
        <v>281</v>
      </c>
      <c r="M94" s="101">
        <v>3.6000000000000004E-2</v>
      </c>
      <c r="N94" s="101">
        <v>1.2699999999999998E-2</v>
      </c>
      <c r="O94" s="97">
        <v>26095527</v>
      </c>
      <c r="P94" s="99">
        <v>115.59</v>
      </c>
      <c r="Q94" s="97">
        <v>30163.819629999998</v>
      </c>
      <c r="R94" s="98">
        <v>7.2910187835982521E-2</v>
      </c>
      <c r="S94" s="98">
        <v>6.1995920125553824E-3</v>
      </c>
      <c r="T94" s="98">
        <f>Q94/'סכום נכסי הקרן'!$C$43</f>
        <v>6.3184227240472462E-4</v>
      </c>
    </row>
    <row r="95" spans="2:20" s="158" customFormat="1">
      <c r="B95" s="90" t="s">
        <v>553</v>
      </c>
      <c r="C95" s="87" t="s">
        <v>554</v>
      </c>
      <c r="D95" s="100" t="s">
        <v>147</v>
      </c>
      <c r="E95" s="165" t="s">
        <v>2759</v>
      </c>
      <c r="F95" s="87" t="s">
        <v>555</v>
      </c>
      <c r="G95" s="100" t="s">
        <v>406</v>
      </c>
      <c r="H95" s="87" t="s">
        <v>470</v>
      </c>
      <c r="I95" s="87" t="s">
        <v>187</v>
      </c>
      <c r="J95" s="87"/>
      <c r="K95" s="97">
        <v>1.0499999999999998</v>
      </c>
      <c r="L95" s="100" t="s">
        <v>281</v>
      </c>
      <c r="M95" s="101">
        <v>4.7E-2</v>
      </c>
      <c r="N95" s="101">
        <v>1.0699999999999998E-2</v>
      </c>
      <c r="O95" s="97">
        <v>991480.98999999987</v>
      </c>
      <c r="P95" s="99">
        <v>126.41</v>
      </c>
      <c r="Q95" s="97">
        <v>1253.3311100000001</v>
      </c>
      <c r="R95" s="98">
        <v>1.6980108648050159E-2</v>
      </c>
      <c r="S95" s="98">
        <v>2.5759806397049367E-4</v>
      </c>
      <c r="T95" s="98">
        <f>Q95/'סכום נכסי הקרן'!$C$43</f>
        <v>2.6253557617428839E-5</v>
      </c>
    </row>
    <row r="96" spans="2:20" s="158" customFormat="1">
      <c r="B96" s="90" t="s">
        <v>556</v>
      </c>
      <c r="C96" s="87" t="s">
        <v>557</v>
      </c>
      <c r="D96" s="100" t="s">
        <v>147</v>
      </c>
      <c r="E96" s="165" t="s">
        <v>2759</v>
      </c>
      <c r="F96" s="87" t="s">
        <v>555</v>
      </c>
      <c r="G96" s="100" t="s">
        <v>406</v>
      </c>
      <c r="H96" s="87" t="s">
        <v>470</v>
      </c>
      <c r="I96" s="87" t="s">
        <v>187</v>
      </c>
      <c r="J96" s="87"/>
      <c r="K96" s="97">
        <v>3.1700000000000004</v>
      </c>
      <c r="L96" s="100" t="s">
        <v>281</v>
      </c>
      <c r="M96" s="101">
        <v>3.9E-2</v>
      </c>
      <c r="N96" s="101">
        <v>1.2E-2</v>
      </c>
      <c r="O96" s="97">
        <v>6113391.1900000004</v>
      </c>
      <c r="P96" s="99">
        <v>117.25</v>
      </c>
      <c r="Q96" s="97">
        <v>7167.9507400000002</v>
      </c>
      <c r="R96" s="98">
        <v>1.5678501893800184E-2</v>
      </c>
      <c r="S96" s="98">
        <v>1.4732341825137232E-3</v>
      </c>
      <c r="T96" s="98">
        <f>Q96/'סכום נכסי הקרן'!$C$43</f>
        <v>1.5014724062142019E-4</v>
      </c>
    </row>
    <row r="97" spans="2:20" s="158" customFormat="1">
      <c r="B97" s="90" t="s">
        <v>558</v>
      </c>
      <c r="C97" s="87" t="s">
        <v>559</v>
      </c>
      <c r="D97" s="100" t="s">
        <v>147</v>
      </c>
      <c r="E97" s="165" t="s">
        <v>2759</v>
      </c>
      <c r="F97" s="87" t="s">
        <v>555</v>
      </c>
      <c r="G97" s="100" t="s">
        <v>406</v>
      </c>
      <c r="H97" s="87" t="s">
        <v>470</v>
      </c>
      <c r="I97" s="87" t="s">
        <v>187</v>
      </c>
      <c r="J97" s="87"/>
      <c r="K97" s="97">
        <v>5.8</v>
      </c>
      <c r="L97" s="100" t="s">
        <v>281</v>
      </c>
      <c r="M97" s="101">
        <v>0.04</v>
      </c>
      <c r="N97" s="101">
        <v>1.6699999999999996E-2</v>
      </c>
      <c r="O97" s="97">
        <v>19972774.41</v>
      </c>
      <c r="P97" s="99">
        <v>114.1</v>
      </c>
      <c r="Q97" s="97">
        <v>22788.93605</v>
      </c>
      <c r="R97" s="98">
        <v>3.8733065146031961E-2</v>
      </c>
      <c r="S97" s="98">
        <v>4.6838267713847689E-3</v>
      </c>
      <c r="T97" s="98">
        <f>Q97/'סכום נכסי הקרן'!$C$43</f>
        <v>4.7736040448926231E-4</v>
      </c>
    </row>
    <row r="98" spans="2:20" s="158" customFormat="1">
      <c r="B98" s="90" t="s">
        <v>560</v>
      </c>
      <c r="C98" s="87" t="s">
        <v>561</v>
      </c>
      <c r="D98" s="100" t="s">
        <v>147</v>
      </c>
      <c r="E98" s="165" t="s">
        <v>2759</v>
      </c>
      <c r="F98" s="87" t="s">
        <v>555</v>
      </c>
      <c r="G98" s="100" t="s">
        <v>406</v>
      </c>
      <c r="H98" s="87" t="s">
        <v>470</v>
      </c>
      <c r="I98" s="87" t="s">
        <v>187</v>
      </c>
      <c r="J98" s="87"/>
      <c r="K98" s="97">
        <v>7.41</v>
      </c>
      <c r="L98" s="100" t="s">
        <v>281</v>
      </c>
      <c r="M98" s="101">
        <v>0.04</v>
      </c>
      <c r="N98" s="101">
        <v>2.1299999999999996E-2</v>
      </c>
      <c r="O98" s="97">
        <v>7847000</v>
      </c>
      <c r="P98" s="99">
        <v>114.77</v>
      </c>
      <c r="Q98" s="97">
        <v>9006.0021500000003</v>
      </c>
      <c r="R98" s="98">
        <v>6.256949025955981E-2</v>
      </c>
      <c r="S98" s="98">
        <v>1.8510102393884593E-3</v>
      </c>
      <c r="T98" s="98">
        <f>Q98/'סכום נכסי הקרן'!$C$43</f>
        <v>1.8864894875841149E-4</v>
      </c>
    </row>
    <row r="99" spans="2:20" s="158" customFormat="1">
      <c r="B99" s="90" t="s">
        <v>562</v>
      </c>
      <c r="C99" s="87" t="s">
        <v>563</v>
      </c>
      <c r="D99" s="100" t="s">
        <v>147</v>
      </c>
      <c r="E99" s="165" t="s">
        <v>2759</v>
      </c>
      <c r="F99" s="87" t="s">
        <v>372</v>
      </c>
      <c r="G99" s="100" t="s">
        <v>357</v>
      </c>
      <c r="H99" s="87" t="s">
        <v>564</v>
      </c>
      <c r="I99" s="87" t="s">
        <v>187</v>
      </c>
      <c r="J99" s="87"/>
      <c r="K99" s="97">
        <v>0.97000000000000008</v>
      </c>
      <c r="L99" s="100" t="s">
        <v>281</v>
      </c>
      <c r="M99" s="101">
        <v>6.5000000000000002E-2</v>
      </c>
      <c r="N99" s="101">
        <v>1.3000000000000005E-2</v>
      </c>
      <c r="O99" s="97">
        <v>10390240</v>
      </c>
      <c r="P99" s="99">
        <v>135.28</v>
      </c>
      <c r="Q99" s="97">
        <v>14055.916659999999</v>
      </c>
      <c r="R99" s="98">
        <v>2.0792776124260351E-2</v>
      </c>
      <c r="S99" s="98">
        <v>2.8889228792434644E-3</v>
      </c>
      <c r="T99" s="98">
        <f>Q99/'סכום נכסי הקרן'!$C$43</f>
        <v>2.9442963232524232E-4</v>
      </c>
    </row>
    <row r="100" spans="2:20" s="158" customFormat="1">
      <c r="B100" s="90" t="s">
        <v>565</v>
      </c>
      <c r="C100" s="87" t="s">
        <v>566</v>
      </c>
      <c r="D100" s="100" t="s">
        <v>147</v>
      </c>
      <c r="E100" s="165" t="s">
        <v>2759</v>
      </c>
      <c r="F100" s="87" t="s">
        <v>567</v>
      </c>
      <c r="G100" s="100" t="s">
        <v>357</v>
      </c>
      <c r="H100" s="87" t="s">
        <v>564</v>
      </c>
      <c r="I100" s="87" t="s">
        <v>185</v>
      </c>
      <c r="J100" s="87"/>
      <c r="K100" s="97">
        <v>4.16</v>
      </c>
      <c r="L100" s="100" t="s">
        <v>281</v>
      </c>
      <c r="M100" s="101">
        <v>4.1500000000000002E-2</v>
      </c>
      <c r="N100" s="101">
        <v>1.2200000000000003E-2</v>
      </c>
      <c r="O100" s="97">
        <v>1431700</v>
      </c>
      <c r="P100" s="99">
        <v>117.93</v>
      </c>
      <c r="Q100" s="97">
        <v>1688.4037800000001</v>
      </c>
      <c r="R100" s="98">
        <v>5.6112723042921952E-3</v>
      </c>
      <c r="S100" s="98">
        <v>3.4701886952160895E-4</v>
      </c>
      <c r="T100" s="98">
        <f>Q100/'סכום נכסי הקרן'!$C$43</f>
        <v>3.5367035547146548E-5</v>
      </c>
    </row>
    <row r="101" spans="2:20" s="158" customFormat="1">
      <c r="B101" s="90" t="s">
        <v>568</v>
      </c>
      <c r="C101" s="87" t="s">
        <v>569</v>
      </c>
      <c r="D101" s="100" t="s">
        <v>147</v>
      </c>
      <c r="E101" s="165" t="s">
        <v>2759</v>
      </c>
      <c r="F101" s="87" t="s">
        <v>567</v>
      </c>
      <c r="G101" s="100" t="s">
        <v>357</v>
      </c>
      <c r="H101" s="87" t="s">
        <v>564</v>
      </c>
      <c r="I101" s="87" t="s">
        <v>185</v>
      </c>
      <c r="J101" s="87"/>
      <c r="K101" s="97">
        <v>0.55000000000000004</v>
      </c>
      <c r="L101" s="100" t="s">
        <v>281</v>
      </c>
      <c r="M101" s="101">
        <v>4.2999999999999997E-2</v>
      </c>
      <c r="N101" s="101">
        <v>2.1100000000000004E-2</v>
      </c>
      <c r="O101" s="97">
        <v>3690568.67</v>
      </c>
      <c r="P101" s="99">
        <v>123.46</v>
      </c>
      <c r="Q101" s="97">
        <v>4556.3758099999995</v>
      </c>
      <c r="R101" s="98">
        <v>2.2175884961776738E-2</v>
      </c>
      <c r="S101" s="98">
        <v>9.3647526819787448E-4</v>
      </c>
      <c r="T101" s="98">
        <f>Q101/'סכום נכסי הקרן'!$C$43</f>
        <v>9.5442516267304635E-5</v>
      </c>
    </row>
    <row r="102" spans="2:20" s="158" customFormat="1">
      <c r="B102" s="90" t="s">
        <v>570</v>
      </c>
      <c r="C102" s="87" t="s">
        <v>571</v>
      </c>
      <c r="D102" s="100" t="s">
        <v>147</v>
      </c>
      <c r="E102" s="165" t="s">
        <v>2759</v>
      </c>
      <c r="F102" s="87" t="s">
        <v>572</v>
      </c>
      <c r="G102" s="100" t="s">
        <v>406</v>
      </c>
      <c r="H102" s="87" t="s">
        <v>564</v>
      </c>
      <c r="I102" s="87" t="s">
        <v>187</v>
      </c>
      <c r="J102" s="87"/>
      <c r="K102" s="97">
        <v>4.759999999999998</v>
      </c>
      <c r="L102" s="100" t="s">
        <v>281</v>
      </c>
      <c r="M102" s="101">
        <v>2.8500000000000001E-2</v>
      </c>
      <c r="N102" s="101">
        <v>1.8599999999999995E-2</v>
      </c>
      <c r="O102" s="97">
        <v>11434194.500000002</v>
      </c>
      <c r="P102" s="99">
        <v>106.14</v>
      </c>
      <c r="Q102" s="97">
        <v>12136.254440000002</v>
      </c>
      <c r="R102" s="98">
        <v>2.2049199019955459E-2</v>
      </c>
      <c r="S102" s="98">
        <v>2.4943732926228156E-3</v>
      </c>
      <c r="T102" s="98">
        <f>Q102/'סכום נכסי הקרן'!$C$43</f>
        <v>2.5421842054197203E-4</v>
      </c>
    </row>
    <row r="103" spans="2:20" s="158" customFormat="1">
      <c r="B103" s="90" t="s">
        <v>573</v>
      </c>
      <c r="C103" s="87" t="s">
        <v>574</v>
      </c>
      <c r="D103" s="100" t="s">
        <v>147</v>
      </c>
      <c r="E103" s="165" t="s">
        <v>2759</v>
      </c>
      <c r="F103" s="87" t="s">
        <v>572</v>
      </c>
      <c r="G103" s="100" t="s">
        <v>406</v>
      </c>
      <c r="H103" s="87" t="s">
        <v>564</v>
      </c>
      <c r="I103" s="87" t="s">
        <v>187</v>
      </c>
      <c r="J103" s="87"/>
      <c r="K103" s="97">
        <v>3.5200000000000005</v>
      </c>
      <c r="L103" s="100" t="s">
        <v>281</v>
      </c>
      <c r="M103" s="101">
        <v>3.7699999999999997E-2</v>
      </c>
      <c r="N103" s="101">
        <v>1.06E-2</v>
      </c>
      <c r="O103" s="97">
        <v>17253796.050000001</v>
      </c>
      <c r="P103" s="99">
        <v>118.58</v>
      </c>
      <c r="Q103" s="97">
        <v>20811.049019999999</v>
      </c>
      <c r="R103" s="98">
        <v>5.1336335161169956E-2</v>
      </c>
      <c r="S103" s="98">
        <v>4.2773101967819496E-3</v>
      </c>
      <c r="T103" s="98">
        <f>Q103/'סכום נכסי הקרן'!$C$43</f>
        <v>4.3592955617746204E-4</v>
      </c>
    </row>
    <row r="104" spans="2:20" s="158" customFormat="1">
      <c r="B104" s="90" t="s">
        <v>575</v>
      </c>
      <c r="C104" s="87" t="s">
        <v>576</v>
      </c>
      <c r="D104" s="100" t="s">
        <v>147</v>
      </c>
      <c r="E104" s="165" t="s">
        <v>2759</v>
      </c>
      <c r="F104" s="87" t="s">
        <v>577</v>
      </c>
      <c r="G104" s="100" t="s">
        <v>406</v>
      </c>
      <c r="H104" s="87" t="s">
        <v>564</v>
      </c>
      <c r="I104" s="87" t="s">
        <v>187</v>
      </c>
      <c r="J104" s="87"/>
      <c r="K104" s="97">
        <v>2.38</v>
      </c>
      <c r="L104" s="100" t="s">
        <v>281</v>
      </c>
      <c r="M104" s="101">
        <v>4.8000000000000001E-2</v>
      </c>
      <c r="N104" s="101">
        <v>1.7999999999999999E-2</v>
      </c>
      <c r="O104" s="97">
        <v>2872790.29</v>
      </c>
      <c r="P104" s="99">
        <v>114.37</v>
      </c>
      <c r="Q104" s="97">
        <v>3285.6100799999999</v>
      </c>
      <c r="R104" s="98">
        <v>1.1497795632698768E-2</v>
      </c>
      <c r="S104" s="98">
        <v>6.7529385396803776E-4</v>
      </c>
      <c r="T104" s="98">
        <f>Q104/'סכום נכסי הקרן'!$C$43</f>
        <v>6.8823755235505931E-5</v>
      </c>
    </row>
    <row r="105" spans="2:20" s="158" customFormat="1">
      <c r="B105" s="90" t="s">
        <v>578</v>
      </c>
      <c r="C105" s="87" t="s">
        <v>579</v>
      </c>
      <c r="D105" s="100" t="s">
        <v>147</v>
      </c>
      <c r="E105" s="165" t="s">
        <v>2759</v>
      </c>
      <c r="F105" s="87" t="s">
        <v>577</v>
      </c>
      <c r="G105" s="100" t="s">
        <v>406</v>
      </c>
      <c r="H105" s="87" t="s">
        <v>564</v>
      </c>
      <c r="I105" s="87" t="s">
        <v>187</v>
      </c>
      <c r="J105" s="87"/>
      <c r="K105" s="97">
        <v>5.65</v>
      </c>
      <c r="L105" s="100" t="s">
        <v>281</v>
      </c>
      <c r="M105" s="101">
        <v>3.2899999999999999E-2</v>
      </c>
      <c r="N105" s="101">
        <v>2.1100000000000004E-2</v>
      </c>
      <c r="O105" s="97">
        <v>16413661.109999999</v>
      </c>
      <c r="P105" s="99">
        <v>107.1</v>
      </c>
      <c r="Q105" s="97">
        <v>17579.031059999998</v>
      </c>
      <c r="R105" s="98">
        <v>7.9904686636363631E-2</v>
      </c>
      <c r="S105" s="98">
        <v>3.613031170616338E-3</v>
      </c>
      <c r="T105" s="98">
        <f>Q105/'סכום נכסי הקרן'!$C$43</f>
        <v>3.6822839639900191E-4</v>
      </c>
    </row>
    <row r="106" spans="2:20" s="158" customFormat="1">
      <c r="B106" s="90" t="s">
        <v>580</v>
      </c>
      <c r="C106" s="87" t="s">
        <v>581</v>
      </c>
      <c r="D106" s="100" t="s">
        <v>147</v>
      </c>
      <c r="E106" s="165" t="s">
        <v>2759</v>
      </c>
      <c r="F106" s="87" t="s">
        <v>504</v>
      </c>
      <c r="G106" s="100" t="s">
        <v>357</v>
      </c>
      <c r="H106" s="87" t="s">
        <v>564</v>
      </c>
      <c r="I106" s="87" t="s">
        <v>187</v>
      </c>
      <c r="J106" s="87"/>
      <c r="K106" s="97">
        <v>3.81</v>
      </c>
      <c r="L106" s="100" t="s">
        <v>281</v>
      </c>
      <c r="M106" s="101">
        <v>6.4000000000000001E-2</v>
      </c>
      <c r="N106" s="101">
        <v>1.37E-2</v>
      </c>
      <c r="O106" s="97">
        <v>67940867</v>
      </c>
      <c r="P106" s="99">
        <v>137.25</v>
      </c>
      <c r="Q106" s="97">
        <v>93248.845069999996</v>
      </c>
      <c r="R106" s="98">
        <v>7.4481068251462376E-2</v>
      </c>
      <c r="S106" s="98">
        <v>1.91655036453348E-2</v>
      </c>
      <c r="T106" s="98">
        <f>Q106/'סכום נכסי הקרן'!$C$43</f>
        <v>1.9532858534118251E-3</v>
      </c>
    </row>
    <row r="107" spans="2:20" s="158" customFormat="1">
      <c r="B107" s="90" t="s">
        <v>582</v>
      </c>
      <c r="C107" s="87" t="s">
        <v>583</v>
      </c>
      <c r="D107" s="100" t="s">
        <v>147</v>
      </c>
      <c r="E107" s="165" t="s">
        <v>2759</v>
      </c>
      <c r="F107" s="87" t="s">
        <v>584</v>
      </c>
      <c r="G107" s="100" t="s">
        <v>527</v>
      </c>
      <c r="H107" s="87" t="s">
        <v>564</v>
      </c>
      <c r="I107" s="87" t="s">
        <v>185</v>
      </c>
      <c r="J107" s="87"/>
      <c r="K107" s="97">
        <v>3.64</v>
      </c>
      <c r="L107" s="100" t="s">
        <v>281</v>
      </c>
      <c r="M107" s="101">
        <v>6.0999999999999999E-2</v>
      </c>
      <c r="N107" s="101">
        <v>2.1300000000000003E-2</v>
      </c>
      <c r="O107" s="97">
        <v>1132730</v>
      </c>
      <c r="P107" s="99">
        <v>125.18</v>
      </c>
      <c r="Q107" s="97">
        <v>1417.95138</v>
      </c>
      <c r="R107" s="98">
        <v>1.3347434719581301E-3</v>
      </c>
      <c r="S107" s="98">
        <v>2.914325890245314E-4</v>
      </c>
      <c r="T107" s="98">
        <f>Q107/'סכום נכסי הקרן'!$C$43</f>
        <v>2.9701862465970968E-5</v>
      </c>
    </row>
    <row r="108" spans="2:20" s="158" customFormat="1">
      <c r="B108" s="90" t="s">
        <v>585</v>
      </c>
      <c r="C108" s="87" t="s">
        <v>586</v>
      </c>
      <c r="D108" s="100" t="s">
        <v>147</v>
      </c>
      <c r="E108" s="165" t="s">
        <v>2759</v>
      </c>
      <c r="F108" s="87" t="s">
        <v>587</v>
      </c>
      <c r="G108" s="100" t="s">
        <v>527</v>
      </c>
      <c r="H108" s="87" t="s">
        <v>564</v>
      </c>
      <c r="I108" s="87" t="s">
        <v>187</v>
      </c>
      <c r="J108" s="87"/>
      <c r="K108" s="97">
        <v>0.20000000000000004</v>
      </c>
      <c r="L108" s="100" t="s">
        <v>281</v>
      </c>
      <c r="M108" s="101">
        <v>4.5499999999999999E-2</v>
      </c>
      <c r="N108" s="101">
        <v>5.1500000000000011E-2</v>
      </c>
      <c r="O108" s="97">
        <v>508793.25</v>
      </c>
      <c r="P108" s="99">
        <v>121.42</v>
      </c>
      <c r="Q108" s="97">
        <v>617.77678999999989</v>
      </c>
      <c r="R108" s="98">
        <v>1.7782788457445158E-3</v>
      </c>
      <c r="S108" s="98">
        <v>1.2697211758344224E-4</v>
      </c>
      <c r="T108" s="98">
        <f>Q108/'סכום נכסי הקרן'!$C$43</f>
        <v>1.2940585629423363E-5</v>
      </c>
    </row>
    <row r="109" spans="2:20" s="158" customFormat="1">
      <c r="B109" s="90" t="s">
        <v>588</v>
      </c>
      <c r="C109" s="87" t="s">
        <v>589</v>
      </c>
      <c r="D109" s="100" t="s">
        <v>147</v>
      </c>
      <c r="E109" s="165" t="s">
        <v>2759</v>
      </c>
      <c r="F109" s="87" t="s">
        <v>587</v>
      </c>
      <c r="G109" s="100" t="s">
        <v>527</v>
      </c>
      <c r="H109" s="87" t="s">
        <v>564</v>
      </c>
      <c r="I109" s="87" t="s">
        <v>187</v>
      </c>
      <c r="J109" s="87"/>
      <c r="K109" s="97">
        <v>2.98</v>
      </c>
      <c r="L109" s="100" t="s">
        <v>281</v>
      </c>
      <c r="M109" s="101">
        <v>4.7E-2</v>
      </c>
      <c r="N109" s="101">
        <v>1.95E-2</v>
      </c>
      <c r="O109" s="97">
        <v>4548</v>
      </c>
      <c r="P109" s="99">
        <v>131.75</v>
      </c>
      <c r="Q109" s="97">
        <v>5.992</v>
      </c>
      <c r="R109" s="98">
        <v>2.4316612064421754E-6</v>
      </c>
      <c r="S109" s="98">
        <v>1.2315401628474681E-6</v>
      </c>
      <c r="T109" s="98">
        <f>Q109/'סכום נכסי הקרן'!$C$43</f>
        <v>1.2551457151943957E-7</v>
      </c>
    </row>
    <row r="110" spans="2:20" s="158" customFormat="1">
      <c r="B110" s="90" t="s">
        <v>590</v>
      </c>
      <c r="C110" s="87" t="s">
        <v>591</v>
      </c>
      <c r="D110" s="100" t="s">
        <v>147</v>
      </c>
      <c r="E110" s="165" t="s">
        <v>2759</v>
      </c>
      <c r="F110" s="87" t="s">
        <v>592</v>
      </c>
      <c r="G110" s="100" t="s">
        <v>357</v>
      </c>
      <c r="H110" s="87" t="s">
        <v>564</v>
      </c>
      <c r="I110" s="87" t="s">
        <v>187</v>
      </c>
      <c r="J110" s="87"/>
      <c r="K110" s="97">
        <v>3.89</v>
      </c>
      <c r="L110" s="100" t="s">
        <v>281</v>
      </c>
      <c r="M110" s="101">
        <v>0.02</v>
      </c>
      <c r="N110" s="101">
        <v>1.1899999999999999E-2</v>
      </c>
      <c r="O110" s="97">
        <v>1955214</v>
      </c>
      <c r="P110" s="99">
        <v>104.07</v>
      </c>
      <c r="Q110" s="97">
        <v>2074.2459699999999</v>
      </c>
      <c r="R110" s="98">
        <v>2.9164331078544545E-3</v>
      </c>
      <c r="S110" s="98">
        <v>4.2632129834437656E-4</v>
      </c>
      <c r="T110" s="98">
        <f>Q110/'סכום נכסי הקרן'!$C$43</f>
        <v>4.3449281400279425E-5</v>
      </c>
    </row>
    <row r="111" spans="2:20" s="158" customFormat="1">
      <c r="B111" s="90" t="s">
        <v>593</v>
      </c>
      <c r="C111" s="87" t="s">
        <v>594</v>
      </c>
      <c r="D111" s="100" t="s">
        <v>147</v>
      </c>
      <c r="E111" s="165" t="s">
        <v>2759</v>
      </c>
      <c r="F111" s="87" t="s">
        <v>363</v>
      </c>
      <c r="G111" s="100" t="s">
        <v>357</v>
      </c>
      <c r="H111" s="87" t="s">
        <v>564</v>
      </c>
      <c r="I111" s="87" t="s">
        <v>187</v>
      </c>
      <c r="J111" s="87"/>
      <c r="K111" s="97">
        <v>5.37</v>
      </c>
      <c r="L111" s="100" t="s">
        <v>281</v>
      </c>
      <c r="M111" s="101">
        <v>4.4999999999999998E-2</v>
      </c>
      <c r="N111" s="101">
        <v>1.3999999999999999E-2</v>
      </c>
      <c r="O111" s="97">
        <v>52430524</v>
      </c>
      <c r="P111" s="99">
        <v>140.86000000000001</v>
      </c>
      <c r="Q111" s="97">
        <v>74558.526809999996</v>
      </c>
      <c r="R111" s="98">
        <v>4.3806824024396909E-2</v>
      </c>
      <c r="S111" s="98">
        <v>1.5324068799942374E-2</v>
      </c>
      <c r="T111" s="98">
        <f>Q111/'סכום נכסי הקרן'!$C$43</f>
        <v>1.5617792966751997E-3</v>
      </c>
    </row>
    <row r="112" spans="2:20" s="158" customFormat="1">
      <c r="B112" s="90" t="s">
        <v>595</v>
      </c>
      <c r="C112" s="87" t="s">
        <v>596</v>
      </c>
      <c r="D112" s="100" t="s">
        <v>147</v>
      </c>
      <c r="E112" s="165" t="s">
        <v>2759</v>
      </c>
      <c r="F112" s="87" t="s">
        <v>597</v>
      </c>
      <c r="G112" s="100" t="s">
        <v>406</v>
      </c>
      <c r="H112" s="87" t="s">
        <v>564</v>
      </c>
      <c r="I112" s="87" t="s">
        <v>185</v>
      </c>
      <c r="J112" s="87"/>
      <c r="K112" s="97">
        <v>0.5</v>
      </c>
      <c r="L112" s="100" t="s">
        <v>281</v>
      </c>
      <c r="M112" s="101">
        <v>4.9500000000000002E-2</v>
      </c>
      <c r="N112" s="101">
        <v>1.0700000000000001E-2</v>
      </c>
      <c r="O112" s="97">
        <v>615297.50999999989</v>
      </c>
      <c r="P112" s="99">
        <v>124.72</v>
      </c>
      <c r="Q112" s="97">
        <v>767.3990500000001</v>
      </c>
      <c r="R112" s="98">
        <v>7.1872096992123737E-3</v>
      </c>
      <c r="S112" s="98">
        <v>1.5772409062182784E-4</v>
      </c>
      <c r="T112" s="98">
        <f>Q112/'סכום נכסי הקרן'!$C$43</f>
        <v>1.6074726793253506E-5</v>
      </c>
    </row>
    <row r="113" spans="2:20" s="158" customFormat="1">
      <c r="B113" s="90" t="s">
        <v>598</v>
      </c>
      <c r="C113" s="87" t="s">
        <v>599</v>
      </c>
      <c r="D113" s="100" t="s">
        <v>147</v>
      </c>
      <c r="E113" s="165" t="s">
        <v>2759</v>
      </c>
      <c r="F113" s="87" t="s">
        <v>600</v>
      </c>
      <c r="G113" s="100" t="s">
        <v>406</v>
      </c>
      <c r="H113" s="87" t="s">
        <v>564</v>
      </c>
      <c r="I113" s="87" t="s">
        <v>187</v>
      </c>
      <c r="J113" s="87"/>
      <c r="K113" s="97">
        <v>4.1700000000000008</v>
      </c>
      <c r="L113" s="100" t="s">
        <v>281</v>
      </c>
      <c r="M113" s="101">
        <v>4.9500000000000002E-2</v>
      </c>
      <c r="N113" s="101">
        <v>2.2700000000000005E-2</v>
      </c>
      <c r="O113" s="97">
        <v>10796641.199999999</v>
      </c>
      <c r="P113" s="99">
        <v>112.43</v>
      </c>
      <c r="Q113" s="97">
        <v>12138.663689999999</v>
      </c>
      <c r="R113" s="98">
        <v>1.2464457178849328E-2</v>
      </c>
      <c r="S113" s="98">
        <v>2.494868467545602E-3</v>
      </c>
      <c r="T113" s="98">
        <f>Q113/'סכום נכסי הקרן'!$C$43</f>
        <v>2.5426888716103624E-4</v>
      </c>
    </row>
    <row r="114" spans="2:20" s="158" customFormat="1">
      <c r="B114" s="90" t="s">
        <v>601</v>
      </c>
      <c r="C114" s="87" t="s">
        <v>602</v>
      </c>
      <c r="D114" s="100" t="s">
        <v>147</v>
      </c>
      <c r="E114" s="165" t="s">
        <v>2759</v>
      </c>
      <c r="F114" s="87" t="s">
        <v>603</v>
      </c>
      <c r="G114" s="100" t="s">
        <v>424</v>
      </c>
      <c r="H114" s="87" t="s">
        <v>564</v>
      </c>
      <c r="I114" s="87" t="s">
        <v>187</v>
      </c>
      <c r="J114" s="87"/>
      <c r="K114" s="97">
        <v>1.01</v>
      </c>
      <c r="L114" s="100" t="s">
        <v>281</v>
      </c>
      <c r="M114" s="101">
        <v>5.2999999999999999E-2</v>
      </c>
      <c r="N114" s="101">
        <v>1.49E-2</v>
      </c>
      <c r="O114" s="97">
        <v>3961635.6</v>
      </c>
      <c r="P114" s="99">
        <v>123.85</v>
      </c>
      <c r="Q114" s="97">
        <v>5157.1621599999999</v>
      </c>
      <c r="R114" s="98">
        <v>2.7873469561150156E-2</v>
      </c>
      <c r="S114" s="98">
        <v>1.0599553281637516E-3</v>
      </c>
      <c r="T114" s="98">
        <f>Q114/'סכום נכסי הקרן'!$C$43</f>
        <v>1.0802720273175359E-4</v>
      </c>
    </row>
    <row r="115" spans="2:20" s="158" customFormat="1">
      <c r="B115" s="90" t="s">
        <v>604</v>
      </c>
      <c r="C115" s="87" t="s">
        <v>605</v>
      </c>
      <c r="D115" s="100" t="s">
        <v>147</v>
      </c>
      <c r="E115" s="165" t="s">
        <v>2759</v>
      </c>
      <c r="F115" s="87" t="s">
        <v>603</v>
      </c>
      <c r="G115" s="100" t="s">
        <v>424</v>
      </c>
      <c r="H115" s="87" t="s">
        <v>564</v>
      </c>
      <c r="I115" s="87" t="s">
        <v>187</v>
      </c>
      <c r="J115" s="87"/>
      <c r="K115" s="97">
        <v>0.97999999999999987</v>
      </c>
      <c r="L115" s="100" t="s">
        <v>281</v>
      </c>
      <c r="M115" s="101">
        <v>5.1900000000000002E-2</v>
      </c>
      <c r="N115" s="101">
        <v>1.52E-2</v>
      </c>
      <c r="O115" s="97">
        <v>4205742.49</v>
      </c>
      <c r="P115" s="99">
        <v>123.7</v>
      </c>
      <c r="Q115" s="97">
        <v>5202.5032499999998</v>
      </c>
      <c r="R115" s="98">
        <v>8.6823713122842049E-3</v>
      </c>
      <c r="S115" s="98">
        <v>1.0692743157075238E-3</v>
      </c>
      <c r="T115" s="98">
        <f>Q115/'סכום נכסי הקרן'!$C$43</f>
        <v>1.0897696366025397E-4</v>
      </c>
    </row>
    <row r="116" spans="2:20" s="158" customFormat="1">
      <c r="B116" s="90" t="s">
        <v>606</v>
      </c>
      <c r="C116" s="87" t="s">
        <v>607</v>
      </c>
      <c r="D116" s="100" t="s">
        <v>147</v>
      </c>
      <c r="E116" s="165" t="s">
        <v>2759</v>
      </c>
      <c r="F116" s="87" t="s">
        <v>603</v>
      </c>
      <c r="G116" s="100" t="s">
        <v>424</v>
      </c>
      <c r="H116" s="87" t="s">
        <v>564</v>
      </c>
      <c r="I116" s="87" t="s">
        <v>187</v>
      </c>
      <c r="J116" s="87"/>
      <c r="K116" s="97">
        <v>2.6799999999999993</v>
      </c>
      <c r="L116" s="100" t="s">
        <v>281</v>
      </c>
      <c r="M116" s="101">
        <v>4.5999999999999999E-2</v>
      </c>
      <c r="N116" s="101">
        <v>1.9199999999999995E-2</v>
      </c>
      <c r="O116" s="97">
        <v>1089965</v>
      </c>
      <c r="P116" s="99">
        <v>109.78</v>
      </c>
      <c r="Q116" s="97">
        <v>1222.2222600000002</v>
      </c>
      <c r="R116" s="98">
        <v>1.7098752661576216E-3</v>
      </c>
      <c r="S116" s="98">
        <v>2.512042391715956E-4</v>
      </c>
      <c r="T116" s="98">
        <f>Q116/'סכום נכסי הקרן'!$C$43</f>
        <v>2.5601919770597648E-5</v>
      </c>
    </row>
    <row r="117" spans="2:20" s="158" customFormat="1">
      <c r="B117" s="90" t="s">
        <v>608</v>
      </c>
      <c r="C117" s="87" t="s">
        <v>609</v>
      </c>
      <c r="D117" s="100" t="s">
        <v>147</v>
      </c>
      <c r="E117" s="165" t="s">
        <v>2759</v>
      </c>
      <c r="F117" s="87" t="s">
        <v>603</v>
      </c>
      <c r="G117" s="100" t="s">
        <v>424</v>
      </c>
      <c r="H117" s="87" t="s">
        <v>564</v>
      </c>
      <c r="I117" s="87" t="s">
        <v>187</v>
      </c>
      <c r="J117" s="87"/>
      <c r="K117" s="97">
        <v>5.4</v>
      </c>
      <c r="L117" s="100" t="s">
        <v>281</v>
      </c>
      <c r="M117" s="101">
        <v>1.9799999999999998E-2</v>
      </c>
      <c r="N117" s="101">
        <v>2.6100000000000002E-2</v>
      </c>
      <c r="O117" s="97">
        <v>46584480</v>
      </c>
      <c r="P117" s="99">
        <v>95.96</v>
      </c>
      <c r="Q117" s="97">
        <v>45163.653359999997</v>
      </c>
      <c r="R117" s="98">
        <v>4.7559526977131943E-2</v>
      </c>
      <c r="S117" s="98">
        <v>9.2825188607745315E-3</v>
      </c>
      <c r="T117" s="98">
        <f>Q117/'סכום נכסי הקרן'!$C$43</f>
        <v>9.4604415883392805E-4</v>
      </c>
    </row>
    <row r="118" spans="2:20" s="158" customFormat="1">
      <c r="B118" s="90" t="s">
        <v>610</v>
      </c>
      <c r="C118" s="87" t="s">
        <v>611</v>
      </c>
      <c r="D118" s="100" t="s">
        <v>147</v>
      </c>
      <c r="E118" s="165" t="s">
        <v>2759</v>
      </c>
      <c r="F118" s="87" t="s">
        <v>461</v>
      </c>
      <c r="G118" s="100" t="s">
        <v>446</v>
      </c>
      <c r="H118" s="87" t="s">
        <v>564</v>
      </c>
      <c r="I118" s="87" t="s">
        <v>187</v>
      </c>
      <c r="J118" s="87"/>
      <c r="K118" s="97">
        <v>1.6699999999999997</v>
      </c>
      <c r="L118" s="100" t="s">
        <v>281</v>
      </c>
      <c r="M118" s="101">
        <v>4.4999999999999998E-2</v>
      </c>
      <c r="N118" s="101">
        <v>1.2899999999999998E-2</v>
      </c>
      <c r="O118" s="97">
        <v>748068.66</v>
      </c>
      <c r="P118" s="99">
        <v>130.96</v>
      </c>
      <c r="Q118" s="97">
        <v>979.67066000000011</v>
      </c>
      <c r="R118" s="98">
        <v>4.6950442000825814E-3</v>
      </c>
      <c r="S118" s="98">
        <v>2.0135243059968069E-4</v>
      </c>
      <c r="T118" s="98">
        <f>Q118/'סכום נכסי הקרן'!$C$43</f>
        <v>2.0521185433922993E-5</v>
      </c>
    </row>
    <row r="119" spans="2:20" s="158" customFormat="1">
      <c r="B119" s="90" t="s">
        <v>612</v>
      </c>
      <c r="C119" s="87" t="s">
        <v>613</v>
      </c>
      <c r="D119" s="100" t="s">
        <v>147</v>
      </c>
      <c r="E119" s="165" t="s">
        <v>2759</v>
      </c>
      <c r="F119" s="87" t="s">
        <v>614</v>
      </c>
      <c r="G119" s="100" t="s">
        <v>424</v>
      </c>
      <c r="H119" s="87" t="s">
        <v>564</v>
      </c>
      <c r="I119" s="87" t="s">
        <v>187</v>
      </c>
      <c r="J119" s="87"/>
      <c r="K119" s="97">
        <v>1.9500000000000002</v>
      </c>
      <c r="L119" s="100" t="s">
        <v>281</v>
      </c>
      <c r="M119" s="101">
        <v>3.3500000000000002E-2</v>
      </c>
      <c r="N119" s="101">
        <v>1.3800000000000005E-2</v>
      </c>
      <c r="O119" s="97">
        <v>23695130</v>
      </c>
      <c r="P119" s="99">
        <v>112.48</v>
      </c>
      <c r="Q119" s="97">
        <v>26652.282159999995</v>
      </c>
      <c r="R119" s="98">
        <v>4.1416739267567879E-2</v>
      </c>
      <c r="S119" s="98">
        <v>5.4778631361119936E-3</v>
      </c>
      <c r="T119" s="98">
        <f>Q119/'סכום נכסי הקרן'!$C$43</f>
        <v>5.5828601056869204E-4</v>
      </c>
    </row>
    <row r="120" spans="2:20" s="158" customFormat="1">
      <c r="B120" s="90" t="s">
        <v>615</v>
      </c>
      <c r="C120" s="87" t="s">
        <v>616</v>
      </c>
      <c r="D120" s="100" t="s">
        <v>147</v>
      </c>
      <c r="E120" s="165" t="s">
        <v>2759</v>
      </c>
      <c r="F120" s="87" t="s">
        <v>614</v>
      </c>
      <c r="G120" s="100" t="s">
        <v>424</v>
      </c>
      <c r="H120" s="87" t="s">
        <v>564</v>
      </c>
      <c r="I120" s="87" t="s">
        <v>187</v>
      </c>
      <c r="J120" s="87"/>
      <c r="K120" s="97">
        <v>0.91</v>
      </c>
      <c r="L120" s="100" t="s">
        <v>281</v>
      </c>
      <c r="M120" s="101">
        <v>3.4000000000000002E-2</v>
      </c>
      <c r="N120" s="101">
        <v>1.15E-2</v>
      </c>
      <c r="O120" s="97">
        <v>44703</v>
      </c>
      <c r="P120" s="99">
        <v>110.18</v>
      </c>
      <c r="Q120" s="97">
        <v>49.25376</v>
      </c>
      <c r="R120" s="98">
        <v>4.3976571428571429E-4</v>
      </c>
      <c r="S120" s="98">
        <v>1.012316148385349E-5</v>
      </c>
      <c r="T120" s="98">
        <f>Q120/'סכום נכסי הקרן'!$C$43</f>
        <v>1.031719723317976E-6</v>
      </c>
    </row>
    <row r="121" spans="2:20" s="158" customFormat="1">
      <c r="B121" s="90" t="s">
        <v>617</v>
      </c>
      <c r="C121" s="87" t="s">
        <v>618</v>
      </c>
      <c r="D121" s="100" t="s">
        <v>147</v>
      </c>
      <c r="E121" s="165" t="s">
        <v>2759</v>
      </c>
      <c r="F121" s="87" t="s">
        <v>619</v>
      </c>
      <c r="G121" s="100" t="s">
        <v>406</v>
      </c>
      <c r="H121" s="87" t="s">
        <v>564</v>
      </c>
      <c r="I121" s="87" t="s">
        <v>187</v>
      </c>
      <c r="J121" s="87"/>
      <c r="K121" s="97">
        <v>5.669999999999999</v>
      </c>
      <c r="L121" s="100" t="s">
        <v>281</v>
      </c>
      <c r="M121" s="101">
        <v>4.0899999999999999E-2</v>
      </c>
      <c r="N121" s="101">
        <v>3.2500000000000001E-2</v>
      </c>
      <c r="O121" s="97">
        <v>354529</v>
      </c>
      <c r="P121" s="99">
        <v>105.04</v>
      </c>
      <c r="Q121" s="97">
        <v>372.39726000000002</v>
      </c>
      <c r="R121" s="98">
        <v>2.0339003268177999E-4</v>
      </c>
      <c r="S121" s="98">
        <v>7.6539082480699429E-5</v>
      </c>
      <c r="T121" s="98">
        <f>Q121/'סכום נכסי הקרן'!$C$43</f>
        <v>7.800614573416778E-6</v>
      </c>
    </row>
    <row r="122" spans="2:20" s="158" customFormat="1">
      <c r="B122" s="90" t="s">
        <v>620</v>
      </c>
      <c r="C122" s="87" t="s">
        <v>621</v>
      </c>
      <c r="D122" s="100" t="s">
        <v>147</v>
      </c>
      <c r="E122" s="165" t="s">
        <v>2759</v>
      </c>
      <c r="F122" s="87" t="s">
        <v>567</v>
      </c>
      <c r="G122" s="100" t="s">
        <v>357</v>
      </c>
      <c r="H122" s="87" t="s">
        <v>622</v>
      </c>
      <c r="I122" s="87" t="s">
        <v>185</v>
      </c>
      <c r="J122" s="87"/>
      <c r="K122" s="97">
        <v>4.22</v>
      </c>
      <c r="L122" s="100" t="s">
        <v>281</v>
      </c>
      <c r="M122" s="101">
        <v>5.2999999999999999E-2</v>
      </c>
      <c r="N122" s="101">
        <v>1.5899999999999997E-2</v>
      </c>
      <c r="O122" s="97">
        <v>14895051</v>
      </c>
      <c r="P122" s="99">
        <v>126.56</v>
      </c>
      <c r="Q122" s="97">
        <v>18851.176760000002</v>
      </c>
      <c r="R122" s="98">
        <v>7.2502852857241756E-2</v>
      </c>
      <c r="S122" s="98">
        <v>3.8744962110942604E-3</v>
      </c>
      <c r="T122" s="98">
        <f>Q122/'סכום נכסי הקרן'!$C$43</f>
        <v>3.948760636963647E-4</v>
      </c>
    </row>
    <row r="123" spans="2:20" s="158" customFormat="1">
      <c r="B123" s="90" t="s">
        <v>623</v>
      </c>
      <c r="C123" s="87" t="s">
        <v>624</v>
      </c>
      <c r="D123" s="100" t="s">
        <v>147</v>
      </c>
      <c r="E123" s="165" t="s">
        <v>2759</v>
      </c>
      <c r="F123" s="87" t="s">
        <v>625</v>
      </c>
      <c r="G123" s="100" t="s">
        <v>406</v>
      </c>
      <c r="H123" s="87" t="s">
        <v>622</v>
      </c>
      <c r="I123" s="87" t="s">
        <v>187</v>
      </c>
      <c r="J123" s="87"/>
      <c r="K123" s="97">
        <v>2.8600000000000003</v>
      </c>
      <c r="L123" s="100" t="s">
        <v>281</v>
      </c>
      <c r="M123" s="101">
        <v>4.2500000000000003E-2</v>
      </c>
      <c r="N123" s="101">
        <v>1.7299999999999999E-2</v>
      </c>
      <c r="O123" s="97">
        <v>370101.73</v>
      </c>
      <c r="P123" s="99">
        <v>114.45</v>
      </c>
      <c r="Q123" s="97">
        <v>431.96884999999997</v>
      </c>
      <c r="R123" s="98">
        <v>1.530519013747461E-3</v>
      </c>
      <c r="S123" s="98">
        <v>8.8782875145866736E-5</v>
      </c>
      <c r="T123" s="98">
        <f>Q123/'סכום נכסי הקרן'!$C$43</f>
        <v>9.0484621357635276E-6</v>
      </c>
    </row>
    <row r="124" spans="2:20" s="158" customFormat="1">
      <c r="B124" s="90" t="s">
        <v>626</v>
      </c>
      <c r="C124" s="87" t="s">
        <v>627</v>
      </c>
      <c r="D124" s="100" t="s">
        <v>147</v>
      </c>
      <c r="E124" s="165" t="s">
        <v>2759</v>
      </c>
      <c r="F124" s="87" t="s">
        <v>625</v>
      </c>
      <c r="G124" s="100" t="s">
        <v>406</v>
      </c>
      <c r="H124" s="87" t="s">
        <v>622</v>
      </c>
      <c r="I124" s="87" t="s">
        <v>187</v>
      </c>
      <c r="J124" s="87"/>
      <c r="K124" s="97">
        <v>3.6400000000000006</v>
      </c>
      <c r="L124" s="100" t="s">
        <v>281</v>
      </c>
      <c r="M124" s="101">
        <v>4.5999999999999999E-2</v>
      </c>
      <c r="N124" s="101">
        <v>2.0700000000000003E-2</v>
      </c>
      <c r="O124" s="97">
        <v>19931400</v>
      </c>
      <c r="P124" s="99">
        <v>110.28</v>
      </c>
      <c r="Q124" s="97">
        <v>21980.348899999997</v>
      </c>
      <c r="R124" s="98">
        <v>4.3098723333333332E-2</v>
      </c>
      <c r="S124" s="98">
        <v>4.517637260305434E-3</v>
      </c>
      <c r="T124" s="98">
        <f>Q124/'סכום נכסי הקרן'!$C$43</f>
        <v>4.6042290955128248E-4</v>
      </c>
    </row>
    <row r="125" spans="2:20" s="158" customFormat="1">
      <c r="B125" s="90" t="s">
        <v>628</v>
      </c>
      <c r="C125" s="87" t="s">
        <v>629</v>
      </c>
      <c r="D125" s="100" t="s">
        <v>147</v>
      </c>
      <c r="E125" s="165" t="s">
        <v>2759</v>
      </c>
      <c r="F125" s="87" t="s">
        <v>630</v>
      </c>
      <c r="G125" s="100" t="s">
        <v>406</v>
      </c>
      <c r="H125" s="87" t="s">
        <v>622</v>
      </c>
      <c r="I125" s="87" t="s">
        <v>185</v>
      </c>
      <c r="J125" s="87"/>
      <c r="K125" s="97">
        <v>2.57</v>
      </c>
      <c r="L125" s="100" t="s">
        <v>281</v>
      </c>
      <c r="M125" s="101">
        <v>4.4500000000000005E-2</v>
      </c>
      <c r="N125" s="101">
        <v>1.9000000000000003E-2</v>
      </c>
      <c r="O125" s="97">
        <v>3982418.2100000004</v>
      </c>
      <c r="P125" s="99">
        <v>111.16</v>
      </c>
      <c r="Q125" s="97">
        <v>4426.8559999999998</v>
      </c>
      <c r="R125" s="98">
        <v>3.9267163435356828E-2</v>
      </c>
      <c r="S125" s="98">
        <v>9.0985496647902049E-4</v>
      </c>
      <c r="T125" s="98">
        <f>Q125/'סכום נכסי הקרן'!$C$43</f>
        <v>9.2729461618534738E-5</v>
      </c>
    </row>
    <row r="126" spans="2:20" s="158" customFormat="1">
      <c r="B126" s="90" t="s">
        <v>631</v>
      </c>
      <c r="C126" s="87" t="s">
        <v>632</v>
      </c>
      <c r="D126" s="100" t="s">
        <v>147</v>
      </c>
      <c r="E126" s="165" t="s">
        <v>2759</v>
      </c>
      <c r="F126" s="87" t="s">
        <v>630</v>
      </c>
      <c r="G126" s="100" t="s">
        <v>406</v>
      </c>
      <c r="H126" s="87" t="s">
        <v>622</v>
      </c>
      <c r="I126" s="87" t="s">
        <v>185</v>
      </c>
      <c r="J126" s="87"/>
      <c r="K126" s="97">
        <v>5.2499999999999991</v>
      </c>
      <c r="L126" s="100" t="s">
        <v>281</v>
      </c>
      <c r="M126" s="101">
        <v>3.2500000000000001E-2</v>
      </c>
      <c r="N126" s="101">
        <v>2.5000000000000001E-2</v>
      </c>
      <c r="O126" s="97">
        <v>6389999.9900000002</v>
      </c>
      <c r="P126" s="99">
        <v>102.57</v>
      </c>
      <c r="Q126" s="97">
        <v>6554.2229900000002</v>
      </c>
      <c r="R126" s="98">
        <v>4.7005208765879138E-2</v>
      </c>
      <c r="S126" s="98">
        <v>1.3470942670966654E-3</v>
      </c>
      <c r="T126" s="98">
        <f>Q126/'סכום נכסי הקרן'!$C$43</f>
        <v>1.3729147033256177E-4</v>
      </c>
    </row>
    <row r="127" spans="2:20" s="158" customFormat="1">
      <c r="B127" s="90" t="s">
        <v>633</v>
      </c>
      <c r="C127" s="87" t="s">
        <v>634</v>
      </c>
      <c r="D127" s="100" t="s">
        <v>147</v>
      </c>
      <c r="E127" s="165" t="s">
        <v>2759</v>
      </c>
      <c r="F127" s="87" t="s">
        <v>584</v>
      </c>
      <c r="G127" s="100" t="s">
        <v>527</v>
      </c>
      <c r="H127" s="87" t="s">
        <v>622</v>
      </c>
      <c r="I127" s="87" t="s">
        <v>187</v>
      </c>
      <c r="J127" s="87"/>
      <c r="K127" s="97">
        <v>4.3500000000000005</v>
      </c>
      <c r="L127" s="100" t="s">
        <v>281</v>
      </c>
      <c r="M127" s="101">
        <v>4.4999999999999998E-2</v>
      </c>
      <c r="N127" s="101">
        <v>2.1700000000000001E-2</v>
      </c>
      <c r="O127" s="97">
        <v>8921770.25</v>
      </c>
      <c r="P127" s="99">
        <v>131.96</v>
      </c>
      <c r="Q127" s="97">
        <v>11773.16806</v>
      </c>
      <c r="R127" s="98">
        <v>3.1395114826666667E-2</v>
      </c>
      <c r="S127" s="98">
        <v>2.4197478821500352E-3</v>
      </c>
      <c r="T127" s="98">
        <f>Q127/'סכום נכסי הקרן'!$C$43</f>
        <v>2.4661284120114347E-4</v>
      </c>
    </row>
    <row r="128" spans="2:20" s="158" customFormat="1">
      <c r="B128" s="90" t="s">
        <v>635</v>
      </c>
      <c r="C128" s="87" t="s">
        <v>636</v>
      </c>
      <c r="D128" s="100" t="s">
        <v>147</v>
      </c>
      <c r="E128" s="165" t="s">
        <v>2759</v>
      </c>
      <c r="F128" s="87" t="s">
        <v>637</v>
      </c>
      <c r="G128" s="100" t="s">
        <v>638</v>
      </c>
      <c r="H128" s="87" t="s">
        <v>622</v>
      </c>
      <c r="I128" s="87" t="s">
        <v>187</v>
      </c>
      <c r="J128" s="87"/>
      <c r="K128" s="97">
        <v>0.70000000000000007</v>
      </c>
      <c r="L128" s="100" t="s">
        <v>281</v>
      </c>
      <c r="M128" s="101">
        <v>5.1500000000000004E-2</v>
      </c>
      <c r="N128" s="101">
        <v>2.9500000000000002E-2</v>
      </c>
      <c r="O128" s="97">
        <v>3736975.0199999996</v>
      </c>
      <c r="P128" s="99">
        <v>123.89</v>
      </c>
      <c r="Q128" s="97">
        <v>4629.7381599999999</v>
      </c>
      <c r="R128" s="98">
        <v>3.0266836473004422E-2</v>
      </c>
      <c r="S128" s="98">
        <v>9.5155348589912167E-4</v>
      </c>
      <c r="T128" s="98">
        <f>Q128/'סכום נכסי הקרן'!$C$43</f>
        <v>9.6979239218891611E-5</v>
      </c>
    </row>
    <row r="129" spans="2:20" s="158" customFormat="1">
      <c r="B129" s="90" t="s">
        <v>639</v>
      </c>
      <c r="C129" s="87" t="s">
        <v>640</v>
      </c>
      <c r="D129" s="100" t="s">
        <v>147</v>
      </c>
      <c r="E129" s="165" t="s">
        <v>2759</v>
      </c>
      <c r="F129" s="87" t="s">
        <v>511</v>
      </c>
      <c r="G129" s="100" t="s">
        <v>357</v>
      </c>
      <c r="H129" s="87" t="s">
        <v>622</v>
      </c>
      <c r="I129" s="87" t="s">
        <v>187</v>
      </c>
      <c r="J129" s="87"/>
      <c r="K129" s="97">
        <v>2.8699999999999997</v>
      </c>
      <c r="L129" s="100" t="s">
        <v>281</v>
      </c>
      <c r="M129" s="101">
        <v>4.8499999999999995E-2</v>
      </c>
      <c r="N129" s="101">
        <v>1.26E-2</v>
      </c>
      <c r="O129" s="97">
        <v>56705</v>
      </c>
      <c r="P129" s="99">
        <v>113.09</v>
      </c>
      <c r="Q129" s="97">
        <v>66.94256</v>
      </c>
      <c r="R129" s="98">
        <v>4.462837333333333E-4</v>
      </c>
      <c r="S129" s="98">
        <v>1.3758753545364888E-5</v>
      </c>
      <c r="T129" s="98">
        <f>Q129/'סכום נכסי הקרן'!$C$43</f>
        <v>1.4022474524056033E-6</v>
      </c>
    </row>
    <row r="130" spans="2:20" s="158" customFormat="1">
      <c r="B130" s="90" t="s">
        <v>641</v>
      </c>
      <c r="C130" s="87" t="s">
        <v>642</v>
      </c>
      <c r="D130" s="100" t="s">
        <v>147</v>
      </c>
      <c r="E130" s="165" t="s">
        <v>2759</v>
      </c>
      <c r="F130" s="87" t="s">
        <v>643</v>
      </c>
      <c r="G130" s="100" t="s">
        <v>406</v>
      </c>
      <c r="H130" s="87" t="s">
        <v>622</v>
      </c>
      <c r="I130" s="87" t="s">
        <v>185</v>
      </c>
      <c r="J130" s="87"/>
      <c r="K130" s="97">
        <v>0.9</v>
      </c>
      <c r="L130" s="100" t="s">
        <v>281</v>
      </c>
      <c r="M130" s="101">
        <v>6.5000000000000002E-2</v>
      </c>
      <c r="N130" s="101">
        <v>1.83E-2</v>
      </c>
      <c r="O130" s="97">
        <v>3443205.8</v>
      </c>
      <c r="P130" s="99">
        <v>112.8</v>
      </c>
      <c r="Q130" s="97">
        <v>3883.9360099999999</v>
      </c>
      <c r="R130" s="98">
        <v>4.5259085264324282E-2</v>
      </c>
      <c r="S130" s="98">
        <v>7.9826822200342875E-4</v>
      </c>
      <c r="T130" s="98">
        <f>Q130/'סכום נכסי הקרן'!$C$43</f>
        <v>8.1356903221640816E-5</v>
      </c>
    </row>
    <row r="131" spans="2:20" s="158" customFormat="1">
      <c r="B131" s="90" t="s">
        <v>644</v>
      </c>
      <c r="C131" s="87" t="s">
        <v>645</v>
      </c>
      <c r="D131" s="100" t="s">
        <v>147</v>
      </c>
      <c r="E131" s="165" t="s">
        <v>2759</v>
      </c>
      <c r="F131" s="87" t="s">
        <v>643</v>
      </c>
      <c r="G131" s="100" t="s">
        <v>406</v>
      </c>
      <c r="H131" s="87" t="s">
        <v>622</v>
      </c>
      <c r="I131" s="87" t="s">
        <v>185</v>
      </c>
      <c r="J131" s="87"/>
      <c r="K131" s="97">
        <v>2.79</v>
      </c>
      <c r="L131" s="100" t="s">
        <v>281</v>
      </c>
      <c r="M131" s="101">
        <v>4.5999999999999999E-2</v>
      </c>
      <c r="N131" s="101">
        <v>3.6499999999999998E-2</v>
      </c>
      <c r="O131" s="97">
        <v>10804548.409999998</v>
      </c>
      <c r="P131" s="99">
        <v>125.2</v>
      </c>
      <c r="Q131" s="97">
        <v>13527.295249999997</v>
      </c>
      <c r="R131" s="98">
        <v>2.3477161847922239E-2</v>
      </c>
      <c r="S131" s="98">
        <v>2.7802749324216921E-3</v>
      </c>
      <c r="T131" s="98">
        <f>Q131/'סכום נכסי הקרן'!$C$43</f>
        <v>2.8335658663563082E-4</v>
      </c>
    </row>
    <row r="132" spans="2:20" s="158" customFormat="1">
      <c r="B132" s="90" t="s">
        <v>646</v>
      </c>
      <c r="C132" s="87" t="s">
        <v>647</v>
      </c>
      <c r="D132" s="100" t="s">
        <v>147</v>
      </c>
      <c r="E132" s="165" t="s">
        <v>2759</v>
      </c>
      <c r="F132" s="87" t="s">
        <v>648</v>
      </c>
      <c r="G132" s="100" t="s">
        <v>406</v>
      </c>
      <c r="H132" s="87" t="s">
        <v>622</v>
      </c>
      <c r="I132" s="87" t="s">
        <v>187</v>
      </c>
      <c r="J132" s="87"/>
      <c r="K132" s="97">
        <v>2.8499999999999996</v>
      </c>
      <c r="L132" s="100" t="s">
        <v>281</v>
      </c>
      <c r="M132" s="101">
        <v>5.4000000000000006E-2</v>
      </c>
      <c r="N132" s="101">
        <v>1.5699999999999999E-2</v>
      </c>
      <c r="O132" s="97">
        <v>14160905.939999999</v>
      </c>
      <c r="P132" s="99">
        <v>132.66</v>
      </c>
      <c r="Q132" s="97">
        <v>19242.333300000002</v>
      </c>
      <c r="R132" s="98">
        <v>7.5543008081784102E-2</v>
      </c>
      <c r="S132" s="98">
        <v>3.9548909021774464E-3</v>
      </c>
      <c r="T132" s="98">
        <f>Q132/'סכום נכסי הקרן'!$C$43</f>
        <v>4.0306962936978371E-4</v>
      </c>
    </row>
    <row r="133" spans="2:20" s="158" customFormat="1">
      <c r="B133" s="90" t="s">
        <v>649</v>
      </c>
      <c r="C133" s="87" t="s">
        <v>650</v>
      </c>
      <c r="D133" s="100" t="s">
        <v>147</v>
      </c>
      <c r="E133" s="165" t="s">
        <v>2759</v>
      </c>
      <c r="F133" s="87" t="s">
        <v>651</v>
      </c>
      <c r="G133" s="100" t="s">
        <v>406</v>
      </c>
      <c r="H133" s="87" t="s">
        <v>622</v>
      </c>
      <c r="I133" s="87" t="s">
        <v>187</v>
      </c>
      <c r="J133" s="87"/>
      <c r="K133" s="97">
        <v>3.6</v>
      </c>
      <c r="L133" s="100" t="s">
        <v>281</v>
      </c>
      <c r="M133" s="101">
        <v>4.4000000000000004E-2</v>
      </c>
      <c r="N133" s="101">
        <v>1.6400000000000005E-2</v>
      </c>
      <c r="O133" s="97">
        <v>6603500.2300000004</v>
      </c>
      <c r="P133" s="99">
        <v>110.71</v>
      </c>
      <c r="Q133" s="97">
        <v>7310.7350699999988</v>
      </c>
      <c r="R133" s="98">
        <v>4.0000914128696968E-2</v>
      </c>
      <c r="S133" s="98">
        <v>1.5025807507747821E-3</v>
      </c>
      <c r="T133" s="98">
        <f>Q133/'סכום נכסי הקרן'!$C$43</f>
        <v>1.5313814749719459E-4</v>
      </c>
    </row>
    <row r="134" spans="2:20" s="158" customFormat="1">
      <c r="B134" s="90" t="s">
        <v>652</v>
      </c>
      <c r="C134" s="87" t="s">
        <v>653</v>
      </c>
      <c r="D134" s="100" t="s">
        <v>147</v>
      </c>
      <c r="E134" s="165" t="s">
        <v>2759</v>
      </c>
      <c r="F134" s="87" t="s">
        <v>600</v>
      </c>
      <c r="G134" s="100" t="s">
        <v>406</v>
      </c>
      <c r="H134" s="87" t="s">
        <v>622</v>
      </c>
      <c r="I134" s="87" t="s">
        <v>187</v>
      </c>
      <c r="J134" s="87"/>
      <c r="K134" s="97">
        <v>6.42</v>
      </c>
      <c r="L134" s="100" t="s">
        <v>281</v>
      </c>
      <c r="M134" s="101">
        <v>4.9500000000000002E-2</v>
      </c>
      <c r="N134" s="101">
        <v>3.2199999999999999E-2</v>
      </c>
      <c r="O134" s="97">
        <v>7107576</v>
      </c>
      <c r="P134" s="99">
        <v>133.6</v>
      </c>
      <c r="Q134" s="97">
        <v>9495.72156</v>
      </c>
      <c r="R134" s="98">
        <v>5.8773077686418984E-3</v>
      </c>
      <c r="S134" s="98">
        <v>1.951662629565523E-3</v>
      </c>
      <c r="T134" s="98">
        <f>Q134/'סכום נכסי הקרן'!$C$43</f>
        <v>1.9890711329627908E-4</v>
      </c>
    </row>
    <row r="135" spans="2:20" s="158" customFormat="1">
      <c r="B135" s="90" t="s">
        <v>654</v>
      </c>
      <c r="C135" s="87" t="s">
        <v>655</v>
      </c>
      <c r="D135" s="100" t="s">
        <v>147</v>
      </c>
      <c r="E135" s="165" t="s">
        <v>2759</v>
      </c>
      <c r="F135" s="87" t="s">
        <v>600</v>
      </c>
      <c r="G135" s="100" t="s">
        <v>406</v>
      </c>
      <c r="H135" s="87" t="s">
        <v>622</v>
      </c>
      <c r="I135" s="87" t="s">
        <v>187</v>
      </c>
      <c r="J135" s="87"/>
      <c r="K135" s="97">
        <v>1.3800000000000001</v>
      </c>
      <c r="L135" s="100" t="s">
        <v>281</v>
      </c>
      <c r="M135" s="101">
        <v>0.05</v>
      </c>
      <c r="N135" s="101">
        <v>1.1599999999999999E-2</v>
      </c>
      <c r="O135" s="97">
        <v>12233886.01</v>
      </c>
      <c r="P135" s="99">
        <v>126.18</v>
      </c>
      <c r="Q135" s="97">
        <v>15436.717550000001</v>
      </c>
      <c r="R135" s="98">
        <v>2.7447402164223433E-2</v>
      </c>
      <c r="S135" s="98">
        <v>3.172719900760576E-3</v>
      </c>
      <c r="T135" s="98">
        <f>Q135/'סכום נכסי הקרן'!$C$43</f>
        <v>3.2335330256256058E-4</v>
      </c>
    </row>
    <row r="136" spans="2:20" s="158" customFormat="1">
      <c r="B136" s="90" t="s">
        <v>656</v>
      </c>
      <c r="C136" s="87" t="s">
        <v>657</v>
      </c>
      <c r="D136" s="100" t="s">
        <v>147</v>
      </c>
      <c r="E136" s="165" t="s">
        <v>2759</v>
      </c>
      <c r="F136" s="87" t="s">
        <v>584</v>
      </c>
      <c r="G136" s="100" t="s">
        <v>527</v>
      </c>
      <c r="H136" s="87" t="s">
        <v>622</v>
      </c>
      <c r="I136" s="87" t="s">
        <v>187</v>
      </c>
      <c r="J136" s="87"/>
      <c r="K136" s="97">
        <v>4.09</v>
      </c>
      <c r="L136" s="100" t="s">
        <v>281</v>
      </c>
      <c r="M136" s="101">
        <v>4.5999999999999999E-2</v>
      </c>
      <c r="N136" s="101">
        <v>2.1599999999999998E-2</v>
      </c>
      <c r="O136" s="97">
        <v>5970377.96</v>
      </c>
      <c r="P136" s="99">
        <v>134.19999999999999</v>
      </c>
      <c r="Q136" s="97">
        <v>8012.24719</v>
      </c>
      <c r="R136" s="98">
        <v>1.4622070111882176E-2</v>
      </c>
      <c r="S136" s="98">
        <v>1.6467630522608093E-3</v>
      </c>
      <c r="T136" s="98">
        <f>Q136/'סכום נכסי הקרן'!$C$43</f>
        <v>1.6783273914564148E-4</v>
      </c>
    </row>
    <row r="137" spans="2:20" s="158" customFormat="1">
      <c r="B137" s="90" t="s">
        <v>658</v>
      </c>
      <c r="C137" s="87" t="s">
        <v>659</v>
      </c>
      <c r="D137" s="100" t="s">
        <v>147</v>
      </c>
      <c r="E137" s="165" t="s">
        <v>2759</v>
      </c>
      <c r="F137" s="87" t="s">
        <v>637</v>
      </c>
      <c r="G137" s="100" t="s">
        <v>638</v>
      </c>
      <c r="H137" s="87" t="s">
        <v>622</v>
      </c>
      <c r="I137" s="87" t="s">
        <v>187</v>
      </c>
      <c r="J137" s="87"/>
      <c r="K137" s="97">
        <v>0.82</v>
      </c>
      <c r="L137" s="100" t="s">
        <v>281</v>
      </c>
      <c r="M137" s="101">
        <v>5.2999999999999999E-2</v>
      </c>
      <c r="N137" s="101">
        <v>2.0799999999999996E-2</v>
      </c>
      <c r="O137" s="97">
        <v>2031351.36</v>
      </c>
      <c r="P137" s="99">
        <v>122.9</v>
      </c>
      <c r="Q137" s="97">
        <v>2496.53087</v>
      </c>
      <c r="R137" s="98">
        <v>1.7319110527011416E-2</v>
      </c>
      <c r="S137" s="98">
        <v>5.1311382413109664E-4</v>
      </c>
      <c r="T137" s="98">
        <f>Q137/'סכום נכסי הקרן'!$C$43</f>
        <v>5.2294893596979925E-5</v>
      </c>
    </row>
    <row r="138" spans="2:20" s="158" customFormat="1">
      <c r="B138" s="90" t="s">
        <v>660</v>
      </c>
      <c r="C138" s="87" t="s">
        <v>661</v>
      </c>
      <c r="D138" s="100" t="s">
        <v>147</v>
      </c>
      <c r="E138" s="165" t="s">
        <v>2759</v>
      </c>
      <c r="F138" s="87" t="s">
        <v>662</v>
      </c>
      <c r="G138" s="100" t="s">
        <v>177</v>
      </c>
      <c r="H138" s="87" t="s">
        <v>622</v>
      </c>
      <c r="I138" s="87" t="s">
        <v>187</v>
      </c>
      <c r="J138" s="87"/>
      <c r="K138" s="97">
        <v>1.66</v>
      </c>
      <c r="L138" s="100" t="s">
        <v>281</v>
      </c>
      <c r="M138" s="101">
        <v>5.2000000000000005E-2</v>
      </c>
      <c r="N138" s="101">
        <v>2.0499999999999997E-2</v>
      </c>
      <c r="O138" s="97">
        <v>1544.8</v>
      </c>
      <c r="P138" s="99">
        <v>134.31</v>
      </c>
      <c r="Q138" s="97">
        <v>2.07483</v>
      </c>
      <c r="R138" s="98">
        <v>1.5207595620070854E-6</v>
      </c>
      <c r="S138" s="98">
        <v>4.264413344594146E-7</v>
      </c>
      <c r="T138" s="98">
        <f>Q138/'סכום נכסי הקרן'!$C$43</f>
        <v>4.346151509106789E-8</v>
      </c>
    </row>
    <row r="139" spans="2:20" s="158" customFormat="1">
      <c r="B139" s="90" t="s">
        <v>663</v>
      </c>
      <c r="C139" s="87" t="s">
        <v>664</v>
      </c>
      <c r="D139" s="100" t="s">
        <v>147</v>
      </c>
      <c r="E139" s="165" t="s">
        <v>2759</v>
      </c>
      <c r="F139" s="87" t="s">
        <v>665</v>
      </c>
      <c r="G139" s="100" t="s">
        <v>406</v>
      </c>
      <c r="H139" s="87" t="s">
        <v>666</v>
      </c>
      <c r="I139" s="87" t="s">
        <v>185</v>
      </c>
      <c r="J139" s="87"/>
      <c r="K139" s="97">
        <v>0.82000000000000006</v>
      </c>
      <c r="L139" s="100" t="s">
        <v>281</v>
      </c>
      <c r="M139" s="101">
        <v>6.0999999999999999E-2</v>
      </c>
      <c r="N139" s="101">
        <v>2.0400000000000001E-2</v>
      </c>
      <c r="O139" s="97">
        <v>3931227</v>
      </c>
      <c r="P139" s="99">
        <v>113</v>
      </c>
      <c r="Q139" s="97">
        <v>4442.2862599999999</v>
      </c>
      <c r="R139" s="98">
        <v>4.4422862599999995E-2</v>
      </c>
      <c r="S139" s="98">
        <v>9.1302635915478463E-4</v>
      </c>
      <c r="T139" s="98">
        <f>Q139/'סכום נכסי הקרן'!$C$43</f>
        <v>9.3052679654638467E-5</v>
      </c>
    </row>
    <row r="140" spans="2:20" s="158" customFormat="1">
      <c r="B140" s="90" t="s">
        <v>667</v>
      </c>
      <c r="C140" s="87" t="s">
        <v>668</v>
      </c>
      <c r="D140" s="100" t="s">
        <v>147</v>
      </c>
      <c r="E140" s="165" t="s">
        <v>2759</v>
      </c>
      <c r="F140" s="87" t="s">
        <v>665</v>
      </c>
      <c r="G140" s="100" t="s">
        <v>406</v>
      </c>
      <c r="H140" s="87" t="s">
        <v>666</v>
      </c>
      <c r="I140" s="87" t="s">
        <v>185</v>
      </c>
      <c r="J140" s="87"/>
      <c r="K140" s="97">
        <v>6.419999999999999</v>
      </c>
      <c r="L140" s="100" t="s">
        <v>281</v>
      </c>
      <c r="M140" s="101">
        <v>4.6500000000000007E-2</v>
      </c>
      <c r="N140" s="101">
        <v>4.1399999999999999E-2</v>
      </c>
      <c r="O140" s="97">
        <v>5500000</v>
      </c>
      <c r="P140" s="99">
        <v>103.12</v>
      </c>
      <c r="Q140" s="97">
        <v>5802.6280800000004</v>
      </c>
      <c r="R140" s="98">
        <v>2.3210512320000001E-2</v>
      </c>
      <c r="S140" s="98">
        <v>1.1926184129817242E-3</v>
      </c>
      <c r="T140" s="98">
        <f>Q140/'סכום נכסי הקרן'!$C$43</f>
        <v>1.215477932489767E-4</v>
      </c>
    </row>
    <row r="141" spans="2:20" s="158" customFormat="1">
      <c r="B141" s="90" t="s">
        <v>669</v>
      </c>
      <c r="C141" s="87" t="s">
        <v>670</v>
      </c>
      <c r="D141" s="100" t="s">
        <v>147</v>
      </c>
      <c r="E141" s="165" t="s">
        <v>2759</v>
      </c>
      <c r="F141" s="87" t="s">
        <v>665</v>
      </c>
      <c r="G141" s="100" t="s">
        <v>406</v>
      </c>
      <c r="H141" s="87" t="s">
        <v>666</v>
      </c>
      <c r="I141" s="87" t="s">
        <v>185</v>
      </c>
      <c r="J141" s="87"/>
      <c r="K141" s="97">
        <v>2.39</v>
      </c>
      <c r="L141" s="100" t="s">
        <v>281</v>
      </c>
      <c r="M141" s="101">
        <v>5.5999999999999994E-2</v>
      </c>
      <c r="N141" s="101">
        <v>1.9900000000000001E-2</v>
      </c>
      <c r="O141" s="97">
        <v>10823338.93</v>
      </c>
      <c r="P141" s="99">
        <v>114.14</v>
      </c>
      <c r="Q141" s="97">
        <v>12671.85017</v>
      </c>
      <c r="R141" s="98">
        <v>5.0040477388323748E-2</v>
      </c>
      <c r="S141" s="98">
        <v>2.6044546765588311E-3</v>
      </c>
      <c r="T141" s="98">
        <f>Q141/'סכום נכסי הקרן'!$C$43</f>
        <v>2.6543755748432703E-4</v>
      </c>
    </row>
    <row r="142" spans="2:20" s="158" customFormat="1">
      <c r="B142" s="90" t="s">
        <v>671</v>
      </c>
      <c r="C142" s="87" t="s">
        <v>672</v>
      </c>
      <c r="D142" s="100" t="s">
        <v>147</v>
      </c>
      <c r="E142" s="165" t="s">
        <v>2759</v>
      </c>
      <c r="F142" s="87" t="s">
        <v>673</v>
      </c>
      <c r="G142" s="100" t="s">
        <v>406</v>
      </c>
      <c r="H142" s="87" t="s">
        <v>666</v>
      </c>
      <c r="I142" s="87" t="s">
        <v>187</v>
      </c>
      <c r="J142" s="87"/>
      <c r="K142" s="97">
        <v>3.2599999999999993</v>
      </c>
      <c r="L142" s="100" t="s">
        <v>281</v>
      </c>
      <c r="M142" s="101">
        <v>5.3499999999999999E-2</v>
      </c>
      <c r="N142" s="101">
        <v>2.4E-2</v>
      </c>
      <c r="O142" s="97">
        <v>14852519.289999999</v>
      </c>
      <c r="P142" s="99">
        <v>110.77</v>
      </c>
      <c r="Q142" s="97">
        <v>16452.135880000002</v>
      </c>
      <c r="R142" s="98">
        <v>4.6684943449739683E-2</v>
      </c>
      <c r="S142" s="98">
        <v>3.3814195762423022E-3</v>
      </c>
      <c r="T142" s="98">
        <f>Q142/'סכום נכסי הקרן'!$C$43</f>
        <v>3.4462329532005976E-4</v>
      </c>
    </row>
    <row r="143" spans="2:20" s="158" customFormat="1">
      <c r="B143" s="90" t="s">
        <v>674</v>
      </c>
      <c r="C143" s="87" t="s">
        <v>675</v>
      </c>
      <c r="D143" s="100" t="s">
        <v>147</v>
      </c>
      <c r="E143" s="165" t="s">
        <v>2759</v>
      </c>
      <c r="F143" s="87" t="s">
        <v>673</v>
      </c>
      <c r="G143" s="100" t="s">
        <v>406</v>
      </c>
      <c r="H143" s="87" t="s">
        <v>666</v>
      </c>
      <c r="I143" s="87" t="s">
        <v>185</v>
      </c>
      <c r="J143" s="87"/>
      <c r="K143" s="97">
        <v>1.47</v>
      </c>
      <c r="L143" s="100" t="s">
        <v>281</v>
      </c>
      <c r="M143" s="101">
        <v>5.5E-2</v>
      </c>
      <c r="N143" s="101">
        <v>1.6499999999999997E-2</v>
      </c>
      <c r="O143" s="97">
        <v>2367309.6</v>
      </c>
      <c r="P143" s="99">
        <v>126.2</v>
      </c>
      <c r="Q143" s="97">
        <v>2987.5447200000003</v>
      </c>
      <c r="R143" s="98">
        <v>2.4906583743226345E-2</v>
      </c>
      <c r="S143" s="98">
        <v>6.1403226151249897E-4</v>
      </c>
      <c r="T143" s="98">
        <f>Q143/'סכום נכסי הקרן'!$C$43</f>
        <v>6.2580172801395874E-5</v>
      </c>
    </row>
    <row r="144" spans="2:20" s="158" customFormat="1">
      <c r="B144" s="90" t="s">
        <v>676</v>
      </c>
      <c r="C144" s="87" t="s">
        <v>677</v>
      </c>
      <c r="D144" s="100" t="s">
        <v>147</v>
      </c>
      <c r="E144" s="165" t="s">
        <v>2759</v>
      </c>
      <c r="F144" s="87" t="s">
        <v>678</v>
      </c>
      <c r="G144" s="100" t="s">
        <v>638</v>
      </c>
      <c r="H144" s="87" t="s">
        <v>666</v>
      </c>
      <c r="I144" s="87" t="s">
        <v>185</v>
      </c>
      <c r="J144" s="87"/>
      <c r="K144" s="97">
        <v>0.37000000000000005</v>
      </c>
      <c r="L144" s="100" t="s">
        <v>281</v>
      </c>
      <c r="M144" s="101">
        <v>2.7999999999999997E-2</v>
      </c>
      <c r="N144" s="101">
        <v>4.3299999999999998E-2</v>
      </c>
      <c r="O144" s="97">
        <v>902929.14</v>
      </c>
      <c r="P144" s="99">
        <v>103.51</v>
      </c>
      <c r="Q144" s="97">
        <v>934.62195999999994</v>
      </c>
      <c r="R144" s="98">
        <v>1.7775182544610312E-2</v>
      </c>
      <c r="S144" s="98">
        <v>1.9209353818745324E-4</v>
      </c>
      <c r="T144" s="98">
        <f>Q144/'סכום נכסי הקרן'!$C$43</f>
        <v>1.9577549205951065E-5</v>
      </c>
    </row>
    <row r="145" spans="2:20" s="158" customFormat="1">
      <c r="B145" s="90" t="s">
        <v>679</v>
      </c>
      <c r="C145" s="87" t="s">
        <v>680</v>
      </c>
      <c r="D145" s="100" t="s">
        <v>147</v>
      </c>
      <c r="E145" s="165" t="s">
        <v>2759</v>
      </c>
      <c r="F145" s="87" t="s">
        <v>678</v>
      </c>
      <c r="G145" s="100" t="s">
        <v>638</v>
      </c>
      <c r="H145" s="87" t="s">
        <v>666</v>
      </c>
      <c r="I145" s="87" t="s">
        <v>185</v>
      </c>
      <c r="J145" s="87"/>
      <c r="K145" s="97">
        <v>1.6</v>
      </c>
      <c r="L145" s="100" t="s">
        <v>281</v>
      </c>
      <c r="M145" s="101">
        <v>4.2000000000000003E-2</v>
      </c>
      <c r="N145" s="101">
        <v>2.18E-2</v>
      </c>
      <c r="O145" s="97">
        <v>8836185.3000000007</v>
      </c>
      <c r="P145" s="99">
        <v>104.94</v>
      </c>
      <c r="Q145" s="97">
        <v>9272.6927699999997</v>
      </c>
      <c r="R145" s="98">
        <v>1.4734206884913311E-2</v>
      </c>
      <c r="S145" s="98">
        <v>1.9058233584780273E-3</v>
      </c>
      <c r="T145" s="98">
        <f>Q145/'סכום נכסי הקרן'!$C$43</f>
        <v>1.9423532374131429E-4</v>
      </c>
    </row>
    <row r="146" spans="2:20" s="158" customFormat="1">
      <c r="B146" s="90" t="s">
        <v>681</v>
      </c>
      <c r="C146" s="87" t="s">
        <v>682</v>
      </c>
      <c r="D146" s="100" t="s">
        <v>147</v>
      </c>
      <c r="E146" s="165" t="s">
        <v>2759</v>
      </c>
      <c r="F146" s="87" t="s">
        <v>683</v>
      </c>
      <c r="G146" s="100" t="s">
        <v>406</v>
      </c>
      <c r="H146" s="87" t="s">
        <v>666</v>
      </c>
      <c r="I146" s="87" t="s">
        <v>185</v>
      </c>
      <c r="J146" s="87"/>
      <c r="K146" s="97">
        <v>3.0100000000000002</v>
      </c>
      <c r="L146" s="100" t="s">
        <v>281</v>
      </c>
      <c r="M146" s="101">
        <v>4.8000000000000001E-2</v>
      </c>
      <c r="N146" s="101">
        <v>3.0599999999999995E-2</v>
      </c>
      <c r="O146" s="97">
        <v>6663000</v>
      </c>
      <c r="P146" s="99">
        <v>104.3</v>
      </c>
      <c r="Q146" s="97">
        <v>7109.4212099999995</v>
      </c>
      <c r="R146" s="98">
        <v>4.7396141400000001E-2</v>
      </c>
      <c r="S146" s="98">
        <v>1.4612045652060486E-3</v>
      </c>
      <c r="T146" s="98">
        <f>Q146/'סכום נכסי הקרן'!$C$43</f>
        <v>1.4892122111554834E-4</v>
      </c>
    </row>
    <row r="147" spans="2:20" s="158" customFormat="1">
      <c r="B147" s="90" t="s">
        <v>684</v>
      </c>
      <c r="C147" s="87" t="s">
        <v>685</v>
      </c>
      <c r="D147" s="100" t="s">
        <v>147</v>
      </c>
      <c r="E147" s="165" t="s">
        <v>2759</v>
      </c>
      <c r="F147" s="87" t="s">
        <v>686</v>
      </c>
      <c r="G147" s="100" t="s">
        <v>406</v>
      </c>
      <c r="H147" s="87" t="s">
        <v>666</v>
      </c>
      <c r="I147" s="87" t="s">
        <v>187</v>
      </c>
      <c r="J147" s="87"/>
      <c r="K147" s="97">
        <v>2.8499999999999992</v>
      </c>
      <c r="L147" s="100" t="s">
        <v>281</v>
      </c>
      <c r="M147" s="101">
        <v>5.4000000000000006E-2</v>
      </c>
      <c r="N147" s="101">
        <v>4.3599999999999986E-2</v>
      </c>
      <c r="O147" s="97">
        <v>3842675.2</v>
      </c>
      <c r="P147" s="99">
        <v>105.52</v>
      </c>
      <c r="Q147" s="97">
        <v>4054.790860000001</v>
      </c>
      <c r="R147" s="98">
        <v>4.5053231777777786E-2</v>
      </c>
      <c r="S147" s="98">
        <v>8.3338414486595902E-4</v>
      </c>
      <c r="T147" s="98">
        <f>Q147/'סכום נכסי הקרן'!$C$43</f>
        <v>8.4935803970934585E-5</v>
      </c>
    </row>
    <row r="148" spans="2:20" s="158" customFormat="1">
      <c r="B148" s="90" t="s">
        <v>687</v>
      </c>
      <c r="C148" s="87" t="s">
        <v>688</v>
      </c>
      <c r="D148" s="100" t="s">
        <v>147</v>
      </c>
      <c r="E148" s="165" t="s">
        <v>2759</v>
      </c>
      <c r="F148" s="87" t="s">
        <v>686</v>
      </c>
      <c r="G148" s="100" t="s">
        <v>406</v>
      </c>
      <c r="H148" s="87" t="s">
        <v>666</v>
      </c>
      <c r="I148" s="87" t="s">
        <v>187</v>
      </c>
      <c r="J148" s="87"/>
      <c r="K148" s="97">
        <v>2.0700000000000003</v>
      </c>
      <c r="L148" s="100" t="s">
        <v>281</v>
      </c>
      <c r="M148" s="101">
        <v>6.4000000000000001E-2</v>
      </c>
      <c r="N148" s="101">
        <v>4.1500000000000002E-2</v>
      </c>
      <c r="O148" s="97">
        <v>3910087.95</v>
      </c>
      <c r="P148" s="99">
        <v>114</v>
      </c>
      <c r="Q148" s="97">
        <v>4457.5005399999991</v>
      </c>
      <c r="R148" s="98">
        <v>3.8205951093645746E-2</v>
      </c>
      <c r="S148" s="98">
        <v>9.1615336130244928E-4</v>
      </c>
      <c r="T148" s="98">
        <f>Q148/'סכום נכסי הקרן'!$C$43</f>
        <v>9.3371373552364887E-5</v>
      </c>
    </row>
    <row r="149" spans="2:20" s="158" customFormat="1">
      <c r="B149" s="90" t="s">
        <v>689</v>
      </c>
      <c r="C149" s="87" t="s">
        <v>690</v>
      </c>
      <c r="D149" s="100" t="s">
        <v>147</v>
      </c>
      <c r="E149" s="165" t="s">
        <v>2759</v>
      </c>
      <c r="F149" s="87" t="s">
        <v>686</v>
      </c>
      <c r="G149" s="100" t="s">
        <v>406</v>
      </c>
      <c r="H149" s="87" t="s">
        <v>666</v>
      </c>
      <c r="I149" s="87" t="s">
        <v>187</v>
      </c>
      <c r="J149" s="87"/>
      <c r="K149" s="97">
        <v>4.4399999999999995</v>
      </c>
      <c r="L149" s="100" t="s">
        <v>281</v>
      </c>
      <c r="M149" s="101">
        <v>2.5000000000000001E-2</v>
      </c>
      <c r="N149" s="101">
        <v>5.1999999999999991E-2</v>
      </c>
      <c r="O149" s="97">
        <v>10000800</v>
      </c>
      <c r="P149" s="99">
        <v>88.89</v>
      </c>
      <c r="Q149" s="97">
        <v>8889.7108000000007</v>
      </c>
      <c r="R149" s="98">
        <v>4.857977835096617E-2</v>
      </c>
      <c r="S149" s="98">
        <v>1.8271087927735142E-3</v>
      </c>
      <c r="T149" s="98">
        <f>Q149/'סכום נכסי הקרן'!$C$43</f>
        <v>1.8621299098693834E-4</v>
      </c>
    </row>
    <row r="150" spans="2:20" s="158" customFormat="1">
      <c r="B150" s="90" t="s">
        <v>691</v>
      </c>
      <c r="C150" s="87" t="s">
        <v>692</v>
      </c>
      <c r="D150" s="100" t="s">
        <v>147</v>
      </c>
      <c r="E150" s="165" t="s">
        <v>2759</v>
      </c>
      <c r="F150" s="87" t="s">
        <v>504</v>
      </c>
      <c r="G150" s="100" t="s">
        <v>357</v>
      </c>
      <c r="H150" s="87" t="s">
        <v>666</v>
      </c>
      <c r="I150" s="87" t="s">
        <v>187</v>
      </c>
      <c r="J150" s="87"/>
      <c r="K150" s="97">
        <v>5.2900000000000009</v>
      </c>
      <c r="L150" s="100" t="s">
        <v>281</v>
      </c>
      <c r="M150" s="101">
        <v>5.0999999999999997E-2</v>
      </c>
      <c r="N150" s="101">
        <v>1.8500000000000003E-2</v>
      </c>
      <c r="O150" s="97">
        <v>53289491</v>
      </c>
      <c r="P150" s="99">
        <v>141.88999999999999</v>
      </c>
      <c r="Q150" s="97">
        <v>76426.003719999993</v>
      </c>
      <c r="R150" s="98">
        <v>6.6617137278737706E-2</v>
      </c>
      <c r="S150" s="98">
        <v>1.5707892701453605E-2</v>
      </c>
      <c r="T150" s="98">
        <f>Q150/'סכום נכסי הקרן'!$C$43</f>
        <v>1.6008973814851291E-3</v>
      </c>
    </row>
    <row r="151" spans="2:20" s="158" customFormat="1">
      <c r="B151" s="90" t="s">
        <v>693</v>
      </c>
      <c r="C151" s="87" t="s">
        <v>694</v>
      </c>
      <c r="D151" s="100" t="s">
        <v>147</v>
      </c>
      <c r="E151" s="165" t="s">
        <v>2759</v>
      </c>
      <c r="F151" s="87" t="s">
        <v>695</v>
      </c>
      <c r="G151" s="100" t="s">
        <v>406</v>
      </c>
      <c r="H151" s="87" t="s">
        <v>666</v>
      </c>
      <c r="I151" s="87" t="s">
        <v>185</v>
      </c>
      <c r="J151" s="87"/>
      <c r="K151" s="97">
        <v>2.83</v>
      </c>
      <c r="L151" s="100" t="s">
        <v>281</v>
      </c>
      <c r="M151" s="101">
        <v>4.8499999999999995E-2</v>
      </c>
      <c r="N151" s="101">
        <v>2.8600000000000004E-2</v>
      </c>
      <c r="O151" s="97">
        <v>18171516</v>
      </c>
      <c r="P151" s="99">
        <v>113.07</v>
      </c>
      <c r="Q151" s="97">
        <v>20546.505149999997</v>
      </c>
      <c r="R151" s="98">
        <v>2.9563316762589924E-2</v>
      </c>
      <c r="S151" s="98">
        <v>4.2229383007972862E-3</v>
      </c>
      <c r="T151" s="98">
        <f>Q151/'סכום נכסי הקרן'!$C$43</f>
        <v>4.3038814921966091E-4</v>
      </c>
    </row>
    <row r="152" spans="2:20" s="158" customFormat="1">
      <c r="B152" s="90" t="s">
        <v>696</v>
      </c>
      <c r="C152" s="87" t="s">
        <v>697</v>
      </c>
      <c r="D152" s="100" t="s">
        <v>147</v>
      </c>
      <c r="E152" s="165" t="s">
        <v>2759</v>
      </c>
      <c r="F152" s="87" t="s">
        <v>695</v>
      </c>
      <c r="G152" s="100" t="s">
        <v>406</v>
      </c>
      <c r="H152" s="87" t="s">
        <v>666</v>
      </c>
      <c r="I152" s="87" t="s">
        <v>187</v>
      </c>
      <c r="J152" s="87"/>
      <c r="K152" s="97">
        <v>0.65000000000000013</v>
      </c>
      <c r="L152" s="100" t="s">
        <v>281</v>
      </c>
      <c r="M152" s="101">
        <v>4.7E-2</v>
      </c>
      <c r="N152" s="101">
        <v>2.7900000000000001E-2</v>
      </c>
      <c r="O152" s="97">
        <v>2681737.52</v>
      </c>
      <c r="P152" s="99">
        <v>121.01</v>
      </c>
      <c r="Q152" s="97">
        <v>3245.1705699999998</v>
      </c>
      <c r="R152" s="98">
        <v>2.5535768486651195E-2</v>
      </c>
      <c r="S152" s="98">
        <v>6.6698229176328616E-4</v>
      </c>
      <c r="T152" s="98">
        <f>Q152/'סכום נכסי הקרן'!$C$43</f>
        <v>6.7976667823939501E-5</v>
      </c>
    </row>
    <row r="153" spans="2:20" s="158" customFormat="1">
      <c r="B153" s="90" t="s">
        <v>698</v>
      </c>
      <c r="C153" s="87" t="s">
        <v>699</v>
      </c>
      <c r="D153" s="100" t="s">
        <v>147</v>
      </c>
      <c r="E153" s="165" t="s">
        <v>2759</v>
      </c>
      <c r="F153" s="87" t="s">
        <v>695</v>
      </c>
      <c r="G153" s="100" t="s">
        <v>406</v>
      </c>
      <c r="H153" s="87" t="s">
        <v>666</v>
      </c>
      <c r="I153" s="87" t="s">
        <v>187</v>
      </c>
      <c r="J153" s="87"/>
      <c r="K153" s="97">
        <v>2.0699999999999998</v>
      </c>
      <c r="L153" s="100" t="s">
        <v>281</v>
      </c>
      <c r="M153" s="101">
        <v>4.2000000000000003E-2</v>
      </c>
      <c r="N153" s="101">
        <v>2.7099999999999999E-2</v>
      </c>
      <c r="O153" s="97">
        <v>2669674.27</v>
      </c>
      <c r="P153" s="99">
        <v>111.67</v>
      </c>
      <c r="Q153" s="97">
        <v>2981.2250800000002</v>
      </c>
      <c r="R153" s="98">
        <v>1.5899867093333332E-2</v>
      </c>
      <c r="S153" s="98">
        <v>6.1273338125970563E-4</v>
      </c>
      <c r="T153" s="98">
        <f>Q153/'סכום נכסי הקרן'!$C$43</f>
        <v>6.2447795146730137E-5</v>
      </c>
    </row>
    <row r="154" spans="2:20" s="158" customFormat="1">
      <c r="B154" s="90" t="s">
        <v>700</v>
      </c>
      <c r="C154" s="87" t="s">
        <v>701</v>
      </c>
      <c r="D154" s="100" t="s">
        <v>147</v>
      </c>
      <c r="E154" s="165" t="s">
        <v>2759</v>
      </c>
      <c r="F154" s="87" t="s">
        <v>695</v>
      </c>
      <c r="G154" s="100" t="s">
        <v>406</v>
      </c>
      <c r="H154" s="87" t="s">
        <v>666</v>
      </c>
      <c r="I154" s="87" t="s">
        <v>185</v>
      </c>
      <c r="J154" s="87"/>
      <c r="K154" s="97">
        <v>5.39</v>
      </c>
      <c r="L154" s="100" t="s">
        <v>281</v>
      </c>
      <c r="M154" s="101">
        <v>3.7999999999999999E-2</v>
      </c>
      <c r="N154" s="101">
        <v>3.6799999999999999E-2</v>
      </c>
      <c r="O154" s="97">
        <v>3868395.61</v>
      </c>
      <c r="P154" s="99">
        <v>100.02</v>
      </c>
      <c r="Q154" s="97">
        <v>3869.1691700000001</v>
      </c>
      <c r="R154" s="98">
        <v>9.9920696289486181E-3</v>
      </c>
      <c r="S154" s="98">
        <v>7.9523318252773751E-4</v>
      </c>
      <c r="T154" s="98">
        <f>Q154/'סכום נכסי הקרן'!$C$43</f>
        <v>8.1047581860610094E-5</v>
      </c>
    </row>
    <row r="155" spans="2:20" s="158" customFormat="1">
      <c r="B155" s="90" t="s">
        <v>702</v>
      </c>
      <c r="C155" s="87" t="s">
        <v>703</v>
      </c>
      <c r="D155" s="100" t="s">
        <v>147</v>
      </c>
      <c r="E155" s="165" t="s">
        <v>2759</v>
      </c>
      <c r="F155" s="87" t="s">
        <v>704</v>
      </c>
      <c r="G155" s="100" t="s">
        <v>469</v>
      </c>
      <c r="H155" s="87" t="s">
        <v>705</v>
      </c>
      <c r="I155" s="87" t="s">
        <v>187</v>
      </c>
      <c r="J155" s="87"/>
      <c r="K155" s="97">
        <v>2.38</v>
      </c>
      <c r="L155" s="100" t="s">
        <v>281</v>
      </c>
      <c r="M155" s="101">
        <v>4.8000000000000001E-2</v>
      </c>
      <c r="N155" s="101">
        <v>2.8400000000000009E-2</v>
      </c>
      <c r="O155" s="97">
        <v>21351712.360000003</v>
      </c>
      <c r="P155" s="99">
        <v>122.46</v>
      </c>
      <c r="Q155" s="97">
        <v>26147.30747</v>
      </c>
      <c r="R155" s="98">
        <v>2.8401436745389124E-2</v>
      </c>
      <c r="S155" s="98">
        <v>5.3740753170271396E-3</v>
      </c>
      <c r="T155" s="98">
        <f>Q155/'סכום נכסי הקרן'!$C$43</f>
        <v>5.4770829330508871E-4</v>
      </c>
    </row>
    <row r="156" spans="2:20" s="158" customFormat="1">
      <c r="B156" s="90" t="s">
        <v>706</v>
      </c>
      <c r="C156" s="87" t="s">
        <v>707</v>
      </c>
      <c r="D156" s="100" t="s">
        <v>147</v>
      </c>
      <c r="E156" s="165" t="s">
        <v>2759</v>
      </c>
      <c r="F156" s="87" t="s">
        <v>708</v>
      </c>
      <c r="G156" s="100" t="s">
        <v>527</v>
      </c>
      <c r="H156" s="87" t="s">
        <v>705</v>
      </c>
      <c r="I156" s="87" t="s">
        <v>187</v>
      </c>
      <c r="J156" s="87"/>
      <c r="K156" s="97">
        <v>1.2900000000000003</v>
      </c>
      <c r="L156" s="100" t="s">
        <v>281</v>
      </c>
      <c r="M156" s="101">
        <v>5.2999999999999999E-2</v>
      </c>
      <c r="N156" s="101">
        <v>3.44E-2</v>
      </c>
      <c r="O156" s="97">
        <v>2671314.5</v>
      </c>
      <c r="P156" s="99">
        <v>123.98</v>
      </c>
      <c r="Q156" s="97">
        <v>3311.8956499999995</v>
      </c>
      <c r="R156" s="98">
        <v>2.1813148295980155E-2</v>
      </c>
      <c r="S156" s="98">
        <v>6.8069634648444937E-4</v>
      </c>
      <c r="T156" s="98">
        <f>Q156/'סכום נכסי הקרן'!$C$43</f>
        <v>6.9374359717430868E-5</v>
      </c>
    </row>
    <row r="157" spans="2:20" s="158" customFormat="1">
      <c r="B157" s="90" t="s">
        <v>709</v>
      </c>
      <c r="C157" s="87" t="s">
        <v>710</v>
      </c>
      <c r="D157" s="100" t="s">
        <v>147</v>
      </c>
      <c r="E157" s="165" t="s">
        <v>2759</v>
      </c>
      <c r="F157" s="87" t="s">
        <v>708</v>
      </c>
      <c r="G157" s="100" t="s">
        <v>527</v>
      </c>
      <c r="H157" s="87" t="s">
        <v>705</v>
      </c>
      <c r="I157" s="87" t="s">
        <v>185</v>
      </c>
      <c r="J157" s="87"/>
      <c r="K157" s="97">
        <v>2.3499999999999996</v>
      </c>
      <c r="L157" s="100" t="s">
        <v>281</v>
      </c>
      <c r="M157" s="101">
        <v>5.2999999999999999E-2</v>
      </c>
      <c r="N157" s="101">
        <v>3.2000000000000001E-2</v>
      </c>
      <c r="O157" s="97">
        <v>496138</v>
      </c>
      <c r="P157" s="99">
        <v>106</v>
      </c>
      <c r="Q157" s="97">
        <v>525.90628000000004</v>
      </c>
      <c r="R157" s="98">
        <v>1.8950553303425041E-3</v>
      </c>
      <c r="S157" s="98">
        <v>1.0808990415782813E-4</v>
      </c>
      <c r="T157" s="98">
        <f>Q157/'סכום נכסי הקרן'!$C$43</f>
        <v>1.1016171794656611E-5</v>
      </c>
    </row>
    <row r="158" spans="2:20" s="158" customFormat="1">
      <c r="B158" s="90" t="s">
        <v>711</v>
      </c>
      <c r="C158" s="87" t="s">
        <v>712</v>
      </c>
      <c r="D158" s="100" t="s">
        <v>147</v>
      </c>
      <c r="E158" s="165" t="s">
        <v>2759</v>
      </c>
      <c r="F158" s="87" t="s">
        <v>708</v>
      </c>
      <c r="G158" s="100" t="s">
        <v>527</v>
      </c>
      <c r="H158" s="87" t="s">
        <v>705</v>
      </c>
      <c r="I158" s="87" t="s">
        <v>185</v>
      </c>
      <c r="J158" s="87"/>
      <c r="K158" s="97">
        <v>3.44</v>
      </c>
      <c r="L158" s="100" t="s">
        <v>281</v>
      </c>
      <c r="M158" s="101">
        <v>0.05</v>
      </c>
      <c r="N158" s="101">
        <v>3.5300000000000005E-2</v>
      </c>
      <c r="O158" s="97">
        <v>5920000</v>
      </c>
      <c r="P158" s="99">
        <v>104.23</v>
      </c>
      <c r="Q158" s="97">
        <v>6170.4160000000002</v>
      </c>
      <c r="R158" s="98">
        <v>5.9114359893083987E-2</v>
      </c>
      <c r="S158" s="98">
        <v>1.2682101344253377E-3</v>
      </c>
      <c r="T158" s="98">
        <f>Q158/'סכום נכסי הקרן'!$C$43</f>
        <v>1.2925185586393429E-4</v>
      </c>
    </row>
    <row r="159" spans="2:20" s="158" customFormat="1">
      <c r="B159" s="90" t="s">
        <v>713</v>
      </c>
      <c r="C159" s="87" t="s">
        <v>714</v>
      </c>
      <c r="D159" s="100" t="s">
        <v>147</v>
      </c>
      <c r="E159" s="165" t="s">
        <v>2759</v>
      </c>
      <c r="F159" s="87" t="s">
        <v>708</v>
      </c>
      <c r="G159" s="100" t="s">
        <v>527</v>
      </c>
      <c r="H159" s="87" t="s">
        <v>705</v>
      </c>
      <c r="I159" s="87" t="s">
        <v>187</v>
      </c>
      <c r="J159" s="87"/>
      <c r="K159" s="97">
        <v>0.91</v>
      </c>
      <c r="L159" s="100" t="s">
        <v>281</v>
      </c>
      <c r="M159" s="101">
        <v>5.2499999999999998E-2</v>
      </c>
      <c r="N159" s="101">
        <v>2.5699999999999997E-2</v>
      </c>
      <c r="O159" s="97">
        <v>3311268.4</v>
      </c>
      <c r="P159" s="99">
        <v>124.83</v>
      </c>
      <c r="Q159" s="97">
        <v>4133.4565499999999</v>
      </c>
      <c r="R159" s="98">
        <v>3.0293848509039975E-2</v>
      </c>
      <c r="S159" s="98">
        <v>8.4955236193423459E-4</v>
      </c>
      <c r="T159" s="98">
        <f>Q159/'סכום נכסי הקרן'!$C$43</f>
        <v>8.6583616116066579E-5</v>
      </c>
    </row>
    <row r="160" spans="2:20" s="158" customFormat="1">
      <c r="B160" s="90" t="s">
        <v>715</v>
      </c>
      <c r="C160" s="87" t="s">
        <v>716</v>
      </c>
      <c r="D160" s="100" t="s">
        <v>147</v>
      </c>
      <c r="E160" s="165" t="s">
        <v>2759</v>
      </c>
      <c r="F160" s="87" t="s">
        <v>717</v>
      </c>
      <c r="G160" s="100" t="s">
        <v>406</v>
      </c>
      <c r="H160" s="87" t="s">
        <v>705</v>
      </c>
      <c r="I160" s="87" t="s">
        <v>187</v>
      </c>
      <c r="J160" s="87"/>
      <c r="K160" s="97">
        <v>1.59</v>
      </c>
      <c r="L160" s="100" t="s">
        <v>281</v>
      </c>
      <c r="M160" s="101">
        <v>4.6500000000000007E-2</v>
      </c>
      <c r="N160" s="101">
        <v>4.4999999999999998E-2</v>
      </c>
      <c r="O160" s="97">
        <v>12665154.1</v>
      </c>
      <c r="P160" s="99">
        <v>122.8</v>
      </c>
      <c r="Q160" s="97">
        <v>15552.809650000001</v>
      </c>
      <c r="R160" s="98">
        <v>4.470343739408026E-2</v>
      </c>
      <c r="S160" s="98">
        <v>3.1965803953766148E-3</v>
      </c>
      <c r="T160" s="98">
        <f>Q160/'סכום נכסי הקרן'!$C$43</f>
        <v>3.2578508663937833E-4</v>
      </c>
    </row>
    <row r="161" spans="2:20" s="158" customFormat="1">
      <c r="B161" s="90" t="s">
        <v>718</v>
      </c>
      <c r="C161" s="87" t="s">
        <v>719</v>
      </c>
      <c r="D161" s="100" t="s">
        <v>147</v>
      </c>
      <c r="E161" s="165" t="s">
        <v>2759</v>
      </c>
      <c r="F161" s="87" t="s">
        <v>717</v>
      </c>
      <c r="G161" s="100" t="s">
        <v>406</v>
      </c>
      <c r="H161" s="87" t="s">
        <v>705</v>
      </c>
      <c r="I161" s="87" t="s">
        <v>187</v>
      </c>
      <c r="J161" s="87"/>
      <c r="K161" s="97">
        <v>2.2400000000000002</v>
      </c>
      <c r="L161" s="100" t="s">
        <v>281</v>
      </c>
      <c r="M161" s="101">
        <v>6.6000000000000003E-2</v>
      </c>
      <c r="N161" s="101">
        <v>5.0799999999999991E-2</v>
      </c>
      <c r="O161" s="97">
        <v>55836223.159999996</v>
      </c>
      <c r="P161" s="99">
        <v>104.97</v>
      </c>
      <c r="Q161" s="97">
        <v>58611.283259999997</v>
      </c>
      <c r="R161" s="98">
        <v>3.7559814142703082E-2</v>
      </c>
      <c r="S161" s="98">
        <v>1.204642011527361E-2</v>
      </c>
      <c r="T161" s="98">
        <f>Q161/'סכום נכסי הקרן'!$C$43</f>
        <v>1.2277319934217959E-3</v>
      </c>
    </row>
    <row r="162" spans="2:20" s="158" customFormat="1">
      <c r="B162" s="90" t="s">
        <v>720</v>
      </c>
      <c r="C162" s="87" t="s">
        <v>721</v>
      </c>
      <c r="D162" s="100" t="s">
        <v>147</v>
      </c>
      <c r="E162" s="165" t="s">
        <v>2759</v>
      </c>
      <c r="F162" s="87" t="s">
        <v>717</v>
      </c>
      <c r="G162" s="100" t="s">
        <v>406</v>
      </c>
      <c r="H162" s="87" t="s">
        <v>705</v>
      </c>
      <c r="I162" s="87" t="s">
        <v>187</v>
      </c>
      <c r="J162" s="87"/>
      <c r="K162" s="97">
        <v>1.4799999999999995</v>
      </c>
      <c r="L162" s="100" t="s">
        <v>281</v>
      </c>
      <c r="M162" s="101">
        <v>5.0499999999999996E-2</v>
      </c>
      <c r="N162" s="101">
        <v>4.4299999999999999E-2</v>
      </c>
      <c r="O162" s="97">
        <v>4210621.99</v>
      </c>
      <c r="P162" s="99">
        <v>120.78</v>
      </c>
      <c r="Q162" s="97">
        <v>5085.5892500000009</v>
      </c>
      <c r="R162" s="98">
        <v>1.5686693266077249E-2</v>
      </c>
      <c r="S162" s="98">
        <v>1.0452448953805632E-3</v>
      </c>
      <c r="T162" s="98">
        <f>Q162/'סכום נכסי הקרן'!$C$43</f>
        <v>1.0652796322390156E-4</v>
      </c>
    </row>
    <row r="163" spans="2:20" s="158" customFormat="1">
      <c r="B163" s="90" t="s">
        <v>722</v>
      </c>
      <c r="C163" s="87" t="s">
        <v>723</v>
      </c>
      <c r="D163" s="100" t="s">
        <v>147</v>
      </c>
      <c r="E163" s="165" t="s">
        <v>2759</v>
      </c>
      <c r="F163" s="87" t="s">
        <v>724</v>
      </c>
      <c r="G163" s="100" t="s">
        <v>406</v>
      </c>
      <c r="H163" s="87" t="s">
        <v>725</v>
      </c>
      <c r="I163" s="87" t="s">
        <v>185</v>
      </c>
      <c r="J163" s="87"/>
      <c r="K163" s="97">
        <v>2.7700000000000005</v>
      </c>
      <c r="L163" s="100" t="s">
        <v>281</v>
      </c>
      <c r="M163" s="101">
        <v>7.4999999999999997E-2</v>
      </c>
      <c r="N163" s="101">
        <v>0.29720000000000002</v>
      </c>
      <c r="O163" s="97">
        <v>4627622.7300000004</v>
      </c>
      <c r="P163" s="99">
        <v>60.11</v>
      </c>
      <c r="Q163" s="97">
        <v>2781.6640499999999</v>
      </c>
      <c r="R163" s="98">
        <v>1.7651531145784572E-3</v>
      </c>
      <c r="S163" s="98">
        <v>5.7171745612882971E-4</v>
      </c>
      <c r="T163" s="98">
        <f>Q163/'סכום נכסי הקרן'!$C$43</f>
        <v>5.8267585338247486E-5</v>
      </c>
    </row>
    <row r="164" spans="2:20" s="158" customFormat="1">
      <c r="B164" s="90" t="s">
        <v>726</v>
      </c>
      <c r="C164" s="87" t="s">
        <v>727</v>
      </c>
      <c r="D164" s="100" t="s">
        <v>147</v>
      </c>
      <c r="E164" s="165" t="s">
        <v>2759</v>
      </c>
      <c r="F164" s="87" t="s">
        <v>724</v>
      </c>
      <c r="G164" s="100" t="s">
        <v>406</v>
      </c>
      <c r="H164" s="87" t="s">
        <v>725</v>
      </c>
      <c r="I164" s="87" t="s">
        <v>185</v>
      </c>
      <c r="J164" s="87"/>
      <c r="K164" s="97">
        <v>3.1300000000000003</v>
      </c>
      <c r="L164" s="100" t="s">
        <v>281</v>
      </c>
      <c r="M164" s="101">
        <v>6.2E-2</v>
      </c>
      <c r="N164" s="101">
        <v>0.34720000000000001</v>
      </c>
      <c r="O164" s="97">
        <v>12253312</v>
      </c>
      <c r="P164" s="99">
        <v>43.46</v>
      </c>
      <c r="Q164" s="97">
        <v>5325.2898199999991</v>
      </c>
      <c r="R164" s="98">
        <v>8.240379157509253E-3</v>
      </c>
      <c r="S164" s="98">
        <v>1.0945107296616761E-3</v>
      </c>
      <c r="T164" s="98">
        <f>Q164/'סכום נכסי הקרן'!$C$43</f>
        <v>1.1154897696497552E-4</v>
      </c>
    </row>
    <row r="165" spans="2:20" s="158" customFormat="1">
      <c r="B165" s="90" t="s">
        <v>728</v>
      </c>
      <c r="C165" s="87" t="s">
        <v>729</v>
      </c>
      <c r="D165" s="100" t="s">
        <v>147</v>
      </c>
      <c r="E165" s="165" t="s">
        <v>2759</v>
      </c>
      <c r="F165" s="87" t="s">
        <v>730</v>
      </c>
      <c r="G165" s="100" t="s">
        <v>446</v>
      </c>
      <c r="H165" s="87" t="s">
        <v>725</v>
      </c>
      <c r="I165" s="87" t="s">
        <v>185</v>
      </c>
      <c r="J165" s="87"/>
      <c r="K165" s="97">
        <v>2.96</v>
      </c>
      <c r="L165" s="100" t="s">
        <v>281</v>
      </c>
      <c r="M165" s="101">
        <v>3.85E-2</v>
      </c>
      <c r="N165" s="101">
        <v>2.76E-2</v>
      </c>
      <c r="O165" s="97">
        <v>530794</v>
      </c>
      <c r="P165" s="99">
        <v>103.8</v>
      </c>
      <c r="Q165" s="97">
        <v>550.96415999999999</v>
      </c>
      <c r="R165" s="98">
        <v>1.3774104000000001E-2</v>
      </c>
      <c r="S165" s="98">
        <v>1.1324006864644834E-4</v>
      </c>
      <c r="T165" s="98">
        <f>Q165/'סכום נכסי הקרן'!$C$43</f>
        <v>1.1541059823926559E-5</v>
      </c>
    </row>
    <row r="166" spans="2:20" s="158" customFormat="1">
      <c r="B166" s="90" t="s">
        <v>731</v>
      </c>
      <c r="C166" s="87" t="s">
        <v>732</v>
      </c>
      <c r="D166" s="100" t="s">
        <v>147</v>
      </c>
      <c r="E166" s="165" t="s">
        <v>2759</v>
      </c>
      <c r="F166" s="87" t="s">
        <v>733</v>
      </c>
      <c r="G166" s="100" t="s">
        <v>406</v>
      </c>
      <c r="H166" s="87" t="s">
        <v>725</v>
      </c>
      <c r="I166" s="87" t="s">
        <v>185</v>
      </c>
      <c r="J166" s="87"/>
      <c r="K166" s="97">
        <v>3.4200000000000004</v>
      </c>
      <c r="L166" s="100" t="s">
        <v>281</v>
      </c>
      <c r="M166" s="101">
        <v>7.2499999999999995E-2</v>
      </c>
      <c r="N166" s="101">
        <v>6.25E-2</v>
      </c>
      <c r="O166" s="97">
        <v>15294360.069999998</v>
      </c>
      <c r="P166" s="99">
        <v>108.76</v>
      </c>
      <c r="Q166" s="97">
        <v>16634.146649999999</v>
      </c>
      <c r="R166" s="98">
        <v>3.395856428196041E-2</v>
      </c>
      <c r="S166" s="98">
        <v>3.4188283835396636E-3</v>
      </c>
      <c r="T166" s="98">
        <f>Q166/'סכום נכסי הקרן'!$C$43</f>
        <v>3.4843587940024552E-4</v>
      </c>
    </row>
    <row r="167" spans="2:20" s="158" customFormat="1">
      <c r="B167" s="90" t="s">
        <v>734</v>
      </c>
      <c r="C167" s="87" t="s">
        <v>735</v>
      </c>
      <c r="D167" s="100" t="s">
        <v>147</v>
      </c>
      <c r="E167" s="165" t="s">
        <v>2759</v>
      </c>
      <c r="F167" s="87" t="s">
        <v>733</v>
      </c>
      <c r="G167" s="100" t="s">
        <v>406</v>
      </c>
      <c r="H167" s="87" t="s">
        <v>725</v>
      </c>
      <c r="I167" s="87" t="s">
        <v>185</v>
      </c>
      <c r="J167" s="87"/>
      <c r="K167" s="97">
        <v>4.59</v>
      </c>
      <c r="L167" s="100" t="s">
        <v>281</v>
      </c>
      <c r="M167" s="101">
        <v>4.9000000000000002E-2</v>
      </c>
      <c r="N167" s="101">
        <v>9.8899999999999974E-2</v>
      </c>
      <c r="O167" s="97">
        <v>703022</v>
      </c>
      <c r="P167" s="99">
        <v>79.7</v>
      </c>
      <c r="Q167" s="97">
        <v>560.30858000000001</v>
      </c>
      <c r="R167" s="98">
        <v>3.2837635820195743E-3</v>
      </c>
      <c r="S167" s="98">
        <v>1.1516063415521256E-4</v>
      </c>
      <c r="T167" s="98">
        <f>Q167/'סכום נכסי הקרן'!$C$43</f>
        <v>1.1736797619720566E-5</v>
      </c>
    </row>
    <row r="168" spans="2:20" s="158" customFormat="1">
      <c r="B168" s="90" t="s">
        <v>736</v>
      </c>
      <c r="C168" s="87" t="s">
        <v>737</v>
      </c>
      <c r="D168" s="100" t="s">
        <v>147</v>
      </c>
      <c r="E168" s="165" t="s">
        <v>2759</v>
      </c>
      <c r="F168" s="87" t="s">
        <v>733</v>
      </c>
      <c r="G168" s="100" t="s">
        <v>406</v>
      </c>
      <c r="H168" s="87" t="s">
        <v>725</v>
      </c>
      <c r="I168" s="87" t="s">
        <v>185</v>
      </c>
      <c r="J168" s="87"/>
      <c r="K168" s="97">
        <v>1.4599999999999997</v>
      </c>
      <c r="L168" s="100" t="s">
        <v>281</v>
      </c>
      <c r="M168" s="101">
        <v>5.3499999999999999E-2</v>
      </c>
      <c r="N168" s="101">
        <v>0.109</v>
      </c>
      <c r="O168" s="97">
        <v>6766083.3099999996</v>
      </c>
      <c r="P168" s="99">
        <v>111.03</v>
      </c>
      <c r="Q168" s="97">
        <v>7512.3823000000011</v>
      </c>
      <c r="R168" s="98">
        <v>2.090444698189527E-2</v>
      </c>
      <c r="S168" s="98">
        <v>1.5440254541245724E-3</v>
      </c>
      <c r="T168" s="98">
        <f>Q168/'סכום נכסי הקרן'!$C$43</f>
        <v>1.5736205698843828E-4</v>
      </c>
    </row>
    <row r="169" spans="2:20" s="158" customFormat="1">
      <c r="B169" s="90" t="s">
        <v>738</v>
      </c>
      <c r="C169" s="87" t="s">
        <v>739</v>
      </c>
      <c r="D169" s="100" t="s">
        <v>147</v>
      </c>
      <c r="E169" s="165" t="s">
        <v>2759</v>
      </c>
      <c r="F169" s="87" t="s">
        <v>740</v>
      </c>
      <c r="G169" s="100" t="s">
        <v>527</v>
      </c>
      <c r="H169" s="87" t="s">
        <v>741</v>
      </c>
      <c r="I169" s="87" t="s">
        <v>187</v>
      </c>
      <c r="J169" s="87"/>
      <c r="K169" s="97">
        <v>4.8299999999999983</v>
      </c>
      <c r="L169" s="100" t="s">
        <v>281</v>
      </c>
      <c r="M169" s="101">
        <v>4.9500000000000002E-2</v>
      </c>
      <c r="N169" s="101">
        <v>0.10969999999999996</v>
      </c>
      <c r="O169" s="97">
        <v>37647997</v>
      </c>
      <c r="P169" s="99">
        <v>90.5</v>
      </c>
      <c r="Q169" s="97">
        <v>34071.43725000001</v>
      </c>
      <c r="R169" s="98">
        <v>1.2160076184406836E-2</v>
      </c>
      <c r="S169" s="98">
        <v>7.0027275332630676E-3</v>
      </c>
      <c r="T169" s="98">
        <f>Q169/'סכום נכסי הקרן'!$C$43</f>
        <v>7.1369523489406273E-4</v>
      </c>
    </row>
    <row r="170" spans="2:20" s="158" customFormat="1">
      <c r="B170" s="90" t="s">
        <v>742</v>
      </c>
      <c r="C170" s="87" t="s">
        <v>743</v>
      </c>
      <c r="D170" s="100" t="s">
        <v>147</v>
      </c>
      <c r="E170" s="165" t="s">
        <v>2759</v>
      </c>
      <c r="F170" s="87" t="s">
        <v>740</v>
      </c>
      <c r="G170" s="100" t="s">
        <v>527</v>
      </c>
      <c r="H170" s="87" t="s">
        <v>741</v>
      </c>
      <c r="I170" s="87" t="s">
        <v>187</v>
      </c>
      <c r="J170" s="87"/>
      <c r="K170" s="97">
        <v>0.3</v>
      </c>
      <c r="L170" s="100" t="s">
        <v>281</v>
      </c>
      <c r="M170" s="101">
        <v>0.05</v>
      </c>
      <c r="N170" s="101">
        <v>5.8199999999999988E-2</v>
      </c>
      <c r="O170" s="97">
        <v>447499.05</v>
      </c>
      <c r="P170" s="99">
        <v>126.97</v>
      </c>
      <c r="Q170" s="97">
        <v>568.18954000000008</v>
      </c>
      <c r="R170" s="98">
        <v>4.4469946477688821E-3</v>
      </c>
      <c r="S170" s="98">
        <v>1.1678041365484447E-4</v>
      </c>
      <c r="T170" s="98">
        <f>Q170/'סכום נכסי הקרן'!$C$43</f>
        <v>1.1901880282865068E-5</v>
      </c>
    </row>
    <row r="171" spans="2:20" s="158" customFormat="1">
      <c r="B171" s="90" t="s">
        <v>744</v>
      </c>
      <c r="C171" s="87" t="s">
        <v>745</v>
      </c>
      <c r="D171" s="100" t="s">
        <v>147</v>
      </c>
      <c r="E171" s="165" t="s">
        <v>2759</v>
      </c>
      <c r="F171" s="87" t="s">
        <v>740</v>
      </c>
      <c r="G171" s="100" t="s">
        <v>527</v>
      </c>
      <c r="H171" s="87" t="s">
        <v>741</v>
      </c>
      <c r="I171" s="87" t="s">
        <v>187</v>
      </c>
      <c r="J171" s="87"/>
      <c r="K171" s="97">
        <v>1.82</v>
      </c>
      <c r="L171" s="100" t="s">
        <v>281</v>
      </c>
      <c r="M171" s="101">
        <v>4.4500000000000005E-2</v>
      </c>
      <c r="N171" s="101">
        <v>9.7900000000000015E-2</v>
      </c>
      <c r="O171" s="97">
        <v>2228844.66</v>
      </c>
      <c r="P171" s="99">
        <v>111.3</v>
      </c>
      <c r="Q171" s="97">
        <v>2480.7041300000001</v>
      </c>
      <c r="R171" s="98">
        <v>1.9892380452341089E-2</v>
      </c>
      <c r="S171" s="98">
        <v>5.0986094262960393E-4</v>
      </c>
      <c r="T171" s="98">
        <f>Q171/'סכום נכסי הקרן'!$C$43</f>
        <v>5.1963370484555093E-5</v>
      </c>
    </row>
    <row r="172" spans="2:20" s="158" customFormat="1">
      <c r="B172" s="90" t="s">
        <v>746</v>
      </c>
      <c r="C172" s="87" t="s">
        <v>747</v>
      </c>
      <c r="D172" s="100" t="s">
        <v>147</v>
      </c>
      <c r="E172" s="165" t="s">
        <v>2759</v>
      </c>
      <c r="F172" s="87" t="s">
        <v>748</v>
      </c>
      <c r="G172" s="100" t="s">
        <v>406</v>
      </c>
      <c r="H172" s="87" t="s">
        <v>741</v>
      </c>
      <c r="I172" s="87" t="s">
        <v>187</v>
      </c>
      <c r="J172" s="87"/>
      <c r="K172" s="97">
        <v>3.1199999999999997</v>
      </c>
      <c r="L172" s="100" t="s">
        <v>281</v>
      </c>
      <c r="M172" s="101">
        <v>5.4000000000000006E-2</v>
      </c>
      <c r="N172" s="101">
        <v>0.17709999999999992</v>
      </c>
      <c r="O172" s="97">
        <v>2218950.8699999996</v>
      </c>
      <c r="P172" s="99">
        <v>85.68</v>
      </c>
      <c r="Q172" s="97">
        <v>1901.19712</v>
      </c>
      <c r="R172" s="98">
        <v>4.0559168764817142E-3</v>
      </c>
      <c r="S172" s="98">
        <v>3.9075444104972251E-4</v>
      </c>
      <c r="T172" s="98">
        <f>Q172/'סכום נכסי הקרן'!$C$43</f>
        <v>3.9824422878970715E-5</v>
      </c>
    </row>
    <row r="173" spans="2:20" s="158" customFormat="1">
      <c r="B173" s="90" t="s">
        <v>749</v>
      </c>
      <c r="C173" s="87" t="s">
        <v>750</v>
      </c>
      <c r="D173" s="100" t="s">
        <v>147</v>
      </c>
      <c r="E173" s="165" t="s">
        <v>2759</v>
      </c>
      <c r="F173" s="87" t="s">
        <v>751</v>
      </c>
      <c r="G173" s="100" t="s">
        <v>527</v>
      </c>
      <c r="H173" s="87" t="s">
        <v>752</v>
      </c>
      <c r="I173" s="87" t="s">
        <v>187</v>
      </c>
      <c r="J173" s="87"/>
      <c r="K173" s="97">
        <v>1.4800000000000002</v>
      </c>
      <c r="L173" s="100" t="s">
        <v>281</v>
      </c>
      <c r="M173" s="101">
        <v>4.4500000000000005E-2</v>
      </c>
      <c r="N173" s="101">
        <v>0.32410000000000005</v>
      </c>
      <c r="O173" s="97">
        <v>2615687.98</v>
      </c>
      <c r="P173" s="99">
        <v>90.29</v>
      </c>
      <c r="Q173" s="97">
        <v>2361.7046299999997</v>
      </c>
      <c r="R173" s="98">
        <v>4.1212548919956132E-3</v>
      </c>
      <c r="S173" s="98">
        <v>4.8540288795524353E-4</v>
      </c>
      <c r="T173" s="98">
        <f>Q173/'סכום נכסי הקרן'!$C$43</f>
        <v>4.94706850283589E-5</v>
      </c>
    </row>
    <row r="174" spans="2:20" s="158" customFormat="1">
      <c r="B174" s="90" t="s">
        <v>753</v>
      </c>
      <c r="C174" s="87" t="s">
        <v>754</v>
      </c>
      <c r="D174" s="100" t="s">
        <v>147</v>
      </c>
      <c r="E174" s="165" t="s">
        <v>2759</v>
      </c>
      <c r="F174" s="87" t="s">
        <v>751</v>
      </c>
      <c r="G174" s="100" t="s">
        <v>527</v>
      </c>
      <c r="H174" s="87" t="s">
        <v>752</v>
      </c>
      <c r="I174" s="87" t="s">
        <v>187</v>
      </c>
      <c r="J174" s="87"/>
      <c r="K174" s="97">
        <v>2.2799999999999998</v>
      </c>
      <c r="L174" s="100" t="s">
        <v>281</v>
      </c>
      <c r="M174" s="101">
        <v>4.9000000000000002E-2</v>
      </c>
      <c r="N174" s="101">
        <v>0.29460000000000003</v>
      </c>
      <c r="O174" s="97">
        <v>14005841.789999999</v>
      </c>
      <c r="P174" s="99">
        <v>79.459999999999994</v>
      </c>
      <c r="Q174" s="97">
        <v>11129.042160000001</v>
      </c>
      <c r="R174" s="98">
        <v>9.8544310622759469E-3</v>
      </c>
      <c r="S174" s="98">
        <v>2.2873602126272929E-3</v>
      </c>
      <c r="T174" s="98">
        <f>Q174/'סכום נכסי הקרן'!$C$43</f>
        <v>2.3312032011585086E-4</v>
      </c>
    </row>
    <row r="175" spans="2:20" s="158" customFormat="1">
      <c r="B175" s="90" t="s">
        <v>755</v>
      </c>
      <c r="C175" s="87" t="s">
        <v>756</v>
      </c>
      <c r="D175" s="100" t="s">
        <v>147</v>
      </c>
      <c r="E175" s="165" t="s">
        <v>2759</v>
      </c>
      <c r="F175" s="87" t="s">
        <v>757</v>
      </c>
      <c r="G175" s="100" t="s">
        <v>406</v>
      </c>
      <c r="H175" s="87" t="s">
        <v>758</v>
      </c>
      <c r="I175" s="87" t="s">
        <v>187</v>
      </c>
      <c r="J175" s="87"/>
      <c r="K175" s="97">
        <v>1.49</v>
      </c>
      <c r="L175" s="100" t="s">
        <v>281</v>
      </c>
      <c r="M175" s="101">
        <v>5.3499999999999999E-2</v>
      </c>
      <c r="N175" s="101">
        <v>3.3700000000000001E-2</v>
      </c>
      <c r="O175" s="97">
        <v>3222914.14</v>
      </c>
      <c r="P175" s="99">
        <v>107</v>
      </c>
      <c r="Q175" s="97">
        <v>3538.2246500000001</v>
      </c>
      <c r="R175" s="98">
        <v>3.6869933187440619E-2</v>
      </c>
      <c r="S175" s="98">
        <v>7.2721391215819857E-4</v>
      </c>
      <c r="T175" s="98">
        <f>Q175/'סכום נכסי הקרן'!$C$43</f>
        <v>7.4115278852514868E-5</v>
      </c>
    </row>
    <row r="176" spans="2:20" s="158" customFormat="1">
      <c r="B176" s="90" t="s">
        <v>759</v>
      </c>
      <c r="C176" s="87" t="s">
        <v>760</v>
      </c>
      <c r="D176" s="100" t="s">
        <v>147</v>
      </c>
      <c r="E176" s="165" t="s">
        <v>2759</v>
      </c>
      <c r="F176" s="87" t="s">
        <v>761</v>
      </c>
      <c r="G176" s="100" t="s">
        <v>527</v>
      </c>
      <c r="H176" s="87" t="s">
        <v>762</v>
      </c>
      <c r="I176" s="87"/>
      <c r="J176" s="87"/>
      <c r="K176" s="97">
        <v>3.4</v>
      </c>
      <c r="L176" s="100" t="s">
        <v>281</v>
      </c>
      <c r="M176" s="101">
        <v>7.400000000000001E-2</v>
      </c>
      <c r="N176" s="101">
        <v>5.62E-2</v>
      </c>
      <c r="O176" s="97">
        <v>0.99</v>
      </c>
      <c r="P176" s="99">
        <v>107.64</v>
      </c>
      <c r="Q176" s="97">
        <v>1.07E-3</v>
      </c>
      <c r="R176" s="98">
        <v>5.7595451272741058E-9</v>
      </c>
      <c r="S176" s="98">
        <v>2.1991788622276215E-10</v>
      </c>
      <c r="T176" s="98">
        <f>Q176/'סכום נכסי הקרן'!$C$43</f>
        <v>2.2413316342757068E-11</v>
      </c>
    </row>
    <row r="177" spans="2:20" s="158" customFormat="1">
      <c r="B177" s="90" t="s">
        <v>763</v>
      </c>
      <c r="C177" s="87" t="s">
        <v>764</v>
      </c>
      <c r="D177" s="100" t="s">
        <v>147</v>
      </c>
      <c r="E177" s="165" t="s">
        <v>2759</v>
      </c>
      <c r="F177" s="87" t="s">
        <v>765</v>
      </c>
      <c r="G177" s="100" t="s">
        <v>424</v>
      </c>
      <c r="H177" s="87" t="s">
        <v>762</v>
      </c>
      <c r="I177" s="87"/>
      <c r="J177" s="87"/>
      <c r="K177" s="97">
        <v>3.8700000000000014</v>
      </c>
      <c r="L177" s="100" t="s">
        <v>281</v>
      </c>
      <c r="M177" s="101">
        <v>3.85E-2</v>
      </c>
      <c r="N177" s="101">
        <v>4.1500000000000002E-2</v>
      </c>
      <c r="O177" s="97">
        <v>14740000</v>
      </c>
      <c r="P177" s="99">
        <v>98.52</v>
      </c>
      <c r="Q177" s="97">
        <v>14521.848649999998</v>
      </c>
      <c r="R177" s="98">
        <v>5.2236865647482006E-2</v>
      </c>
      <c r="S177" s="98">
        <v>2.9846862235092262E-3</v>
      </c>
      <c r="T177" s="98">
        <f>Q177/'סכום נכסי הקרן'!$C$43</f>
        <v>3.0418952119073793E-4</v>
      </c>
    </row>
    <row r="178" spans="2:20" s="158" customFormat="1">
      <c r="B178" s="90" t="s">
        <v>766</v>
      </c>
      <c r="C178" s="87" t="s">
        <v>767</v>
      </c>
      <c r="D178" s="100" t="s">
        <v>147</v>
      </c>
      <c r="E178" s="165" t="s">
        <v>2759</v>
      </c>
      <c r="F178" s="87" t="s">
        <v>768</v>
      </c>
      <c r="G178" s="100" t="s">
        <v>769</v>
      </c>
      <c r="H178" s="87" t="s">
        <v>762</v>
      </c>
      <c r="I178" s="87"/>
      <c r="J178" s="87"/>
      <c r="K178" s="97">
        <v>0.36000000000000004</v>
      </c>
      <c r="L178" s="100" t="s">
        <v>281</v>
      </c>
      <c r="M178" s="101">
        <v>4.1599999999999998E-2</v>
      </c>
      <c r="N178" s="101">
        <v>2.87E-2</v>
      </c>
      <c r="O178" s="97">
        <v>1985833.5</v>
      </c>
      <c r="P178" s="99">
        <v>104.61</v>
      </c>
      <c r="Q178" s="97">
        <v>2077.38051</v>
      </c>
      <c r="R178" s="98">
        <v>2.3741491542857145E-2</v>
      </c>
      <c r="S178" s="98">
        <v>4.2696554265379778E-4</v>
      </c>
      <c r="T178" s="98">
        <f>Q178/'סכום נכסי הקרן'!$C$43</f>
        <v>4.3514940686829915E-5</v>
      </c>
    </row>
    <row r="179" spans="2:20" s="158" customFormat="1">
      <c r="B179" s="86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97"/>
      <c r="P179" s="99"/>
      <c r="Q179" s="87"/>
      <c r="R179" s="87"/>
      <c r="S179" s="98"/>
      <c r="T179" s="87"/>
    </row>
    <row r="180" spans="2:20" s="158" customFormat="1">
      <c r="B180" s="104" t="s">
        <v>59</v>
      </c>
      <c r="C180" s="85"/>
      <c r="D180" s="85"/>
      <c r="E180" s="85"/>
      <c r="F180" s="85"/>
      <c r="G180" s="85"/>
      <c r="H180" s="85"/>
      <c r="I180" s="85"/>
      <c r="J180" s="85"/>
      <c r="K180" s="94">
        <v>3.6704341585719176</v>
      </c>
      <c r="L180" s="85"/>
      <c r="M180" s="85"/>
      <c r="N180" s="106">
        <v>2.3092173459796691E-2</v>
      </c>
      <c r="O180" s="94"/>
      <c r="P180" s="96"/>
      <c r="Q180" s="94">
        <f>SUM(Q181:Q249)</f>
        <v>664424.91738999984</v>
      </c>
      <c r="R180" s="85"/>
      <c r="S180" s="95">
        <v>0.13453677964487329</v>
      </c>
      <c r="T180" s="95">
        <f>Q180/'סכום נכסי הקרן'!$C$43</f>
        <v>1.3917725102310558E-2</v>
      </c>
    </row>
    <row r="181" spans="2:20" s="158" customFormat="1">
      <c r="B181" s="90" t="s">
        <v>770</v>
      </c>
      <c r="C181" s="87" t="s">
        <v>771</v>
      </c>
      <c r="D181" s="100" t="s">
        <v>147</v>
      </c>
      <c r="E181" s="87" t="s">
        <v>2759</v>
      </c>
      <c r="F181" s="87" t="s">
        <v>356</v>
      </c>
      <c r="G181" s="100" t="s">
        <v>357</v>
      </c>
      <c r="H181" s="87" t="s">
        <v>358</v>
      </c>
      <c r="I181" s="87" t="s">
        <v>185</v>
      </c>
      <c r="J181" s="87"/>
      <c r="K181" s="97">
        <v>7.3299999999999992</v>
      </c>
      <c r="L181" s="100" t="s">
        <v>281</v>
      </c>
      <c r="M181" s="101">
        <v>3.0099999999999998E-2</v>
      </c>
      <c r="N181" s="101">
        <v>2.6200000000000001E-2</v>
      </c>
      <c r="O181" s="97">
        <v>28290100</v>
      </c>
      <c r="P181" s="99">
        <v>103.77</v>
      </c>
      <c r="Q181" s="97">
        <v>29356.637190000001</v>
      </c>
      <c r="R181" s="98">
        <v>2.5527510600000001E-2</v>
      </c>
      <c r="S181" s="98">
        <v>6.0336912125545129E-3</v>
      </c>
      <c r="T181" s="98">
        <f>Q181/'סכום נכסי הקרן'!$C$43</f>
        <v>6.1493420196169805E-4</v>
      </c>
    </row>
    <row r="182" spans="2:20" s="158" customFormat="1">
      <c r="B182" s="90" t="s">
        <v>772</v>
      </c>
      <c r="C182" s="87" t="s">
        <v>773</v>
      </c>
      <c r="D182" s="100" t="s">
        <v>147</v>
      </c>
      <c r="E182" s="87" t="s">
        <v>2759</v>
      </c>
      <c r="F182" s="87" t="s">
        <v>372</v>
      </c>
      <c r="G182" s="100" t="s">
        <v>357</v>
      </c>
      <c r="H182" s="87" t="s">
        <v>358</v>
      </c>
      <c r="I182" s="87" t="s">
        <v>185</v>
      </c>
      <c r="J182" s="87"/>
      <c r="K182" s="97">
        <v>0.90999999999999992</v>
      </c>
      <c r="L182" s="100" t="s">
        <v>281</v>
      </c>
      <c r="M182" s="101">
        <v>8.3999999999999995E-3</v>
      </c>
      <c r="N182" s="101">
        <v>3.7000000000000002E-3</v>
      </c>
      <c r="O182" s="97">
        <v>331651</v>
      </c>
      <c r="P182" s="99">
        <v>100.49</v>
      </c>
      <c r="Q182" s="97">
        <v>333.27610000000004</v>
      </c>
      <c r="R182" s="98">
        <v>4.2011463535770923E-4</v>
      </c>
      <c r="S182" s="98">
        <v>6.8498481720155065E-5</v>
      </c>
      <c r="T182" s="98">
        <f>Q182/'סכום נכסי הקרן'!$C$43</f>
        <v>6.9811426717573265E-6</v>
      </c>
    </row>
    <row r="183" spans="2:20" s="158" customFormat="1">
      <c r="B183" s="90" t="s">
        <v>774</v>
      </c>
      <c r="C183" s="87" t="s">
        <v>775</v>
      </c>
      <c r="D183" s="100" t="s">
        <v>147</v>
      </c>
      <c r="E183" s="87" t="s">
        <v>2759</v>
      </c>
      <c r="F183" s="87" t="s">
        <v>372</v>
      </c>
      <c r="G183" s="100" t="s">
        <v>357</v>
      </c>
      <c r="H183" s="87" t="s">
        <v>358</v>
      </c>
      <c r="I183" s="87" t="s">
        <v>185</v>
      </c>
      <c r="J183" s="87"/>
      <c r="K183" s="97">
        <v>2.2900000000000009</v>
      </c>
      <c r="L183" s="100" t="s">
        <v>281</v>
      </c>
      <c r="M183" s="101">
        <v>5.9000000000000004E-2</v>
      </c>
      <c r="N183" s="101">
        <v>9.7000000000000003E-3</v>
      </c>
      <c r="O183" s="97">
        <v>27887059</v>
      </c>
      <c r="P183" s="99">
        <v>112.24</v>
      </c>
      <c r="Q183" s="97">
        <v>31300.434089999995</v>
      </c>
      <c r="R183" s="98">
        <v>1.9341755484053157E-2</v>
      </c>
      <c r="S183" s="98">
        <v>6.433201217689425E-3</v>
      </c>
      <c r="T183" s="98">
        <f>Q183/'סכום נכסי הקרן'!$C$43</f>
        <v>6.5565096348110959E-4</v>
      </c>
    </row>
    <row r="184" spans="2:20" s="158" customFormat="1">
      <c r="B184" s="90" t="s">
        <v>776</v>
      </c>
      <c r="C184" s="87" t="s">
        <v>777</v>
      </c>
      <c r="D184" s="100" t="s">
        <v>147</v>
      </c>
      <c r="E184" s="87" t="s">
        <v>2759</v>
      </c>
      <c r="F184" s="87" t="s">
        <v>372</v>
      </c>
      <c r="G184" s="100" t="s">
        <v>357</v>
      </c>
      <c r="H184" s="87" t="s">
        <v>358</v>
      </c>
      <c r="I184" s="87" t="s">
        <v>185</v>
      </c>
      <c r="J184" s="87"/>
      <c r="K184" s="97">
        <v>2.84</v>
      </c>
      <c r="L184" s="100" t="s">
        <v>281</v>
      </c>
      <c r="M184" s="101">
        <v>1.84E-2</v>
      </c>
      <c r="N184" s="101">
        <v>8.4000000000000012E-3</v>
      </c>
      <c r="O184" s="97">
        <v>468500</v>
      </c>
      <c r="P184" s="99">
        <v>103</v>
      </c>
      <c r="Q184" s="97">
        <v>482.55498999999998</v>
      </c>
      <c r="R184" s="98">
        <v>7.6800465684051034E-4</v>
      </c>
      <c r="S184" s="98">
        <v>9.9179881670136564E-5</v>
      </c>
      <c r="T184" s="98">
        <f>Q184/'סכום נכסי הקרן'!$C$43</f>
        <v>1.01080912557439E-5</v>
      </c>
    </row>
    <row r="185" spans="2:20" s="158" customFormat="1">
      <c r="B185" s="90" t="s">
        <v>778</v>
      </c>
      <c r="C185" s="87" t="s">
        <v>779</v>
      </c>
      <c r="D185" s="100" t="s">
        <v>147</v>
      </c>
      <c r="E185" s="87" t="s">
        <v>2759</v>
      </c>
      <c r="F185" s="87" t="s">
        <v>780</v>
      </c>
      <c r="G185" s="100" t="s">
        <v>781</v>
      </c>
      <c r="H185" s="87" t="s">
        <v>382</v>
      </c>
      <c r="I185" s="87" t="s">
        <v>185</v>
      </c>
      <c r="J185" s="87"/>
      <c r="K185" s="97">
        <v>2.4099999999999997</v>
      </c>
      <c r="L185" s="100" t="s">
        <v>281</v>
      </c>
      <c r="M185" s="101">
        <v>4.8399999999999999E-2</v>
      </c>
      <c r="N185" s="101">
        <v>9.1000000000000004E-3</v>
      </c>
      <c r="O185" s="97">
        <v>14360226.960000001</v>
      </c>
      <c r="P185" s="99">
        <v>109.67</v>
      </c>
      <c r="Q185" s="97">
        <v>15748.86154</v>
      </c>
      <c r="R185" s="98">
        <v>1.499891573809627E-2</v>
      </c>
      <c r="S185" s="98">
        <v>3.2368750843848174E-3</v>
      </c>
      <c r="T185" s="98">
        <f>Q185/'סכום נכסי הקרן'!$C$43</f>
        <v>3.2989179040588806E-4</v>
      </c>
    </row>
    <row r="186" spans="2:20" s="158" customFormat="1">
      <c r="B186" s="90" t="s">
        <v>782</v>
      </c>
      <c r="C186" s="87" t="s">
        <v>783</v>
      </c>
      <c r="D186" s="100" t="s">
        <v>147</v>
      </c>
      <c r="E186" s="87" t="s">
        <v>2759</v>
      </c>
      <c r="F186" s="87" t="s">
        <v>381</v>
      </c>
      <c r="G186" s="100" t="s">
        <v>357</v>
      </c>
      <c r="H186" s="87" t="s">
        <v>382</v>
      </c>
      <c r="I186" s="87" t="s">
        <v>187</v>
      </c>
      <c r="J186" s="87"/>
      <c r="K186" s="97">
        <v>3.8500000000000005</v>
      </c>
      <c r="L186" s="100" t="s">
        <v>281</v>
      </c>
      <c r="M186" s="101">
        <v>1.95E-2</v>
      </c>
      <c r="N186" s="101">
        <v>1.3100000000000001E-2</v>
      </c>
      <c r="O186" s="97">
        <v>15630000</v>
      </c>
      <c r="P186" s="99">
        <v>104.38</v>
      </c>
      <c r="Q186" s="97">
        <v>16314.593999999999</v>
      </c>
      <c r="R186" s="98">
        <v>2.3816925547445255E-2</v>
      </c>
      <c r="S186" s="98">
        <v>3.35315049258183E-3</v>
      </c>
      <c r="T186" s="98">
        <f>Q186/'סכום נכסי הקרן'!$C$43</f>
        <v>3.4174220217350127E-4</v>
      </c>
    </row>
    <row r="187" spans="2:20" s="158" customFormat="1">
      <c r="B187" s="90" t="s">
        <v>784</v>
      </c>
      <c r="C187" s="87" t="s">
        <v>785</v>
      </c>
      <c r="D187" s="100" t="s">
        <v>147</v>
      </c>
      <c r="E187" s="87" t="s">
        <v>2759</v>
      </c>
      <c r="F187" s="87" t="s">
        <v>356</v>
      </c>
      <c r="G187" s="100" t="s">
        <v>357</v>
      </c>
      <c r="H187" s="87" t="s">
        <v>382</v>
      </c>
      <c r="I187" s="87" t="s">
        <v>185</v>
      </c>
      <c r="J187" s="87"/>
      <c r="K187" s="97">
        <v>1.6400000000000001</v>
      </c>
      <c r="L187" s="100" t="s">
        <v>281</v>
      </c>
      <c r="M187" s="101">
        <v>5.4000000000000006E-2</v>
      </c>
      <c r="N187" s="101">
        <v>7.4000000000000003E-3</v>
      </c>
      <c r="O187" s="97">
        <v>24065841</v>
      </c>
      <c r="P187" s="99">
        <v>109.46</v>
      </c>
      <c r="Q187" s="97">
        <v>26342.469559999998</v>
      </c>
      <c r="R187" s="98">
        <v>1.1941071558571719E-2</v>
      </c>
      <c r="S187" s="98">
        <v>5.4141871247875284E-3</v>
      </c>
      <c r="T187" s="98">
        <f>Q187/'סכום נכסי הקרן'!$C$43</f>
        <v>5.5179635840909202E-4</v>
      </c>
    </row>
    <row r="188" spans="2:20" s="158" customFormat="1">
      <c r="B188" s="90" t="s">
        <v>786</v>
      </c>
      <c r="C188" s="87" t="s">
        <v>787</v>
      </c>
      <c r="D188" s="100" t="s">
        <v>147</v>
      </c>
      <c r="E188" s="87" t="s">
        <v>2759</v>
      </c>
      <c r="F188" s="87" t="s">
        <v>372</v>
      </c>
      <c r="G188" s="100" t="s">
        <v>357</v>
      </c>
      <c r="H188" s="87" t="s">
        <v>382</v>
      </c>
      <c r="I188" s="87" t="s">
        <v>187</v>
      </c>
      <c r="J188" s="87"/>
      <c r="K188" s="97">
        <v>2.97</v>
      </c>
      <c r="L188" s="100" t="s">
        <v>281</v>
      </c>
      <c r="M188" s="101">
        <v>6.0999999999999999E-2</v>
      </c>
      <c r="N188" s="101">
        <v>1.1000000000000001E-2</v>
      </c>
      <c r="O188" s="97">
        <v>25760475</v>
      </c>
      <c r="P188" s="99">
        <v>120.41</v>
      </c>
      <c r="Q188" s="97">
        <v>31018.18881</v>
      </c>
      <c r="R188" s="98">
        <v>1.810742158085853E-2</v>
      </c>
      <c r="S188" s="98">
        <v>6.3751911379006862E-3</v>
      </c>
      <c r="T188" s="98">
        <f>Q188/'סכום נכסי הקרן'!$C$43</f>
        <v>6.4973876465224047E-4</v>
      </c>
    </row>
    <row r="189" spans="2:20" s="158" customFormat="1">
      <c r="B189" s="90" t="s">
        <v>788</v>
      </c>
      <c r="C189" s="87" t="s">
        <v>789</v>
      </c>
      <c r="D189" s="100" t="s">
        <v>147</v>
      </c>
      <c r="E189" s="87" t="s">
        <v>2759</v>
      </c>
      <c r="F189" s="87" t="s">
        <v>423</v>
      </c>
      <c r="G189" s="100" t="s">
        <v>424</v>
      </c>
      <c r="H189" s="87" t="s">
        <v>420</v>
      </c>
      <c r="I189" s="87" t="s">
        <v>187</v>
      </c>
      <c r="J189" s="87"/>
      <c r="K189" s="97">
        <v>7.5500000000000007</v>
      </c>
      <c r="L189" s="100" t="s">
        <v>281</v>
      </c>
      <c r="M189" s="101">
        <v>3.6499999999999998E-2</v>
      </c>
      <c r="N189" s="101">
        <v>3.0800000000000004E-2</v>
      </c>
      <c r="O189" s="97">
        <v>9607000</v>
      </c>
      <c r="P189" s="99">
        <v>104.79</v>
      </c>
      <c r="Q189" s="97">
        <v>10067.175299999999</v>
      </c>
      <c r="R189" s="98">
        <v>2.5916203845530065E-2</v>
      </c>
      <c r="S189" s="98">
        <v>2.0691139366448611E-3</v>
      </c>
      <c r="T189" s="98">
        <f>Q189/'סכום נכסי הקרן'!$C$43</f>
        <v>2.1087736885690676E-4</v>
      </c>
    </row>
    <row r="190" spans="2:20" s="158" customFormat="1">
      <c r="B190" s="90" t="s">
        <v>427</v>
      </c>
      <c r="C190" s="87" t="s">
        <v>428</v>
      </c>
      <c r="D190" s="100" t="s">
        <v>147</v>
      </c>
      <c r="E190" s="165" t="s">
        <v>2759</v>
      </c>
      <c r="F190" s="87" t="s">
        <v>423</v>
      </c>
      <c r="G190" s="100" t="s">
        <v>424</v>
      </c>
      <c r="H190" s="87" t="s">
        <v>420</v>
      </c>
      <c r="I190" s="87" t="s">
        <v>187</v>
      </c>
      <c r="J190" s="87"/>
      <c r="K190" s="97">
        <v>0.90999999999999992</v>
      </c>
      <c r="L190" s="100" t="s">
        <v>281</v>
      </c>
      <c r="M190" s="101">
        <v>5.7000000000000002E-2</v>
      </c>
      <c r="N190" s="101">
        <v>4.5999999999999999E-3</v>
      </c>
      <c r="O190" s="97">
        <v>9350774</v>
      </c>
      <c r="P190" s="99">
        <v>105.26</v>
      </c>
      <c r="Q190" s="97">
        <v>9842.6244600000009</v>
      </c>
      <c r="R190" s="98">
        <v>1.1105468206757096E-2</v>
      </c>
      <c r="S190" s="98">
        <v>2.0229618375024825E-3</v>
      </c>
      <c r="T190" s="98">
        <f>Q190/'סכום נכסי הקרן'!$C$43</f>
        <v>2.0617369688312006E-4</v>
      </c>
    </row>
    <row r="191" spans="2:20" s="158" customFormat="1">
      <c r="B191" s="90" t="s">
        <v>790</v>
      </c>
      <c r="C191" s="87" t="s">
        <v>791</v>
      </c>
      <c r="D191" s="100" t="s">
        <v>147</v>
      </c>
      <c r="E191" s="87" t="s">
        <v>2759</v>
      </c>
      <c r="F191" s="87" t="s">
        <v>356</v>
      </c>
      <c r="G191" s="100" t="s">
        <v>357</v>
      </c>
      <c r="H191" s="87" t="s">
        <v>420</v>
      </c>
      <c r="I191" s="87" t="s">
        <v>185</v>
      </c>
      <c r="J191" s="87"/>
      <c r="K191" s="97">
        <v>4.91</v>
      </c>
      <c r="L191" s="100" t="s">
        <v>281</v>
      </c>
      <c r="M191" s="101">
        <v>1.4800000000000001E-2</v>
      </c>
      <c r="N191" s="101">
        <v>1.1500000000000002E-2</v>
      </c>
      <c r="O191" s="97">
        <v>24500290</v>
      </c>
      <c r="P191" s="99">
        <v>102.13</v>
      </c>
      <c r="Q191" s="97">
        <v>25022.14572</v>
      </c>
      <c r="R191" s="98">
        <v>2.6339100757894737E-2</v>
      </c>
      <c r="S191" s="98">
        <v>5.1428199957947061E-3</v>
      </c>
      <c r="T191" s="98">
        <f>Q191/'סכום נכסי הקרן'!$C$43</f>
        <v>5.2413950242703256E-4</v>
      </c>
    </row>
    <row r="192" spans="2:20" s="158" customFormat="1">
      <c r="B192" s="90" t="s">
        <v>792</v>
      </c>
      <c r="C192" s="87" t="s">
        <v>793</v>
      </c>
      <c r="D192" s="100" t="s">
        <v>147</v>
      </c>
      <c r="E192" s="87" t="s">
        <v>2759</v>
      </c>
      <c r="F192" s="87" t="s">
        <v>449</v>
      </c>
      <c r="G192" s="100" t="s">
        <v>406</v>
      </c>
      <c r="H192" s="87" t="s">
        <v>420</v>
      </c>
      <c r="I192" s="87" t="s">
        <v>187</v>
      </c>
      <c r="J192" s="87"/>
      <c r="K192" s="97">
        <v>1.6100000000000003</v>
      </c>
      <c r="L192" s="100" t="s">
        <v>281</v>
      </c>
      <c r="M192" s="101">
        <v>5.2499999999999998E-2</v>
      </c>
      <c r="N192" s="101">
        <v>1.34E-2</v>
      </c>
      <c r="O192" s="97">
        <v>809945</v>
      </c>
      <c r="P192" s="99">
        <v>108.15</v>
      </c>
      <c r="Q192" s="97">
        <v>875.95550999999989</v>
      </c>
      <c r="R192" s="98">
        <v>1.2852278487982927E-2</v>
      </c>
      <c r="S192" s="98">
        <v>1.8003577961157155E-4</v>
      </c>
      <c r="T192" s="98">
        <f>Q192/'סכום נכסי הקרן'!$C$43</f>
        <v>1.8348661633468317E-5</v>
      </c>
    </row>
    <row r="193" spans="2:20" s="158" customFormat="1">
      <c r="B193" s="90" t="s">
        <v>794</v>
      </c>
      <c r="C193" s="87" t="s">
        <v>795</v>
      </c>
      <c r="D193" s="100" t="s">
        <v>147</v>
      </c>
      <c r="E193" s="87" t="s">
        <v>2759</v>
      </c>
      <c r="F193" s="87" t="s">
        <v>356</v>
      </c>
      <c r="G193" s="100" t="s">
        <v>357</v>
      </c>
      <c r="H193" s="87" t="s">
        <v>420</v>
      </c>
      <c r="I193" s="87" t="s">
        <v>185</v>
      </c>
      <c r="J193" s="87"/>
      <c r="K193" s="97">
        <v>4.4000000000000004</v>
      </c>
      <c r="L193" s="100" t="s">
        <v>281</v>
      </c>
      <c r="M193" s="101">
        <v>2.0979999999999999E-2</v>
      </c>
      <c r="N193" s="101">
        <v>1.1000000000000001E-2</v>
      </c>
      <c r="O193" s="97">
        <v>1395961</v>
      </c>
      <c r="P193" s="99">
        <v>104.94</v>
      </c>
      <c r="Q193" s="97">
        <v>1464.9214399999998</v>
      </c>
      <c r="R193" s="98">
        <v>1.4649229049229049E-3</v>
      </c>
      <c r="S193" s="98">
        <v>3.0108637996935036E-4</v>
      </c>
      <c r="T193" s="98">
        <f>Q193/'סכום נכסי הקרן'!$C$43</f>
        <v>3.068574546916562E-5</v>
      </c>
    </row>
    <row r="194" spans="2:20" s="158" customFormat="1">
      <c r="B194" s="90" t="s">
        <v>796</v>
      </c>
      <c r="C194" s="87" t="s">
        <v>797</v>
      </c>
      <c r="D194" s="100" t="s">
        <v>147</v>
      </c>
      <c r="E194" s="87" t="s">
        <v>2759</v>
      </c>
      <c r="F194" s="87" t="s">
        <v>468</v>
      </c>
      <c r="G194" s="100" t="s">
        <v>469</v>
      </c>
      <c r="H194" s="87" t="s">
        <v>470</v>
      </c>
      <c r="I194" s="87" t="s">
        <v>187</v>
      </c>
      <c r="J194" s="87"/>
      <c r="K194" s="97">
        <v>0.9</v>
      </c>
      <c r="L194" s="100" t="s">
        <v>281</v>
      </c>
      <c r="M194" s="101">
        <v>6.5000000000000002E-2</v>
      </c>
      <c r="N194" s="101">
        <v>5.6000000000000008E-3</v>
      </c>
      <c r="O194" s="97">
        <v>415.16</v>
      </c>
      <c r="P194" s="99">
        <v>105.97</v>
      </c>
      <c r="Q194" s="97">
        <v>0.43995000000000001</v>
      </c>
      <c r="R194" s="98">
        <v>1.1322972883064053E-6</v>
      </c>
      <c r="S194" s="98">
        <v>9.0423246769817021E-8</v>
      </c>
      <c r="T194" s="98">
        <f>Q194/'סכום נכסי הקרן'!$C$43</f>
        <v>9.2156434813046462E-9</v>
      </c>
    </row>
    <row r="195" spans="2:20" s="158" customFormat="1">
      <c r="B195" s="90" t="s">
        <v>798</v>
      </c>
      <c r="C195" s="87" t="s">
        <v>799</v>
      </c>
      <c r="D195" s="100" t="s">
        <v>147</v>
      </c>
      <c r="E195" s="87" t="s">
        <v>2759</v>
      </c>
      <c r="F195" s="87" t="s">
        <v>487</v>
      </c>
      <c r="G195" s="100" t="s">
        <v>406</v>
      </c>
      <c r="H195" s="87" t="s">
        <v>470</v>
      </c>
      <c r="I195" s="87" t="s">
        <v>185</v>
      </c>
      <c r="J195" s="87"/>
      <c r="K195" s="97">
        <v>1.2899999999999998</v>
      </c>
      <c r="L195" s="100" t="s">
        <v>281</v>
      </c>
      <c r="M195" s="101">
        <v>6.4100000000000004E-2</v>
      </c>
      <c r="N195" s="101">
        <v>6.0999999999999995E-3</v>
      </c>
      <c r="O195" s="97">
        <v>869732.8</v>
      </c>
      <c r="P195" s="99">
        <v>108.75</v>
      </c>
      <c r="Q195" s="97">
        <v>945.83442000000002</v>
      </c>
      <c r="R195" s="98">
        <v>4.4062799083184256E-3</v>
      </c>
      <c r="S195" s="98">
        <v>1.9439804333003013E-4</v>
      </c>
      <c r="T195" s="98">
        <f>Q195/'סכום נכסי הקרן'!$C$43</f>
        <v>1.9812416881615094E-5</v>
      </c>
    </row>
    <row r="196" spans="2:20" s="158" customFormat="1">
      <c r="B196" s="90" t="s">
        <v>800</v>
      </c>
      <c r="C196" s="87" t="s">
        <v>801</v>
      </c>
      <c r="D196" s="100" t="s">
        <v>147</v>
      </c>
      <c r="E196" s="87" t="s">
        <v>2759</v>
      </c>
      <c r="F196" s="87" t="s">
        <v>492</v>
      </c>
      <c r="G196" s="100" t="s">
        <v>406</v>
      </c>
      <c r="H196" s="87" t="s">
        <v>470</v>
      </c>
      <c r="I196" s="87" t="s">
        <v>187</v>
      </c>
      <c r="J196" s="87"/>
      <c r="K196" s="97">
        <v>1</v>
      </c>
      <c r="L196" s="100" t="s">
        <v>281</v>
      </c>
      <c r="M196" s="101">
        <v>6.4000000000000001E-2</v>
      </c>
      <c r="N196" s="101">
        <v>4.9000000000000007E-3</v>
      </c>
      <c r="O196" s="97">
        <v>3221751.3</v>
      </c>
      <c r="P196" s="99">
        <v>105.88</v>
      </c>
      <c r="Q196" s="97">
        <v>3411.1902799999998</v>
      </c>
      <c r="R196" s="98">
        <v>1.1979204530512102E-2</v>
      </c>
      <c r="S196" s="98">
        <v>7.0110444474881506E-4</v>
      </c>
      <c r="T196" s="98">
        <f>Q196/'סכום נכסי הקרן'!$C$43</f>
        <v>7.1454286776614998E-5</v>
      </c>
    </row>
    <row r="197" spans="2:20" s="158" customFormat="1">
      <c r="B197" s="90" t="s">
        <v>802</v>
      </c>
      <c r="C197" s="87" t="s">
        <v>803</v>
      </c>
      <c r="D197" s="100" t="s">
        <v>147</v>
      </c>
      <c r="E197" s="87" t="s">
        <v>2759</v>
      </c>
      <c r="F197" s="87" t="s">
        <v>492</v>
      </c>
      <c r="G197" s="100" t="s">
        <v>406</v>
      </c>
      <c r="H197" s="87" t="s">
        <v>470</v>
      </c>
      <c r="I197" s="87" t="s">
        <v>187</v>
      </c>
      <c r="J197" s="87"/>
      <c r="K197" s="97">
        <v>1.7400000000000002</v>
      </c>
      <c r="L197" s="100" t="s">
        <v>281</v>
      </c>
      <c r="M197" s="101">
        <v>7.9900000000000006E-3</v>
      </c>
      <c r="N197" s="101">
        <v>1.1299999999999999E-2</v>
      </c>
      <c r="O197" s="97">
        <v>10524755</v>
      </c>
      <c r="P197" s="99">
        <v>99.43</v>
      </c>
      <c r="Q197" s="97">
        <v>10464.538450000002</v>
      </c>
      <c r="R197" s="98">
        <v>1.8835722031123259E-2</v>
      </c>
      <c r="S197" s="98">
        <v>2.1507842768418882E-3</v>
      </c>
      <c r="T197" s="98">
        <f>Q197/'סכום נכסי הקרן'!$C$43</f>
        <v>2.1920094454279884E-4</v>
      </c>
    </row>
    <row r="198" spans="2:20" s="158" customFormat="1">
      <c r="B198" s="90" t="s">
        <v>804</v>
      </c>
      <c r="C198" s="87" t="s">
        <v>805</v>
      </c>
      <c r="D198" s="100" t="s">
        <v>147</v>
      </c>
      <c r="E198" s="87" t="s">
        <v>2759</v>
      </c>
      <c r="F198" s="87" t="s">
        <v>501</v>
      </c>
      <c r="G198" s="100" t="s">
        <v>406</v>
      </c>
      <c r="H198" s="87" t="s">
        <v>470</v>
      </c>
      <c r="I198" s="87" t="s">
        <v>187</v>
      </c>
      <c r="J198" s="87"/>
      <c r="K198" s="97">
        <v>4.3499999999999996</v>
      </c>
      <c r="L198" s="100" t="s">
        <v>281</v>
      </c>
      <c r="M198" s="101">
        <v>5.0499999999999996E-2</v>
      </c>
      <c r="N198" s="101">
        <v>3.1699999999999999E-2</v>
      </c>
      <c r="O198" s="97">
        <v>3384608</v>
      </c>
      <c r="P198" s="99">
        <v>110.82</v>
      </c>
      <c r="Q198" s="97">
        <v>3750.8226199999999</v>
      </c>
      <c r="R198" s="98">
        <v>6.1154450741518519E-3</v>
      </c>
      <c r="S198" s="98">
        <v>7.7090932914665672E-4</v>
      </c>
      <c r="T198" s="98">
        <f>Q198/'סכום נכסי הקרן'!$C$43</f>
        <v>7.8568573764139143E-5</v>
      </c>
    </row>
    <row r="199" spans="2:20" s="158" customFormat="1">
      <c r="B199" s="90" t="s">
        <v>806</v>
      </c>
      <c r="C199" s="87" t="s">
        <v>807</v>
      </c>
      <c r="D199" s="100" t="s">
        <v>147</v>
      </c>
      <c r="E199" s="87" t="s">
        <v>2759</v>
      </c>
      <c r="F199" s="87" t="s">
        <v>504</v>
      </c>
      <c r="G199" s="100" t="s">
        <v>357</v>
      </c>
      <c r="H199" s="87" t="s">
        <v>470</v>
      </c>
      <c r="I199" s="87" t="s">
        <v>187</v>
      </c>
      <c r="J199" s="87"/>
      <c r="K199" s="97">
        <v>4.3899999999999997</v>
      </c>
      <c r="L199" s="100" t="s">
        <v>281</v>
      </c>
      <c r="M199" s="101">
        <v>6.4000000000000001E-2</v>
      </c>
      <c r="N199" s="101">
        <v>1.6700000000000003E-2</v>
      </c>
      <c r="O199" s="97">
        <v>7545770</v>
      </c>
      <c r="P199" s="99">
        <v>122.7</v>
      </c>
      <c r="Q199" s="97">
        <v>9258.6597500000007</v>
      </c>
      <c r="R199" s="98">
        <v>2.8451765586203506E-2</v>
      </c>
      <c r="S199" s="98">
        <v>1.9029391415661381E-3</v>
      </c>
      <c r="T199" s="98">
        <f>Q199/'סכום נכסי הקרן'!$C$43</f>
        <v>1.939413737258898E-4</v>
      </c>
    </row>
    <row r="200" spans="2:20" s="158" customFormat="1">
      <c r="B200" s="90" t="s">
        <v>808</v>
      </c>
      <c r="C200" s="87" t="s">
        <v>809</v>
      </c>
      <c r="D200" s="100" t="s">
        <v>147</v>
      </c>
      <c r="E200" s="87" t="s">
        <v>2759</v>
      </c>
      <c r="F200" s="87" t="s">
        <v>504</v>
      </c>
      <c r="G200" s="100" t="s">
        <v>357</v>
      </c>
      <c r="H200" s="87" t="s">
        <v>470</v>
      </c>
      <c r="I200" s="87" t="s">
        <v>185</v>
      </c>
      <c r="J200" s="87"/>
      <c r="K200" s="97">
        <v>1.6399999999999997</v>
      </c>
      <c r="L200" s="100" t="s">
        <v>281</v>
      </c>
      <c r="M200" s="101">
        <v>2.1480000000000003E-2</v>
      </c>
      <c r="N200" s="101">
        <v>7.2000000000000007E-3</v>
      </c>
      <c r="O200" s="97">
        <v>14262498</v>
      </c>
      <c r="P200" s="99">
        <v>102.52</v>
      </c>
      <c r="Q200" s="97">
        <v>14621.912980000001</v>
      </c>
      <c r="R200" s="98">
        <v>1.9118585069841699E-2</v>
      </c>
      <c r="S200" s="98">
        <v>3.0052525187801585E-3</v>
      </c>
      <c r="T200" s="98">
        <f>Q200/'סכום נכסי הקרן'!$C$43</f>
        <v>3.062855711747717E-4</v>
      </c>
    </row>
    <row r="201" spans="2:20" s="158" customFormat="1">
      <c r="B201" s="90" t="s">
        <v>810</v>
      </c>
      <c r="C201" s="87" t="s">
        <v>811</v>
      </c>
      <c r="D201" s="100" t="s">
        <v>147</v>
      </c>
      <c r="E201" s="87" t="s">
        <v>2759</v>
      </c>
      <c r="F201" s="87" t="s">
        <v>511</v>
      </c>
      <c r="G201" s="100" t="s">
        <v>357</v>
      </c>
      <c r="H201" s="87" t="s">
        <v>470</v>
      </c>
      <c r="I201" s="87" t="s">
        <v>187</v>
      </c>
      <c r="J201" s="87"/>
      <c r="K201" s="97">
        <v>0.75</v>
      </c>
      <c r="L201" s="100" t="s">
        <v>281</v>
      </c>
      <c r="M201" s="101">
        <v>1.3100000000000001E-2</v>
      </c>
      <c r="N201" s="101">
        <v>6.8000000000000005E-3</v>
      </c>
      <c r="O201" s="97">
        <v>8861075.7000000011</v>
      </c>
      <c r="P201" s="99">
        <v>100.47</v>
      </c>
      <c r="Q201" s="97">
        <v>8931.9812500000007</v>
      </c>
      <c r="R201" s="98">
        <v>6.0857270133629682E-2</v>
      </c>
      <c r="S201" s="98">
        <v>1.8357966694218179E-3</v>
      </c>
      <c r="T201" s="98">
        <f>Q201/'סכום נכסי הקרן'!$C$43</f>
        <v>1.8709843114376142E-4</v>
      </c>
    </row>
    <row r="202" spans="2:20" s="158" customFormat="1">
      <c r="B202" s="90" t="s">
        <v>812</v>
      </c>
      <c r="C202" s="87" t="s">
        <v>813</v>
      </c>
      <c r="D202" s="100" t="s">
        <v>147</v>
      </c>
      <c r="E202" s="87" t="s">
        <v>2759</v>
      </c>
      <c r="F202" s="87" t="s">
        <v>511</v>
      </c>
      <c r="G202" s="100" t="s">
        <v>357</v>
      </c>
      <c r="H202" s="87" t="s">
        <v>470</v>
      </c>
      <c r="I202" s="87" t="s">
        <v>187</v>
      </c>
      <c r="J202" s="87"/>
      <c r="K202" s="97">
        <v>4.1599999999999993</v>
      </c>
      <c r="L202" s="100" t="s">
        <v>281</v>
      </c>
      <c r="M202" s="101">
        <v>1.0500000000000001E-2</v>
      </c>
      <c r="N202" s="101">
        <v>1.1099999999999999E-2</v>
      </c>
      <c r="O202" s="97">
        <v>5771800</v>
      </c>
      <c r="P202" s="99">
        <v>99.77</v>
      </c>
      <c r="Q202" s="97">
        <v>5773.8005000000003</v>
      </c>
      <c r="R202" s="98">
        <v>1.9246001666666665E-2</v>
      </c>
      <c r="S202" s="98">
        <v>1.1866934592821752E-3</v>
      </c>
      <c r="T202" s="98">
        <f>Q202/'סכום נכסי הקרן'!$C$43</f>
        <v>1.2094394122099901E-4</v>
      </c>
    </row>
    <row r="203" spans="2:20" s="158" customFormat="1">
      <c r="B203" s="90" t="s">
        <v>814</v>
      </c>
      <c r="C203" s="87" t="s">
        <v>815</v>
      </c>
      <c r="D203" s="100" t="s">
        <v>147</v>
      </c>
      <c r="E203" s="87" t="s">
        <v>2759</v>
      </c>
      <c r="F203" s="87" t="s">
        <v>461</v>
      </c>
      <c r="G203" s="100" t="s">
        <v>446</v>
      </c>
      <c r="H203" s="87" t="s">
        <v>470</v>
      </c>
      <c r="I203" s="87" t="s">
        <v>185</v>
      </c>
      <c r="J203" s="87"/>
      <c r="K203" s="97">
        <v>1.67</v>
      </c>
      <c r="L203" s="100" t="s">
        <v>281</v>
      </c>
      <c r="M203" s="101">
        <v>0.06</v>
      </c>
      <c r="N203" s="101">
        <v>1.0300000000000002E-2</v>
      </c>
      <c r="O203" s="97">
        <v>5011869</v>
      </c>
      <c r="P203" s="99">
        <v>110.1</v>
      </c>
      <c r="Q203" s="97">
        <v>5518.0675999999994</v>
      </c>
      <c r="R203" s="98">
        <v>3.5195701457108423E-2</v>
      </c>
      <c r="S203" s="98">
        <v>1.1341324884358039E-3</v>
      </c>
      <c r="T203" s="98">
        <f>Q203/'סכום נכסי הקרן'!$C$43</f>
        <v>1.1558709786870865E-4</v>
      </c>
    </row>
    <row r="204" spans="2:20" s="158" customFormat="1">
      <c r="B204" s="90" t="s">
        <v>816</v>
      </c>
      <c r="C204" s="87" t="s">
        <v>817</v>
      </c>
      <c r="D204" s="100" t="s">
        <v>147</v>
      </c>
      <c r="E204" s="87" t="s">
        <v>2759</v>
      </c>
      <c r="F204" s="87" t="s">
        <v>445</v>
      </c>
      <c r="G204" s="100" t="s">
        <v>446</v>
      </c>
      <c r="H204" s="87" t="s">
        <v>470</v>
      </c>
      <c r="I204" s="87" t="s">
        <v>187</v>
      </c>
      <c r="J204" s="87"/>
      <c r="K204" s="97">
        <v>2.36</v>
      </c>
      <c r="L204" s="100" t="s">
        <v>281</v>
      </c>
      <c r="M204" s="101">
        <v>1.942E-2</v>
      </c>
      <c r="N204" s="101">
        <v>7.4000000000000012E-3</v>
      </c>
      <c r="O204" s="97">
        <v>7606689</v>
      </c>
      <c r="P204" s="99">
        <v>103.03</v>
      </c>
      <c r="Q204" s="97">
        <v>7837.1714699999993</v>
      </c>
      <c r="R204" s="98">
        <v>5.2220307104924736E-2</v>
      </c>
      <c r="S204" s="98">
        <v>1.610779610885736E-3</v>
      </c>
      <c r="T204" s="98">
        <f>Q204/'סכום נכסי הקרן'!$C$43</f>
        <v>1.6416542372854243E-4</v>
      </c>
    </row>
    <row r="205" spans="2:20" s="158" customFormat="1">
      <c r="B205" s="90" t="s">
        <v>818</v>
      </c>
      <c r="C205" s="87" t="s">
        <v>819</v>
      </c>
      <c r="D205" s="100" t="s">
        <v>147</v>
      </c>
      <c r="E205" s="87" t="s">
        <v>2759</v>
      </c>
      <c r="F205" s="87" t="s">
        <v>445</v>
      </c>
      <c r="G205" s="100" t="s">
        <v>446</v>
      </c>
      <c r="H205" s="87" t="s">
        <v>470</v>
      </c>
      <c r="I205" s="87" t="s">
        <v>187</v>
      </c>
      <c r="J205" s="87"/>
      <c r="K205" s="97">
        <v>3.3099999999999992</v>
      </c>
      <c r="L205" s="100" t="s">
        <v>281</v>
      </c>
      <c r="M205" s="101">
        <v>1.942E-2</v>
      </c>
      <c r="N205" s="101">
        <v>9.3999999999999986E-3</v>
      </c>
      <c r="O205" s="97">
        <v>7178757</v>
      </c>
      <c r="P205" s="99">
        <v>103.51</v>
      </c>
      <c r="Q205" s="97">
        <v>7430.7311800000016</v>
      </c>
      <c r="R205" s="98">
        <v>4.9512131477421902E-2</v>
      </c>
      <c r="S205" s="98">
        <v>1.5272436394347397E-3</v>
      </c>
      <c r="T205" s="98">
        <f>Q205/'סכום נכסי הקרן'!$C$43</f>
        <v>1.5565170896759677E-4</v>
      </c>
    </row>
    <row r="206" spans="2:20" s="158" customFormat="1">
      <c r="B206" s="90" t="s">
        <v>820</v>
      </c>
      <c r="C206" s="87" t="s">
        <v>821</v>
      </c>
      <c r="D206" s="100" t="s">
        <v>147</v>
      </c>
      <c r="E206" s="87" t="s">
        <v>2759</v>
      </c>
      <c r="F206" s="87" t="s">
        <v>530</v>
      </c>
      <c r="G206" s="100" t="s">
        <v>446</v>
      </c>
      <c r="H206" s="87" t="s">
        <v>470</v>
      </c>
      <c r="I206" s="87" t="s">
        <v>185</v>
      </c>
      <c r="J206" s="87"/>
      <c r="K206" s="97">
        <v>1.5100000000000002</v>
      </c>
      <c r="L206" s="100" t="s">
        <v>281</v>
      </c>
      <c r="M206" s="101">
        <v>5.7000000000000002E-2</v>
      </c>
      <c r="N206" s="101">
        <v>8.9000000000000017E-3</v>
      </c>
      <c r="O206" s="97">
        <v>9253539</v>
      </c>
      <c r="P206" s="99">
        <v>109.92</v>
      </c>
      <c r="Q206" s="97">
        <v>10171.490069999998</v>
      </c>
      <c r="R206" s="98">
        <v>1.3681876482994989E-2</v>
      </c>
      <c r="S206" s="98">
        <v>2.0905538279721633E-3</v>
      </c>
      <c r="T206" s="98">
        <f>Q206/'סכום נכסי הקרן'!$C$43</f>
        <v>2.1306245291226371E-4</v>
      </c>
    </row>
    <row r="207" spans="2:20" s="158" customFormat="1">
      <c r="B207" s="90" t="s">
        <v>822</v>
      </c>
      <c r="C207" s="87" t="s">
        <v>823</v>
      </c>
      <c r="D207" s="100" t="s">
        <v>147</v>
      </c>
      <c r="E207" s="87" t="s">
        <v>2759</v>
      </c>
      <c r="F207" s="87" t="s">
        <v>530</v>
      </c>
      <c r="G207" s="100" t="s">
        <v>446</v>
      </c>
      <c r="H207" s="87" t="s">
        <v>470</v>
      </c>
      <c r="I207" s="87" t="s">
        <v>185</v>
      </c>
      <c r="J207" s="87"/>
      <c r="K207" s="97">
        <v>7.28</v>
      </c>
      <c r="L207" s="100" t="s">
        <v>281</v>
      </c>
      <c r="M207" s="101">
        <v>3.9199999999999999E-2</v>
      </c>
      <c r="N207" s="101">
        <v>3.4299999999999997E-2</v>
      </c>
      <c r="O207" s="97">
        <v>11330000</v>
      </c>
      <c r="P207" s="99">
        <v>105.58</v>
      </c>
      <c r="Q207" s="97">
        <v>11962.21456</v>
      </c>
      <c r="R207" s="98">
        <v>3.6056614561040749E-2</v>
      </c>
      <c r="S207" s="98">
        <v>2.4586027482040645E-3</v>
      </c>
      <c r="T207" s="98">
        <f>Q207/'סכום נכסי הקרן'!$C$43</f>
        <v>2.5057280289085472E-4</v>
      </c>
    </row>
    <row r="208" spans="2:20" s="158" customFormat="1">
      <c r="B208" s="90" t="s">
        <v>824</v>
      </c>
      <c r="C208" s="87" t="s">
        <v>825</v>
      </c>
      <c r="D208" s="100" t="s">
        <v>147</v>
      </c>
      <c r="E208" s="87" t="s">
        <v>2759</v>
      </c>
      <c r="F208" s="87" t="s">
        <v>504</v>
      </c>
      <c r="G208" s="100" t="s">
        <v>357</v>
      </c>
      <c r="H208" s="87" t="s">
        <v>470</v>
      </c>
      <c r="I208" s="87" t="s">
        <v>185</v>
      </c>
      <c r="J208" s="87"/>
      <c r="K208" s="97">
        <v>1.6099999999999997</v>
      </c>
      <c r="L208" s="100" t="s">
        <v>281</v>
      </c>
      <c r="M208" s="101">
        <v>6.0999999999999999E-2</v>
      </c>
      <c r="N208" s="101">
        <v>6.1999999999999989E-3</v>
      </c>
      <c r="O208" s="97">
        <v>13453740</v>
      </c>
      <c r="P208" s="99">
        <v>114.11</v>
      </c>
      <c r="Q208" s="97">
        <v>15352.063020000003</v>
      </c>
      <c r="R208" s="98">
        <v>2.5586771700000007E-2</v>
      </c>
      <c r="S208" s="98">
        <v>3.155320793006575E-3</v>
      </c>
      <c r="T208" s="98">
        <f>Q208/'סכום נכסי הקרן'!$C$43</f>
        <v>3.2158004203850697E-4</v>
      </c>
    </row>
    <row r="209" spans="2:20" s="158" customFormat="1">
      <c r="B209" s="90" t="s">
        <v>826</v>
      </c>
      <c r="C209" s="87" t="s">
        <v>827</v>
      </c>
      <c r="D209" s="100" t="s">
        <v>147</v>
      </c>
      <c r="E209" s="87" t="s">
        <v>2759</v>
      </c>
      <c r="F209" s="87" t="s">
        <v>504</v>
      </c>
      <c r="G209" s="100" t="s">
        <v>357</v>
      </c>
      <c r="H209" s="87" t="s">
        <v>470</v>
      </c>
      <c r="I209" s="87" t="s">
        <v>185</v>
      </c>
      <c r="J209" s="87"/>
      <c r="K209" s="97">
        <v>0.19000000000000003</v>
      </c>
      <c r="L209" s="100" t="s">
        <v>281</v>
      </c>
      <c r="M209" s="101">
        <v>6.8000000000000005E-2</v>
      </c>
      <c r="N209" s="101">
        <v>5.5000000000000005E-3</v>
      </c>
      <c r="O209" s="97">
        <v>4458432.0200000005</v>
      </c>
      <c r="P209" s="99">
        <v>106.69</v>
      </c>
      <c r="Q209" s="97">
        <v>4756.70093</v>
      </c>
      <c r="R209" s="98">
        <v>1.3260646510515789E-2</v>
      </c>
      <c r="S209" s="98">
        <v>9.7764823730789427E-4</v>
      </c>
      <c r="T209" s="98">
        <f>Q209/'סכום נכסי הקרן'!$C$43</f>
        <v>9.9638731487828721E-5</v>
      </c>
    </row>
    <row r="210" spans="2:20" s="158" customFormat="1">
      <c r="B210" s="90" t="s">
        <v>828</v>
      </c>
      <c r="C210" s="87" t="s">
        <v>829</v>
      </c>
      <c r="D210" s="100" t="s">
        <v>147</v>
      </c>
      <c r="E210" s="87" t="s">
        <v>2759</v>
      </c>
      <c r="F210" s="87"/>
      <c r="G210" s="100" t="s">
        <v>830</v>
      </c>
      <c r="H210" s="87" t="s">
        <v>470</v>
      </c>
      <c r="I210" s="87" t="s">
        <v>185</v>
      </c>
      <c r="J210" s="87"/>
      <c r="K210" s="97">
        <v>4.47</v>
      </c>
      <c r="L210" s="100" t="s">
        <v>281</v>
      </c>
      <c r="M210" s="101">
        <v>4.2000000000000003E-2</v>
      </c>
      <c r="N210" s="101">
        <v>3.56E-2</v>
      </c>
      <c r="O210" s="97">
        <v>51339653</v>
      </c>
      <c r="P210" s="99">
        <v>102.97</v>
      </c>
      <c r="Q210" s="97">
        <v>52864.442590000006</v>
      </c>
      <c r="R210" s="98">
        <v>3.7760316135714289E-2</v>
      </c>
      <c r="S210" s="98">
        <v>1.0865267729661088E-2</v>
      </c>
      <c r="T210" s="98">
        <f>Q210/'סכום נכסי הקרן'!$C$43</f>
        <v>1.107352780423542E-3</v>
      </c>
    </row>
    <row r="211" spans="2:20" s="158" customFormat="1">
      <c r="B211" s="90" t="s">
        <v>831</v>
      </c>
      <c r="C211" s="87" t="s">
        <v>832</v>
      </c>
      <c r="D211" s="100" t="s">
        <v>147</v>
      </c>
      <c r="E211" s="87" t="s">
        <v>2759</v>
      </c>
      <c r="F211" s="87" t="s">
        <v>833</v>
      </c>
      <c r="G211" s="100" t="s">
        <v>527</v>
      </c>
      <c r="H211" s="87" t="s">
        <v>470</v>
      </c>
      <c r="I211" s="87" t="s">
        <v>187</v>
      </c>
      <c r="J211" s="87"/>
      <c r="K211" s="97">
        <v>3.2799999999999994</v>
      </c>
      <c r="L211" s="100" t="s">
        <v>281</v>
      </c>
      <c r="M211" s="101">
        <v>2.3E-2</v>
      </c>
      <c r="N211" s="101">
        <v>1.32E-2</v>
      </c>
      <c r="O211" s="97">
        <v>32038582</v>
      </c>
      <c r="P211" s="99">
        <v>103.27</v>
      </c>
      <c r="Q211" s="97">
        <v>33086.243460000005</v>
      </c>
      <c r="R211" s="98">
        <v>1.0614468646868923E-2</v>
      </c>
      <c r="S211" s="98">
        <v>6.8002399296961591E-3</v>
      </c>
      <c r="T211" s="98">
        <f>Q211/'סכום נכסי הקרן'!$C$43</f>
        <v>6.9305835632005352E-4</v>
      </c>
    </row>
    <row r="212" spans="2:20" s="158" customFormat="1">
      <c r="B212" s="90" t="s">
        <v>834</v>
      </c>
      <c r="C212" s="87" t="s">
        <v>835</v>
      </c>
      <c r="D212" s="100" t="s">
        <v>147</v>
      </c>
      <c r="E212" s="87" t="s">
        <v>2759</v>
      </c>
      <c r="F212" s="87" t="s">
        <v>833</v>
      </c>
      <c r="G212" s="100" t="s">
        <v>527</v>
      </c>
      <c r="H212" s="87" t="s">
        <v>470</v>
      </c>
      <c r="I212" s="87" t="s">
        <v>187</v>
      </c>
      <c r="J212" s="87"/>
      <c r="K212" s="97">
        <v>7.84</v>
      </c>
      <c r="L212" s="100" t="s">
        <v>281</v>
      </c>
      <c r="M212" s="101">
        <v>1.7500000000000002E-2</v>
      </c>
      <c r="N212" s="101">
        <v>1.66E-2</v>
      </c>
      <c r="O212" s="97">
        <v>3231440</v>
      </c>
      <c r="P212" s="99">
        <v>100.9</v>
      </c>
      <c r="Q212" s="97">
        <v>3260.5230699999997</v>
      </c>
      <c r="R212" s="98">
        <v>4.3377804903034231E-3</v>
      </c>
      <c r="S212" s="98">
        <v>6.7013770236911319E-4</v>
      </c>
      <c r="T212" s="98">
        <f>Q212/'סכום נכסי הקרן'!$C$43</f>
        <v>6.8298257019408824E-5</v>
      </c>
    </row>
    <row r="213" spans="2:20" s="158" customFormat="1">
      <c r="B213" s="90" t="s">
        <v>836</v>
      </c>
      <c r="C213" s="87" t="s">
        <v>837</v>
      </c>
      <c r="D213" s="100" t="s">
        <v>147</v>
      </c>
      <c r="E213" s="87" t="s">
        <v>2759</v>
      </c>
      <c r="F213" s="87" t="s">
        <v>572</v>
      </c>
      <c r="G213" s="100" t="s">
        <v>406</v>
      </c>
      <c r="H213" s="87" t="s">
        <v>564</v>
      </c>
      <c r="I213" s="87" t="s">
        <v>187</v>
      </c>
      <c r="J213" s="87"/>
      <c r="K213" s="97">
        <v>5.47</v>
      </c>
      <c r="L213" s="100" t="s">
        <v>281</v>
      </c>
      <c r="M213" s="101">
        <v>3.5000000000000003E-2</v>
      </c>
      <c r="N213" s="101">
        <v>2.6300000000000004E-2</v>
      </c>
      <c r="O213" s="97">
        <v>6183550</v>
      </c>
      <c r="P213" s="99">
        <v>104.83</v>
      </c>
      <c r="Q213" s="97">
        <v>6590.42731</v>
      </c>
      <c r="R213" s="98">
        <v>6.1749894568188683E-2</v>
      </c>
      <c r="S213" s="98">
        <v>1.3545353675887518E-3</v>
      </c>
      <c r="T213" s="98">
        <f>Q213/'סכום נכסי הקרן'!$C$43</f>
        <v>1.3804984311493036E-4</v>
      </c>
    </row>
    <row r="214" spans="2:20" s="158" customFormat="1">
      <c r="B214" s="90" t="s">
        <v>838</v>
      </c>
      <c r="C214" s="87" t="s">
        <v>839</v>
      </c>
      <c r="D214" s="100" t="s">
        <v>147</v>
      </c>
      <c r="E214" s="87" t="s">
        <v>2759</v>
      </c>
      <c r="F214" s="87" t="s">
        <v>840</v>
      </c>
      <c r="G214" s="100" t="s">
        <v>424</v>
      </c>
      <c r="H214" s="87" t="s">
        <v>564</v>
      </c>
      <c r="I214" s="87" t="s">
        <v>185</v>
      </c>
      <c r="J214" s="87"/>
      <c r="K214" s="97">
        <v>2.1600000000000006</v>
      </c>
      <c r="L214" s="100" t="s">
        <v>281</v>
      </c>
      <c r="M214" s="101">
        <v>6.9000000000000006E-2</v>
      </c>
      <c r="N214" s="101">
        <v>1.8000000000000002E-2</v>
      </c>
      <c r="O214" s="97">
        <v>4723024.6399999997</v>
      </c>
      <c r="P214" s="99">
        <v>113.21</v>
      </c>
      <c r="Q214" s="97">
        <v>5346.9362000000001</v>
      </c>
      <c r="R214" s="98">
        <v>1.1175771674609147E-2</v>
      </c>
      <c r="S214" s="98">
        <v>1.0989597260485685E-3</v>
      </c>
      <c r="T214" s="98">
        <f>Q214/'סכום נכסי הקרן'!$C$43</f>
        <v>1.1200240421975642E-4</v>
      </c>
    </row>
    <row r="215" spans="2:20" s="158" customFormat="1">
      <c r="B215" s="90" t="s">
        <v>841</v>
      </c>
      <c r="C215" s="87" t="s">
        <v>842</v>
      </c>
      <c r="D215" s="100" t="s">
        <v>147</v>
      </c>
      <c r="E215" s="87" t="s">
        <v>2759</v>
      </c>
      <c r="F215" s="87" t="s">
        <v>843</v>
      </c>
      <c r="G215" s="100" t="s">
        <v>465</v>
      </c>
      <c r="H215" s="87" t="s">
        <v>564</v>
      </c>
      <c r="I215" s="87" t="s">
        <v>185</v>
      </c>
      <c r="J215" s="87"/>
      <c r="K215" s="97">
        <v>2.0599999999999996</v>
      </c>
      <c r="L215" s="100" t="s">
        <v>281</v>
      </c>
      <c r="M215" s="101">
        <v>5.5500000000000001E-2</v>
      </c>
      <c r="N215" s="101">
        <v>1.4300000000000002E-2</v>
      </c>
      <c r="O215" s="97">
        <v>937272</v>
      </c>
      <c r="P215" s="99">
        <v>110.58</v>
      </c>
      <c r="Q215" s="97">
        <v>1036.4353799999999</v>
      </c>
      <c r="R215" s="98">
        <v>1.7273923E-2</v>
      </c>
      <c r="S215" s="98">
        <v>2.1301932521129461E-4</v>
      </c>
      <c r="T215" s="98">
        <f>Q215/'סכום נכסי הקרן'!$C$43</f>
        <v>2.1710237421276287E-5</v>
      </c>
    </row>
    <row r="216" spans="2:20" s="158" customFormat="1">
      <c r="B216" s="90" t="s">
        <v>844</v>
      </c>
      <c r="C216" s="87" t="s">
        <v>845</v>
      </c>
      <c r="D216" s="100" t="s">
        <v>147</v>
      </c>
      <c r="E216" s="87" t="s">
        <v>2759</v>
      </c>
      <c r="F216" s="87" t="s">
        <v>592</v>
      </c>
      <c r="G216" s="100" t="s">
        <v>357</v>
      </c>
      <c r="H216" s="87" t="s">
        <v>564</v>
      </c>
      <c r="I216" s="87" t="s">
        <v>187</v>
      </c>
      <c r="J216" s="87"/>
      <c r="K216" s="97">
        <v>0.90999999999999992</v>
      </c>
      <c r="L216" s="100" t="s">
        <v>281</v>
      </c>
      <c r="M216" s="101">
        <v>1.09E-2</v>
      </c>
      <c r="N216" s="101">
        <v>6.2999999999999992E-3</v>
      </c>
      <c r="O216" s="97">
        <v>1872201.25</v>
      </c>
      <c r="P216" s="99">
        <v>100.5</v>
      </c>
      <c r="Q216" s="97">
        <v>1881.5622200000003</v>
      </c>
      <c r="R216" s="98">
        <v>1.7919640190476191E-2</v>
      </c>
      <c r="S216" s="98">
        <v>3.8671886562524095E-4</v>
      </c>
      <c r="T216" s="98">
        <f>Q216/'סכום נכסי הקרן'!$C$43</f>
        <v>3.9413130145271286E-5</v>
      </c>
    </row>
    <row r="217" spans="2:20" s="158" customFormat="1">
      <c r="B217" s="90" t="s">
        <v>846</v>
      </c>
      <c r="C217" s="87" t="s">
        <v>847</v>
      </c>
      <c r="D217" s="100" t="s">
        <v>147</v>
      </c>
      <c r="E217" s="87" t="s">
        <v>2759</v>
      </c>
      <c r="F217" s="87" t="s">
        <v>567</v>
      </c>
      <c r="G217" s="100" t="s">
        <v>357</v>
      </c>
      <c r="H217" s="87" t="s">
        <v>564</v>
      </c>
      <c r="I217" s="87" t="s">
        <v>185</v>
      </c>
      <c r="J217" s="87"/>
      <c r="K217" s="97">
        <v>3.81</v>
      </c>
      <c r="L217" s="100" t="s">
        <v>281</v>
      </c>
      <c r="M217" s="101">
        <v>1.54E-2</v>
      </c>
      <c r="N217" s="101">
        <v>1.1100000000000004E-2</v>
      </c>
      <c r="O217" s="97">
        <v>19374360</v>
      </c>
      <c r="P217" s="99">
        <v>101.77</v>
      </c>
      <c r="Q217" s="97">
        <v>19717.285529999997</v>
      </c>
      <c r="R217" s="98">
        <v>3.8311284207049309E-2</v>
      </c>
      <c r="S217" s="98">
        <v>4.052508182998368E-3</v>
      </c>
      <c r="T217" s="98">
        <f>Q217/'סכום נכסי הקרן'!$C$43</f>
        <v>4.1301846542463213E-4</v>
      </c>
    </row>
    <row r="218" spans="2:20" s="158" customFormat="1">
      <c r="B218" s="90" t="s">
        <v>848</v>
      </c>
      <c r="C218" s="87" t="s">
        <v>849</v>
      </c>
      <c r="D218" s="100" t="s">
        <v>147</v>
      </c>
      <c r="E218" s="87" t="s">
        <v>2759</v>
      </c>
      <c r="F218" s="87" t="s">
        <v>850</v>
      </c>
      <c r="G218" s="100" t="s">
        <v>406</v>
      </c>
      <c r="H218" s="87" t="s">
        <v>564</v>
      </c>
      <c r="I218" s="87" t="s">
        <v>185</v>
      </c>
      <c r="J218" s="87"/>
      <c r="K218" s="97">
        <v>4.6700000000000008</v>
      </c>
      <c r="L218" s="100" t="s">
        <v>281</v>
      </c>
      <c r="M218" s="101">
        <v>6.0499999999999998E-2</v>
      </c>
      <c r="N218" s="101">
        <v>4.4500000000000005E-2</v>
      </c>
      <c r="O218" s="97">
        <v>8071244</v>
      </c>
      <c r="P218" s="99">
        <v>108.27</v>
      </c>
      <c r="Q218" s="97">
        <v>8738.7356099999997</v>
      </c>
      <c r="R218" s="98">
        <v>1.4611168979043146E-2</v>
      </c>
      <c r="S218" s="98">
        <v>1.7960787510381121E-3</v>
      </c>
      <c r="T218" s="98">
        <f>Q218/'סכום נכסי הקרן'!$C$43</f>
        <v>1.8305050996508985E-4</v>
      </c>
    </row>
    <row r="219" spans="2:20" s="158" customFormat="1">
      <c r="B219" s="90" t="s">
        <v>851</v>
      </c>
      <c r="C219" s="87" t="s">
        <v>852</v>
      </c>
      <c r="D219" s="100" t="s">
        <v>147</v>
      </c>
      <c r="E219" s="87" t="s">
        <v>2759</v>
      </c>
      <c r="F219" s="87" t="s">
        <v>597</v>
      </c>
      <c r="G219" s="100" t="s">
        <v>406</v>
      </c>
      <c r="H219" s="87" t="s">
        <v>564</v>
      </c>
      <c r="I219" s="87" t="s">
        <v>185</v>
      </c>
      <c r="J219" s="87"/>
      <c r="K219" s="97">
        <v>2.56</v>
      </c>
      <c r="L219" s="100" t="s">
        <v>281</v>
      </c>
      <c r="M219" s="101">
        <v>8.4899999999999993E-3</v>
      </c>
      <c r="N219" s="101">
        <v>1.8099999999999998E-2</v>
      </c>
      <c r="O219" s="97">
        <v>628407</v>
      </c>
      <c r="P219" s="99">
        <v>97.59</v>
      </c>
      <c r="Q219" s="97">
        <v>613.26238999999998</v>
      </c>
      <c r="R219" s="98">
        <v>1.4993621110196914E-3</v>
      </c>
      <c r="S219" s="98">
        <v>1.26044269634317E-4</v>
      </c>
      <c r="T219" s="98">
        <f>Q219/'סכום נכסי הקרן'!$C$43</f>
        <v>1.2846022381481549E-5</v>
      </c>
    </row>
    <row r="220" spans="2:20" s="158" customFormat="1">
      <c r="B220" s="90" t="s">
        <v>853</v>
      </c>
      <c r="C220" s="87" t="s">
        <v>854</v>
      </c>
      <c r="D220" s="100" t="s">
        <v>147</v>
      </c>
      <c r="E220" s="87" t="s">
        <v>2759</v>
      </c>
      <c r="F220" s="87" t="s">
        <v>600</v>
      </c>
      <c r="G220" s="100" t="s">
        <v>406</v>
      </c>
      <c r="H220" s="87" t="s">
        <v>564</v>
      </c>
      <c r="I220" s="87" t="s">
        <v>187</v>
      </c>
      <c r="J220" s="87"/>
      <c r="K220" s="97">
        <v>4.7100000000000009</v>
      </c>
      <c r="L220" s="100" t="s">
        <v>281</v>
      </c>
      <c r="M220" s="101">
        <v>7.0499999999999993E-2</v>
      </c>
      <c r="N220" s="101">
        <v>3.2700000000000007E-2</v>
      </c>
      <c r="O220" s="97">
        <v>7884.9</v>
      </c>
      <c r="P220" s="99">
        <v>118.4</v>
      </c>
      <c r="Q220" s="97">
        <v>9.3357199999999985</v>
      </c>
      <c r="R220" s="98">
        <v>1.3958270755215033E-5</v>
      </c>
      <c r="S220" s="98">
        <v>1.9187773913715561E-6</v>
      </c>
      <c r="T220" s="98">
        <f>Q220/'סכום נכסי הקרן'!$C$43</f>
        <v>1.955555566798168E-7</v>
      </c>
    </row>
    <row r="221" spans="2:20" s="158" customFormat="1">
      <c r="B221" s="90" t="s">
        <v>855</v>
      </c>
      <c r="C221" s="87" t="s">
        <v>856</v>
      </c>
      <c r="D221" s="100" t="s">
        <v>147</v>
      </c>
      <c r="E221" s="87" t="s">
        <v>2759</v>
      </c>
      <c r="F221" s="87" t="s">
        <v>603</v>
      </c>
      <c r="G221" s="100" t="s">
        <v>424</v>
      </c>
      <c r="H221" s="87" t="s">
        <v>564</v>
      </c>
      <c r="I221" s="87" t="s">
        <v>187</v>
      </c>
      <c r="J221" s="87"/>
      <c r="K221" s="97">
        <v>1.01</v>
      </c>
      <c r="L221" s="100" t="s">
        <v>281</v>
      </c>
      <c r="M221" s="101">
        <v>6.25E-2</v>
      </c>
      <c r="N221" s="101">
        <v>1.0200000000000001E-2</v>
      </c>
      <c r="O221" s="97">
        <v>3814.5</v>
      </c>
      <c r="P221" s="99">
        <v>105.16</v>
      </c>
      <c r="Q221" s="97">
        <v>4.2497400000000001</v>
      </c>
      <c r="R221" s="98">
        <v>2.5971114967660408E-5</v>
      </c>
      <c r="S221" s="98">
        <v>8.7345218485637504E-7</v>
      </c>
      <c r="T221" s="98">
        <f>Q221/'סכום נכסי הקרן'!$C$43</f>
        <v>8.901940840604525E-8</v>
      </c>
    </row>
    <row r="222" spans="2:20" s="158" customFormat="1">
      <c r="B222" s="90" t="s">
        <v>857</v>
      </c>
      <c r="C222" s="87" t="s">
        <v>858</v>
      </c>
      <c r="D222" s="100" t="s">
        <v>147</v>
      </c>
      <c r="E222" s="87" t="s">
        <v>2759</v>
      </c>
      <c r="F222" s="87" t="s">
        <v>603</v>
      </c>
      <c r="G222" s="100" t="s">
        <v>424</v>
      </c>
      <c r="H222" s="87" t="s">
        <v>564</v>
      </c>
      <c r="I222" s="87" t="s">
        <v>187</v>
      </c>
      <c r="J222" s="87"/>
      <c r="K222" s="97">
        <v>5.5600000000000005</v>
      </c>
      <c r="L222" s="100" t="s">
        <v>281</v>
      </c>
      <c r="M222" s="101">
        <v>4.1399999999999999E-2</v>
      </c>
      <c r="N222" s="101">
        <v>3.9400000000000004E-2</v>
      </c>
      <c r="O222" s="97">
        <v>9579956.7100000009</v>
      </c>
      <c r="P222" s="99">
        <v>101.23</v>
      </c>
      <c r="Q222" s="97">
        <v>9896.0952799999995</v>
      </c>
      <c r="R222" s="98">
        <v>1.7744334547716571E-2</v>
      </c>
      <c r="S222" s="98">
        <v>2.0339517344267789E-3</v>
      </c>
      <c r="T222" s="98">
        <f>Q222/'סכום נכסי הקרן'!$C$43</f>
        <v>2.0729375146607949E-4</v>
      </c>
    </row>
    <row r="223" spans="2:20" s="158" customFormat="1">
      <c r="B223" s="90" t="s">
        <v>859</v>
      </c>
      <c r="C223" s="87" t="s">
        <v>860</v>
      </c>
      <c r="D223" s="100" t="s">
        <v>147</v>
      </c>
      <c r="E223" s="87" t="s">
        <v>2759</v>
      </c>
      <c r="F223" s="87" t="s">
        <v>614</v>
      </c>
      <c r="G223" s="100" t="s">
        <v>424</v>
      </c>
      <c r="H223" s="87" t="s">
        <v>564</v>
      </c>
      <c r="I223" s="87" t="s">
        <v>187</v>
      </c>
      <c r="J223" s="87"/>
      <c r="K223" s="97">
        <v>3.8900000000000006</v>
      </c>
      <c r="L223" s="100" t="s">
        <v>281</v>
      </c>
      <c r="M223" s="101">
        <v>1.3300000000000001E-2</v>
      </c>
      <c r="N223" s="101">
        <v>1.2699999999999998E-2</v>
      </c>
      <c r="O223" s="97">
        <v>6909716</v>
      </c>
      <c r="P223" s="99">
        <v>100.26</v>
      </c>
      <c r="Q223" s="97">
        <v>6927.6812599999994</v>
      </c>
      <c r="R223" s="98">
        <v>1.2684761948357753E-2</v>
      </c>
      <c r="S223" s="98">
        <v>1.4238514197422818E-3</v>
      </c>
      <c r="T223" s="98">
        <f>Q223/'סכום נכסי הקרן'!$C$43</f>
        <v>1.4511430990856995E-4</v>
      </c>
    </row>
    <row r="224" spans="2:20" s="158" customFormat="1">
      <c r="B224" s="90" t="s">
        <v>861</v>
      </c>
      <c r="C224" s="87" t="s">
        <v>862</v>
      </c>
      <c r="D224" s="100" t="s">
        <v>147</v>
      </c>
      <c r="E224" s="87" t="s">
        <v>2759</v>
      </c>
      <c r="F224" s="87" t="s">
        <v>614</v>
      </c>
      <c r="G224" s="100" t="s">
        <v>424</v>
      </c>
      <c r="H224" s="87" t="s">
        <v>564</v>
      </c>
      <c r="I224" s="87" t="s">
        <v>187</v>
      </c>
      <c r="J224" s="87"/>
      <c r="K224" s="97">
        <v>1.46</v>
      </c>
      <c r="L224" s="100" t="s">
        <v>281</v>
      </c>
      <c r="M224" s="101">
        <v>5.5E-2</v>
      </c>
      <c r="N224" s="101">
        <v>8.6999999999999994E-3</v>
      </c>
      <c r="O224" s="97">
        <v>760489.2</v>
      </c>
      <c r="P224" s="99">
        <v>106.88</v>
      </c>
      <c r="Q224" s="97">
        <v>812.81084999999996</v>
      </c>
      <c r="R224" s="98">
        <v>2.1746516537084698E-3</v>
      </c>
      <c r="S224" s="98">
        <v>1.6705761124385663E-4</v>
      </c>
      <c r="T224" s="98">
        <f>Q224/'סכום נכסי הקרן'!$C$43</f>
        <v>1.7025968885864731E-5</v>
      </c>
    </row>
    <row r="225" spans="2:20" s="158" customFormat="1">
      <c r="B225" s="90" t="s">
        <v>863</v>
      </c>
      <c r="C225" s="87" t="s">
        <v>864</v>
      </c>
      <c r="D225" s="100" t="s">
        <v>147</v>
      </c>
      <c r="E225" s="87" t="s">
        <v>2759</v>
      </c>
      <c r="F225" s="87" t="s">
        <v>584</v>
      </c>
      <c r="G225" s="100" t="s">
        <v>527</v>
      </c>
      <c r="H225" s="87" t="s">
        <v>564</v>
      </c>
      <c r="I225" s="87" t="s">
        <v>185</v>
      </c>
      <c r="J225" s="87"/>
      <c r="K225" s="97">
        <v>1.2500000000000002</v>
      </c>
      <c r="L225" s="100" t="s">
        <v>281</v>
      </c>
      <c r="M225" s="101">
        <v>8.5000000000000006E-2</v>
      </c>
      <c r="N225" s="101">
        <v>7.4000000000000012E-3</v>
      </c>
      <c r="O225" s="97">
        <v>2675887.9900000002</v>
      </c>
      <c r="P225" s="99">
        <v>111.72</v>
      </c>
      <c r="Q225" s="97">
        <v>2989.5020799999998</v>
      </c>
      <c r="R225" s="98">
        <v>5.4771418363822018E-3</v>
      </c>
      <c r="S225" s="98">
        <v>6.1443455915154274E-4</v>
      </c>
      <c r="T225" s="98">
        <f>Q225/'סכום נכסי הקרן'!$C$43</f>
        <v>6.2621173669504893E-5</v>
      </c>
    </row>
    <row r="226" spans="2:20" s="158" customFormat="1">
      <c r="B226" s="90" t="s">
        <v>865</v>
      </c>
      <c r="C226" s="87" t="s">
        <v>866</v>
      </c>
      <c r="D226" s="100" t="s">
        <v>147</v>
      </c>
      <c r="E226" s="87" t="s">
        <v>2759</v>
      </c>
      <c r="F226" s="87"/>
      <c r="G226" s="100" t="s">
        <v>406</v>
      </c>
      <c r="H226" s="87" t="s">
        <v>564</v>
      </c>
      <c r="I226" s="87" t="s">
        <v>187</v>
      </c>
      <c r="J226" s="87"/>
      <c r="K226" s="97">
        <v>4.03</v>
      </c>
      <c r="L226" s="100" t="s">
        <v>281</v>
      </c>
      <c r="M226" s="101">
        <v>5.0999999999999997E-2</v>
      </c>
      <c r="N226" s="101">
        <v>4.2300000000000004E-2</v>
      </c>
      <c r="O226" s="97">
        <v>40211059</v>
      </c>
      <c r="P226" s="99">
        <v>104.99</v>
      </c>
      <c r="Q226" s="97">
        <v>42217.591679999998</v>
      </c>
      <c r="R226" s="98">
        <v>4.9843673766233769E-2</v>
      </c>
      <c r="S226" s="98">
        <v>8.6770126389544584E-3</v>
      </c>
      <c r="T226" s="98">
        <f>Q226/'סכום נכסי הקרן'!$C$43</f>
        <v>8.8433293229269968E-4</v>
      </c>
    </row>
    <row r="227" spans="2:20" s="158" customFormat="1">
      <c r="B227" s="90" t="s">
        <v>867</v>
      </c>
      <c r="C227" s="87" t="s">
        <v>868</v>
      </c>
      <c r="D227" s="100" t="s">
        <v>147</v>
      </c>
      <c r="E227" s="87" t="s">
        <v>2759</v>
      </c>
      <c r="F227" s="87" t="s">
        <v>869</v>
      </c>
      <c r="G227" s="100" t="s">
        <v>406</v>
      </c>
      <c r="H227" s="87" t="s">
        <v>564</v>
      </c>
      <c r="I227" s="87" t="s">
        <v>187</v>
      </c>
      <c r="J227" s="87"/>
      <c r="K227" s="97">
        <v>4.7499999999999982</v>
      </c>
      <c r="L227" s="100" t="s">
        <v>281</v>
      </c>
      <c r="M227" s="101">
        <v>3.3500000000000002E-2</v>
      </c>
      <c r="N227" s="101">
        <v>2.5199999999999997E-2</v>
      </c>
      <c r="O227" s="97">
        <v>14511000</v>
      </c>
      <c r="P227" s="99">
        <v>105.41</v>
      </c>
      <c r="Q227" s="97">
        <v>15296.045440000004</v>
      </c>
      <c r="R227" s="98">
        <v>4.0005245023551669E-2</v>
      </c>
      <c r="S227" s="98">
        <v>3.1438074586281504E-3</v>
      </c>
      <c r="T227" s="98">
        <f>Q227/'סכום נכסי הקרן'!$C$43</f>
        <v>3.2040664041112785E-4</v>
      </c>
    </row>
    <row r="228" spans="2:20" s="158" customFormat="1">
      <c r="B228" s="90" t="s">
        <v>870</v>
      </c>
      <c r="C228" s="87" t="s">
        <v>871</v>
      </c>
      <c r="D228" s="100" t="s">
        <v>147</v>
      </c>
      <c r="E228" s="87" t="s">
        <v>2759</v>
      </c>
      <c r="F228" s="87" t="s">
        <v>872</v>
      </c>
      <c r="G228" s="100" t="s">
        <v>873</v>
      </c>
      <c r="H228" s="87" t="s">
        <v>622</v>
      </c>
      <c r="I228" s="87" t="s">
        <v>187</v>
      </c>
      <c r="J228" s="87"/>
      <c r="K228" s="97">
        <v>1.93</v>
      </c>
      <c r="L228" s="100" t="s">
        <v>281</v>
      </c>
      <c r="M228" s="101">
        <v>6.3E-2</v>
      </c>
      <c r="N228" s="101">
        <v>1.06E-2</v>
      </c>
      <c r="O228" s="97">
        <v>7164000</v>
      </c>
      <c r="P228" s="99">
        <v>110.34</v>
      </c>
      <c r="Q228" s="97">
        <v>7904.7576200000003</v>
      </c>
      <c r="R228" s="98">
        <v>2.8105804871111112E-2</v>
      </c>
      <c r="S228" s="98">
        <v>1.624670641956703E-3</v>
      </c>
      <c r="T228" s="98">
        <f>Q228/'סכום נכסי הקרן'!$C$43</f>
        <v>1.6558115247652285E-4</v>
      </c>
    </row>
    <row r="229" spans="2:20" s="158" customFormat="1">
      <c r="B229" s="90" t="s">
        <v>874</v>
      </c>
      <c r="C229" s="87" t="s">
        <v>875</v>
      </c>
      <c r="D229" s="100" t="s">
        <v>147</v>
      </c>
      <c r="E229" s="87" t="s">
        <v>2759</v>
      </c>
      <c r="F229" s="87" t="s">
        <v>872</v>
      </c>
      <c r="G229" s="100" t="s">
        <v>873</v>
      </c>
      <c r="H229" s="87" t="s">
        <v>622</v>
      </c>
      <c r="I229" s="87" t="s">
        <v>187</v>
      </c>
      <c r="J229" s="87"/>
      <c r="K229" s="97">
        <v>5.6900000000000013</v>
      </c>
      <c r="L229" s="100" t="s">
        <v>281</v>
      </c>
      <c r="M229" s="101">
        <v>4.7500000000000001E-2</v>
      </c>
      <c r="N229" s="101">
        <v>3.2500000000000001E-2</v>
      </c>
      <c r="O229" s="97">
        <v>14594800</v>
      </c>
      <c r="P229" s="99">
        <v>108.81</v>
      </c>
      <c r="Q229" s="97">
        <v>15880.60252</v>
      </c>
      <c r="R229" s="98">
        <v>3.1635926769990837E-2</v>
      </c>
      <c r="S229" s="98">
        <v>3.2639519048058598E-3</v>
      </c>
      <c r="T229" s="98">
        <f>Q229/'סכום נכסי הקרן'!$C$43</f>
        <v>3.3265137195733185E-4</v>
      </c>
    </row>
    <row r="230" spans="2:20" s="158" customFormat="1">
      <c r="B230" s="90" t="s">
        <v>876</v>
      </c>
      <c r="C230" s="87" t="s">
        <v>877</v>
      </c>
      <c r="D230" s="100" t="s">
        <v>147</v>
      </c>
      <c r="E230" s="87" t="s">
        <v>2759</v>
      </c>
      <c r="F230" s="87" t="s">
        <v>567</v>
      </c>
      <c r="G230" s="100" t="s">
        <v>357</v>
      </c>
      <c r="H230" s="87" t="s">
        <v>622</v>
      </c>
      <c r="I230" s="87" t="s">
        <v>185</v>
      </c>
      <c r="J230" s="87"/>
      <c r="K230" s="97">
        <v>4.43</v>
      </c>
      <c r="L230" s="100" t="s">
        <v>281</v>
      </c>
      <c r="M230" s="101">
        <v>2.6832999999999999E-2</v>
      </c>
      <c r="N230" s="101">
        <v>1.5199999999999998E-2</v>
      </c>
      <c r="O230" s="97">
        <v>2325747</v>
      </c>
      <c r="P230" s="99">
        <v>105.2</v>
      </c>
      <c r="Q230" s="97">
        <v>2446.6857400000004</v>
      </c>
      <c r="R230" s="98">
        <v>2.5346901831592907E-2</v>
      </c>
      <c r="S230" s="98">
        <v>5.0286911793661184E-4</v>
      </c>
      <c r="T230" s="98">
        <f>Q230/'סכום נכסי הקרן'!$C$43</f>
        <v>5.125078643171278E-5</v>
      </c>
    </row>
    <row r="231" spans="2:20" s="158" customFormat="1">
      <c r="B231" s="90" t="s">
        <v>878</v>
      </c>
      <c r="C231" s="87" t="s">
        <v>879</v>
      </c>
      <c r="D231" s="100" t="s">
        <v>147</v>
      </c>
      <c r="E231" s="87" t="s">
        <v>2759</v>
      </c>
      <c r="F231" s="87" t="s">
        <v>662</v>
      </c>
      <c r="G231" s="100" t="s">
        <v>177</v>
      </c>
      <c r="H231" s="87" t="s">
        <v>622</v>
      </c>
      <c r="I231" s="87" t="s">
        <v>187</v>
      </c>
      <c r="J231" s="87"/>
      <c r="K231" s="97">
        <v>0.57999999999999996</v>
      </c>
      <c r="L231" s="100" t="s">
        <v>281</v>
      </c>
      <c r="M231" s="101">
        <v>5.45E-2</v>
      </c>
      <c r="N231" s="101">
        <v>9.5999999999999992E-3</v>
      </c>
      <c r="O231" s="97">
        <v>101</v>
      </c>
      <c r="P231" s="99">
        <v>107.58</v>
      </c>
      <c r="Q231" s="97">
        <v>0.10865999999999999</v>
      </c>
      <c r="R231" s="98">
        <v>4.7799135732151974E-7</v>
      </c>
      <c r="S231" s="98">
        <v>2.2332969642023676E-8</v>
      </c>
      <c r="T231" s="98">
        <f>Q231/'סכום נכסי הקרן'!$C$43</f>
        <v>2.2761036951439092E-9</v>
      </c>
    </row>
    <row r="232" spans="2:20" s="158" customFormat="1">
      <c r="B232" s="90" t="s">
        <v>880</v>
      </c>
      <c r="C232" s="87" t="s">
        <v>881</v>
      </c>
      <c r="D232" s="100" t="s">
        <v>147</v>
      </c>
      <c r="E232" s="87" t="s">
        <v>2759</v>
      </c>
      <c r="F232" s="87" t="s">
        <v>673</v>
      </c>
      <c r="G232" s="100" t="s">
        <v>406</v>
      </c>
      <c r="H232" s="87" t="s">
        <v>666</v>
      </c>
      <c r="I232" s="87" t="s">
        <v>185</v>
      </c>
      <c r="J232" s="87"/>
      <c r="K232" s="97">
        <v>3.2199999999999993</v>
      </c>
      <c r="L232" s="100" t="s">
        <v>281</v>
      </c>
      <c r="M232" s="101">
        <v>0.05</v>
      </c>
      <c r="N232" s="101">
        <v>2.8499999999999998E-2</v>
      </c>
      <c r="O232" s="97">
        <v>10275380</v>
      </c>
      <c r="P232" s="99">
        <v>107.04</v>
      </c>
      <c r="Q232" s="97">
        <v>10998.766760000002</v>
      </c>
      <c r="R232" s="98">
        <v>4.3995067040000009E-2</v>
      </c>
      <c r="S232" s="98">
        <v>2.2605846139405411E-3</v>
      </c>
      <c r="T232" s="98">
        <f>Q232/'סכום נכסי הקרן'!$C$43</f>
        <v>2.3039143810474883E-4</v>
      </c>
    </row>
    <row r="233" spans="2:20" s="158" customFormat="1">
      <c r="B233" s="90" t="s">
        <v>882</v>
      </c>
      <c r="C233" s="87" t="s">
        <v>883</v>
      </c>
      <c r="D233" s="100" t="s">
        <v>147</v>
      </c>
      <c r="E233" s="87" t="s">
        <v>2759</v>
      </c>
      <c r="F233" s="87" t="s">
        <v>673</v>
      </c>
      <c r="G233" s="100" t="s">
        <v>406</v>
      </c>
      <c r="H233" s="87" t="s">
        <v>666</v>
      </c>
      <c r="I233" s="87" t="s">
        <v>185</v>
      </c>
      <c r="J233" s="87"/>
      <c r="K233" s="97">
        <v>4.45</v>
      </c>
      <c r="L233" s="100" t="s">
        <v>281</v>
      </c>
      <c r="M233" s="101">
        <v>4.6500000000000007E-2</v>
      </c>
      <c r="N233" s="101">
        <v>3.8699999999999998E-2</v>
      </c>
      <c r="O233" s="97">
        <v>8849079</v>
      </c>
      <c r="P233" s="99">
        <v>103.6</v>
      </c>
      <c r="Q233" s="97">
        <v>9167.6455400000013</v>
      </c>
      <c r="R233" s="98">
        <v>4.7264456301114276E-2</v>
      </c>
      <c r="S233" s="98">
        <v>1.8842329241087227E-3</v>
      </c>
      <c r="T233" s="98">
        <f>Q233/'סכום נכסי הקרן'!$C$43</f>
        <v>1.9203489682830462E-4</v>
      </c>
    </row>
    <row r="234" spans="2:20" s="158" customFormat="1">
      <c r="B234" s="90" t="s">
        <v>884</v>
      </c>
      <c r="C234" s="87" t="s">
        <v>885</v>
      </c>
      <c r="D234" s="100" t="s">
        <v>147</v>
      </c>
      <c r="E234" s="87" t="s">
        <v>2759</v>
      </c>
      <c r="F234" s="87" t="s">
        <v>678</v>
      </c>
      <c r="G234" s="100" t="s">
        <v>638</v>
      </c>
      <c r="H234" s="87" t="s">
        <v>666</v>
      </c>
      <c r="I234" s="87" t="s">
        <v>185</v>
      </c>
      <c r="J234" s="87"/>
      <c r="K234" s="97">
        <v>2.8299999999999996</v>
      </c>
      <c r="L234" s="100" t="s">
        <v>281</v>
      </c>
      <c r="M234" s="101">
        <v>3.3000000000000002E-2</v>
      </c>
      <c r="N234" s="101">
        <v>2.7699999999999995E-2</v>
      </c>
      <c r="O234" s="97">
        <v>10555450</v>
      </c>
      <c r="P234" s="99">
        <v>102</v>
      </c>
      <c r="Q234" s="97">
        <v>10766.558640000001</v>
      </c>
      <c r="R234" s="98">
        <v>2.0085298691912151E-2</v>
      </c>
      <c r="S234" s="98">
        <v>2.2128587084132871E-3</v>
      </c>
      <c r="T234" s="98">
        <f>Q234/'סכום נכסי הקרן'!$C$43</f>
        <v>2.2552736889828442E-4</v>
      </c>
    </row>
    <row r="235" spans="2:20" s="158" customFormat="1">
      <c r="B235" s="90" t="s">
        <v>886</v>
      </c>
      <c r="C235" s="87" t="s">
        <v>887</v>
      </c>
      <c r="D235" s="100" t="s">
        <v>147</v>
      </c>
      <c r="E235" s="87" t="s">
        <v>2759</v>
      </c>
      <c r="F235" s="87" t="s">
        <v>888</v>
      </c>
      <c r="G235" s="100" t="s">
        <v>406</v>
      </c>
      <c r="H235" s="87" t="s">
        <v>666</v>
      </c>
      <c r="I235" s="87" t="s">
        <v>185</v>
      </c>
      <c r="J235" s="87"/>
      <c r="K235" s="97">
        <v>0.89999999999999991</v>
      </c>
      <c r="L235" s="100" t="s">
        <v>281</v>
      </c>
      <c r="M235" s="101">
        <v>5.6399999999999999E-2</v>
      </c>
      <c r="N235" s="101">
        <v>1.1399999999999999E-2</v>
      </c>
      <c r="O235" s="97">
        <v>941788.5</v>
      </c>
      <c r="P235" s="99">
        <v>104.56</v>
      </c>
      <c r="Q235" s="97">
        <v>984.73410000000013</v>
      </c>
      <c r="R235" s="98">
        <v>2.3260299890871472E-2</v>
      </c>
      <c r="S235" s="98">
        <v>2.0239312314343375E-4</v>
      </c>
      <c r="T235" s="98">
        <f>Q235/'סכום נכסי הקרן'!$C$43</f>
        <v>2.0627249436261845E-5</v>
      </c>
    </row>
    <row r="236" spans="2:20" s="158" customFormat="1">
      <c r="B236" s="90" t="s">
        <v>889</v>
      </c>
      <c r="C236" s="87" t="s">
        <v>890</v>
      </c>
      <c r="D236" s="100" t="s">
        <v>147</v>
      </c>
      <c r="E236" s="87" t="s">
        <v>2759</v>
      </c>
      <c r="F236" s="87" t="s">
        <v>686</v>
      </c>
      <c r="G236" s="100" t="s">
        <v>406</v>
      </c>
      <c r="H236" s="87" t="s">
        <v>666</v>
      </c>
      <c r="I236" s="87" t="s">
        <v>187</v>
      </c>
      <c r="J236" s="87"/>
      <c r="K236" s="97">
        <v>6.0600000000000005</v>
      </c>
      <c r="L236" s="100" t="s">
        <v>281</v>
      </c>
      <c r="M236" s="101">
        <v>6.9000000000000006E-2</v>
      </c>
      <c r="N236" s="101">
        <v>6.5799999999999997E-2</v>
      </c>
      <c r="O236" s="97">
        <v>10621200</v>
      </c>
      <c r="P236" s="99">
        <v>103.39</v>
      </c>
      <c r="Q236" s="97">
        <v>10981.25902</v>
      </c>
      <c r="R236" s="98">
        <v>3.9084638152626167E-2</v>
      </c>
      <c r="S236" s="98">
        <v>2.2569862352738697E-3</v>
      </c>
      <c r="T236" s="98">
        <f>Q236/'סכום נכסי הקרן'!$C$43</f>
        <v>2.3002470304393872E-4</v>
      </c>
    </row>
    <row r="237" spans="2:20" s="158" customFormat="1">
      <c r="B237" s="90" t="s">
        <v>891</v>
      </c>
      <c r="C237" s="87" t="s">
        <v>892</v>
      </c>
      <c r="D237" s="100" t="s">
        <v>147</v>
      </c>
      <c r="E237" s="87" t="s">
        <v>2759</v>
      </c>
      <c r="F237" s="87" t="s">
        <v>893</v>
      </c>
      <c r="G237" s="100" t="s">
        <v>638</v>
      </c>
      <c r="H237" s="87" t="s">
        <v>666</v>
      </c>
      <c r="I237" s="87" t="s">
        <v>185</v>
      </c>
      <c r="J237" s="87"/>
      <c r="K237" s="97">
        <v>0.65999999999999992</v>
      </c>
      <c r="L237" s="100" t="s">
        <v>281</v>
      </c>
      <c r="M237" s="101">
        <v>6.6500000000000004E-2</v>
      </c>
      <c r="N237" s="101">
        <v>1.6300000000000002E-2</v>
      </c>
      <c r="O237" s="97">
        <v>3883200</v>
      </c>
      <c r="P237" s="99">
        <v>103.88</v>
      </c>
      <c r="Q237" s="97">
        <v>4033.86834</v>
      </c>
      <c r="R237" s="98">
        <v>3.7187078497349618E-2</v>
      </c>
      <c r="S237" s="98">
        <v>8.2908392395674997E-4</v>
      </c>
      <c r="T237" s="98">
        <f>Q237/'סכום נכסי הקרן'!$C$43</f>
        <v>8.4497539429394695E-5</v>
      </c>
    </row>
    <row r="238" spans="2:20" s="158" customFormat="1">
      <c r="B238" s="90" t="s">
        <v>894</v>
      </c>
      <c r="C238" s="87" t="s">
        <v>895</v>
      </c>
      <c r="D238" s="100" t="s">
        <v>147</v>
      </c>
      <c r="E238" s="87" t="s">
        <v>2759</v>
      </c>
      <c r="F238" s="87" t="s">
        <v>893</v>
      </c>
      <c r="G238" s="100" t="s">
        <v>638</v>
      </c>
      <c r="H238" s="87" t="s">
        <v>666</v>
      </c>
      <c r="I238" s="87" t="s">
        <v>185</v>
      </c>
      <c r="J238" s="87"/>
      <c r="K238" s="97">
        <v>1.1500000000000001</v>
      </c>
      <c r="L238" s="100" t="s">
        <v>281</v>
      </c>
      <c r="M238" s="101">
        <v>2.3900000000000001E-2</v>
      </c>
      <c r="N238" s="101">
        <v>1.4100000000000001E-2</v>
      </c>
      <c r="O238" s="97">
        <v>245822.8</v>
      </c>
      <c r="P238" s="99">
        <v>101.33</v>
      </c>
      <c r="Q238" s="97">
        <v>249.09224</v>
      </c>
      <c r="R238" s="98">
        <v>6.1052019607843134E-3</v>
      </c>
      <c r="S238" s="98">
        <v>5.1196111117096233E-5</v>
      </c>
      <c r="T238" s="98">
        <f>Q238/'סכום נכסי הקרן'!$C$43</f>
        <v>5.2177412837812761E-6</v>
      </c>
    </row>
    <row r="239" spans="2:20" s="158" customFormat="1">
      <c r="B239" s="90" t="s">
        <v>896</v>
      </c>
      <c r="C239" s="87" t="s">
        <v>897</v>
      </c>
      <c r="D239" s="100" t="s">
        <v>147</v>
      </c>
      <c r="E239" s="87" t="s">
        <v>2759</v>
      </c>
      <c r="F239" s="87" t="s">
        <v>898</v>
      </c>
      <c r="G239" s="100" t="s">
        <v>638</v>
      </c>
      <c r="H239" s="87" t="s">
        <v>705</v>
      </c>
      <c r="I239" s="87" t="s">
        <v>185</v>
      </c>
      <c r="J239" s="87"/>
      <c r="K239" s="97">
        <v>2.4899999999999993</v>
      </c>
      <c r="L239" s="100" t="s">
        <v>281</v>
      </c>
      <c r="M239" s="101">
        <v>4.2999999999999997E-2</v>
      </c>
      <c r="N239" s="101">
        <v>3.6400000000000002E-2</v>
      </c>
      <c r="O239" s="97">
        <v>18175509</v>
      </c>
      <c r="P239" s="99">
        <v>102.13</v>
      </c>
      <c r="Q239" s="97">
        <v>18562.647949999999</v>
      </c>
      <c r="R239" s="98">
        <v>2.8158673257323852E-2</v>
      </c>
      <c r="S239" s="98">
        <v>3.8151946727675596E-3</v>
      </c>
      <c r="T239" s="98">
        <f>Q239/'סכום נכסי הקרן'!$C$43</f>
        <v>3.888322436098887E-4</v>
      </c>
    </row>
    <row r="240" spans="2:20" s="158" customFormat="1">
      <c r="B240" s="90" t="s">
        <v>899</v>
      </c>
      <c r="C240" s="87" t="s">
        <v>900</v>
      </c>
      <c r="D240" s="100" t="s">
        <v>147</v>
      </c>
      <c r="E240" s="87" t="s">
        <v>2759</v>
      </c>
      <c r="F240" s="87" t="s">
        <v>704</v>
      </c>
      <c r="G240" s="100" t="s">
        <v>469</v>
      </c>
      <c r="H240" s="87" t="s">
        <v>705</v>
      </c>
      <c r="I240" s="87" t="s">
        <v>187</v>
      </c>
      <c r="J240" s="87"/>
      <c r="K240" s="97">
        <v>3.5499999999999994</v>
      </c>
      <c r="L240" s="100" t="s">
        <v>281</v>
      </c>
      <c r="M240" s="101">
        <v>0.06</v>
      </c>
      <c r="N240" s="101">
        <v>3.1899999999999998E-2</v>
      </c>
      <c r="O240" s="97">
        <v>16914000</v>
      </c>
      <c r="P240" s="99">
        <v>110.24</v>
      </c>
      <c r="Q240" s="97">
        <v>18645.993040000001</v>
      </c>
      <c r="R240" s="98">
        <v>2.7265302104514791E-2</v>
      </c>
      <c r="S240" s="98">
        <v>3.8323246503562014E-3</v>
      </c>
      <c r="T240" s="98">
        <f>Q240/'סכום נכסי הקרן'!$C$43</f>
        <v>3.9057807526202479E-4</v>
      </c>
    </row>
    <row r="241" spans="2:20" s="158" customFormat="1">
      <c r="B241" s="90" t="s">
        <v>901</v>
      </c>
      <c r="C241" s="87" t="s">
        <v>902</v>
      </c>
      <c r="D241" s="100" t="s">
        <v>147</v>
      </c>
      <c r="E241" s="87" t="s">
        <v>2759</v>
      </c>
      <c r="F241" s="87" t="s">
        <v>708</v>
      </c>
      <c r="G241" s="100" t="s">
        <v>527</v>
      </c>
      <c r="H241" s="87" t="s">
        <v>705</v>
      </c>
      <c r="I241" s="87" t="s">
        <v>187</v>
      </c>
      <c r="J241" s="87"/>
      <c r="K241" s="97">
        <v>1.1299999999999999</v>
      </c>
      <c r="L241" s="100" t="s">
        <v>281</v>
      </c>
      <c r="M241" s="101">
        <v>5.1900000000000002E-2</v>
      </c>
      <c r="N241" s="101">
        <v>2.9399999999999996E-2</v>
      </c>
      <c r="O241" s="97">
        <v>2532281</v>
      </c>
      <c r="P241" s="99">
        <v>103.01</v>
      </c>
      <c r="Q241" s="97">
        <v>2608.5027400000004</v>
      </c>
      <c r="R241" s="98">
        <v>2.9000855482646276E-2</v>
      </c>
      <c r="S241" s="98">
        <v>5.3612748484774156E-4</v>
      </c>
      <c r="T241" s="98">
        <f>Q241/'סכום נכסי הקרן'!$C$43</f>
        <v>5.4640371114550086E-5</v>
      </c>
    </row>
    <row r="242" spans="2:20" s="158" customFormat="1">
      <c r="B242" s="90" t="s">
        <v>903</v>
      </c>
      <c r="C242" s="87" t="s">
        <v>904</v>
      </c>
      <c r="D242" s="100" t="s">
        <v>147</v>
      </c>
      <c r="E242" s="87" t="s">
        <v>2759</v>
      </c>
      <c r="F242" s="87" t="s">
        <v>905</v>
      </c>
      <c r="G242" s="100" t="s">
        <v>638</v>
      </c>
      <c r="H242" s="87" t="s">
        <v>705</v>
      </c>
      <c r="I242" s="87" t="s">
        <v>187</v>
      </c>
      <c r="J242" s="87"/>
      <c r="K242" s="97">
        <v>3.4299999999999997</v>
      </c>
      <c r="L242" s="100" t="s">
        <v>281</v>
      </c>
      <c r="M242" s="101">
        <v>4.7E-2</v>
      </c>
      <c r="N242" s="101">
        <v>4.8399999999999999E-2</v>
      </c>
      <c r="O242" s="97">
        <v>3036000</v>
      </c>
      <c r="P242" s="99">
        <v>100.11</v>
      </c>
      <c r="Q242" s="97">
        <v>3039.3395</v>
      </c>
      <c r="R242" s="98">
        <v>2.7594235727774551E-2</v>
      </c>
      <c r="S242" s="98">
        <v>6.2467768070406248E-4</v>
      </c>
      <c r="T242" s="98">
        <f>Q242/'סכום נכסי הקרן'!$C$43</f>
        <v>6.3665119333212238E-5</v>
      </c>
    </row>
    <row r="243" spans="2:20" s="158" customFormat="1">
      <c r="B243" s="90" t="s">
        <v>906</v>
      </c>
      <c r="C243" s="87" t="s">
        <v>907</v>
      </c>
      <c r="D243" s="100" t="s">
        <v>147</v>
      </c>
      <c r="E243" s="87" t="s">
        <v>2759</v>
      </c>
      <c r="F243" s="87" t="s">
        <v>717</v>
      </c>
      <c r="G243" s="100" t="s">
        <v>406</v>
      </c>
      <c r="H243" s="87" t="s">
        <v>705</v>
      </c>
      <c r="I243" s="87" t="s">
        <v>187</v>
      </c>
      <c r="J243" s="87"/>
      <c r="K243" s="97">
        <v>4.26</v>
      </c>
      <c r="L243" s="100" t="s">
        <v>281</v>
      </c>
      <c r="M243" s="101">
        <v>6.2400000000000004E-2</v>
      </c>
      <c r="N243" s="101">
        <v>6.1600000000000009E-2</v>
      </c>
      <c r="O243" s="97">
        <v>5866955</v>
      </c>
      <c r="P243" s="99">
        <v>102.03</v>
      </c>
      <c r="Q243" s="97">
        <v>5986.0541800000001</v>
      </c>
      <c r="R243" s="98">
        <v>1.3670504497797347E-2</v>
      </c>
      <c r="S243" s="98">
        <v>1.2303181140939532E-3</v>
      </c>
      <c r="T243" s="98">
        <f>Q243/'סכום נכסי הקרן'!$C$43</f>
        <v>1.2539002428151705E-4</v>
      </c>
    </row>
    <row r="244" spans="2:20" s="158" customFormat="1">
      <c r="B244" s="90" t="s">
        <v>908</v>
      </c>
      <c r="C244" s="87" t="s">
        <v>909</v>
      </c>
      <c r="D244" s="100" t="s">
        <v>147</v>
      </c>
      <c r="E244" s="87" t="s">
        <v>2759</v>
      </c>
      <c r="F244" s="87" t="s">
        <v>733</v>
      </c>
      <c r="G244" s="100" t="s">
        <v>406</v>
      </c>
      <c r="H244" s="87" t="s">
        <v>725</v>
      </c>
      <c r="I244" s="87" t="s">
        <v>185</v>
      </c>
      <c r="J244" s="87"/>
      <c r="K244" s="97">
        <v>1.9399999999999997</v>
      </c>
      <c r="L244" s="100" t="s">
        <v>281</v>
      </c>
      <c r="M244" s="101">
        <v>3.5400000000000001E-2</v>
      </c>
      <c r="N244" s="101">
        <v>0.12219999999999999</v>
      </c>
      <c r="O244" s="97">
        <v>694089</v>
      </c>
      <c r="P244" s="99">
        <v>85.7</v>
      </c>
      <c r="Q244" s="97">
        <v>594.83428000000004</v>
      </c>
      <c r="R244" s="98">
        <v>2.8545514226345015E-3</v>
      </c>
      <c r="S244" s="98">
        <v>1.2225672664526978E-4</v>
      </c>
      <c r="T244" s="98">
        <f>Q244/'סכום נכסי הקרן'!$C$43</f>
        <v>1.2460008307622556E-5</v>
      </c>
    </row>
    <row r="245" spans="2:20" s="158" customFormat="1">
      <c r="B245" s="90" t="s">
        <v>910</v>
      </c>
      <c r="C245" s="87" t="s">
        <v>911</v>
      </c>
      <c r="D245" s="100" t="s">
        <v>147</v>
      </c>
      <c r="E245" s="87" t="s">
        <v>2759</v>
      </c>
      <c r="F245" s="87" t="s">
        <v>740</v>
      </c>
      <c r="G245" s="100" t="s">
        <v>527</v>
      </c>
      <c r="H245" s="87" t="s">
        <v>741</v>
      </c>
      <c r="I245" s="87" t="s">
        <v>187</v>
      </c>
      <c r="J245" s="87"/>
      <c r="K245" s="97">
        <v>1.4200000000000002</v>
      </c>
      <c r="L245" s="100" t="s">
        <v>281</v>
      </c>
      <c r="M245" s="101">
        <v>6.7000000000000004E-2</v>
      </c>
      <c r="N245" s="101">
        <v>0.10290000000000001</v>
      </c>
      <c r="O245" s="97">
        <v>2781717.6599999992</v>
      </c>
      <c r="P245" s="99">
        <v>95.27</v>
      </c>
      <c r="Q245" s="97">
        <v>2836.5175299999996</v>
      </c>
      <c r="R245" s="98">
        <v>5.4685339819522715E-3</v>
      </c>
      <c r="S245" s="98">
        <v>5.8299153217888813E-4</v>
      </c>
      <c r="T245" s="98">
        <f>Q245/'סכום נכסי הקרן'!$C$43</f>
        <v>5.9416602534267199E-5</v>
      </c>
    </row>
    <row r="246" spans="2:20" s="158" customFormat="1">
      <c r="B246" s="90" t="s">
        <v>912</v>
      </c>
      <c r="C246" s="87" t="s">
        <v>913</v>
      </c>
      <c r="D246" s="100" t="s">
        <v>147</v>
      </c>
      <c r="E246" s="87" t="s">
        <v>2759</v>
      </c>
      <c r="F246" s="87" t="s">
        <v>765</v>
      </c>
      <c r="G246" s="100" t="s">
        <v>424</v>
      </c>
      <c r="H246" s="87" t="s">
        <v>762</v>
      </c>
      <c r="I246" s="87"/>
      <c r="J246" s="87"/>
      <c r="K246" s="97">
        <v>5.23</v>
      </c>
      <c r="L246" s="100" t="s">
        <v>281</v>
      </c>
      <c r="M246" s="101">
        <v>5.5E-2</v>
      </c>
      <c r="N246" s="101">
        <v>6.1699999999999998E-2</v>
      </c>
      <c r="O246" s="97">
        <v>6740000</v>
      </c>
      <c r="P246" s="99">
        <v>97.09</v>
      </c>
      <c r="Q246" s="97">
        <v>6543.86589</v>
      </c>
      <c r="R246" s="98">
        <v>1.0471374972196841E-2</v>
      </c>
      <c r="S246" s="98">
        <v>1.3449655647233966E-3</v>
      </c>
      <c r="T246" s="98">
        <f>Q246/'סכום נכסי הקרן'!$C$43</f>
        <v>1.3707451990387619E-4</v>
      </c>
    </row>
    <row r="247" spans="2:20" s="158" customFormat="1">
      <c r="B247" s="90" t="s">
        <v>914</v>
      </c>
      <c r="C247" s="87" t="s">
        <v>915</v>
      </c>
      <c r="D247" s="100" t="s">
        <v>147</v>
      </c>
      <c r="E247" s="87" t="s">
        <v>2759</v>
      </c>
      <c r="F247" s="87" t="s">
        <v>916</v>
      </c>
      <c r="G247" s="100" t="s">
        <v>215</v>
      </c>
      <c r="H247" s="87" t="s">
        <v>762</v>
      </c>
      <c r="I247" s="87"/>
      <c r="J247" s="87"/>
      <c r="K247" s="97">
        <v>0.94999999999999984</v>
      </c>
      <c r="L247" s="100" t="s">
        <v>281</v>
      </c>
      <c r="M247" s="101">
        <v>7.2999999999999995E-2</v>
      </c>
      <c r="N247" s="101">
        <v>1.24E-2</v>
      </c>
      <c r="O247" s="97">
        <v>1663666.66</v>
      </c>
      <c r="P247" s="99">
        <v>106.05</v>
      </c>
      <c r="Q247" s="97">
        <v>1764.31846</v>
      </c>
      <c r="R247" s="98">
        <v>3.2351341612217178E-2</v>
      </c>
      <c r="S247" s="98">
        <v>3.6262166948317656E-4</v>
      </c>
      <c r="T247" s="98">
        <f>Q247/'סכום נכסי הקרן'!$C$43</f>
        <v>3.6957222218080355E-5</v>
      </c>
    </row>
    <row r="248" spans="2:20" s="158" customFormat="1">
      <c r="B248" s="90" t="s">
        <v>917</v>
      </c>
      <c r="C248" s="87" t="s">
        <v>918</v>
      </c>
      <c r="D248" s="100" t="s">
        <v>147</v>
      </c>
      <c r="E248" s="87" t="s">
        <v>2759</v>
      </c>
      <c r="F248" s="87" t="s">
        <v>919</v>
      </c>
      <c r="G248" s="100" t="s">
        <v>469</v>
      </c>
      <c r="H248" s="87" t="s">
        <v>762</v>
      </c>
      <c r="I248" s="87"/>
      <c r="J248" s="87"/>
      <c r="K248" s="97">
        <v>7.0100000000000007</v>
      </c>
      <c r="L248" s="100" t="s">
        <v>281</v>
      </c>
      <c r="M248" s="101">
        <v>3.4500000000000003E-2</v>
      </c>
      <c r="N248" s="101">
        <v>0.22149999999999997</v>
      </c>
      <c r="O248" s="97">
        <v>388448.01</v>
      </c>
      <c r="P248" s="99">
        <v>36.58</v>
      </c>
      <c r="Q248" s="97">
        <v>142.09428</v>
      </c>
      <c r="R248" s="98">
        <v>2.4338830882946448E-4</v>
      </c>
      <c r="S248" s="98">
        <v>2.920474177751898E-5</v>
      </c>
      <c r="T248" s="98">
        <f>Q248/'סכום נכסי הקרן'!$C$43</f>
        <v>2.9764523814357931E-6</v>
      </c>
    </row>
    <row r="249" spans="2:20" s="158" customFormat="1">
      <c r="B249" s="90" t="s">
        <v>920</v>
      </c>
      <c r="C249" s="87" t="s">
        <v>921</v>
      </c>
      <c r="D249" s="100" t="s">
        <v>147</v>
      </c>
      <c r="E249" s="87" t="s">
        <v>2759</v>
      </c>
      <c r="F249" s="87" t="s">
        <v>922</v>
      </c>
      <c r="G249" s="100" t="s">
        <v>527</v>
      </c>
      <c r="H249" s="87" t="s">
        <v>762</v>
      </c>
      <c r="I249" s="87"/>
      <c r="J249" s="87"/>
      <c r="K249" s="97">
        <v>0.66</v>
      </c>
      <c r="L249" s="100" t="s">
        <v>281</v>
      </c>
      <c r="M249" s="101">
        <v>5.6399999999999999E-2</v>
      </c>
      <c r="N249" s="101">
        <v>1.5099999999999997E-2</v>
      </c>
      <c r="O249" s="97">
        <v>620200.39999999991</v>
      </c>
      <c r="P249" s="99">
        <v>103.2</v>
      </c>
      <c r="Q249" s="97">
        <v>640.04681000000005</v>
      </c>
      <c r="R249" s="98">
        <v>2.1976773691220895E-2</v>
      </c>
      <c r="S249" s="98">
        <v>1.3154929115777745E-4</v>
      </c>
      <c r="T249" s="98">
        <f>Q249/'סכום נכסי הקרן'!$C$43</f>
        <v>1.3407076286637877E-5</v>
      </c>
    </row>
    <row r="250" spans="2:20" s="158" customFormat="1"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97"/>
      <c r="P250" s="99"/>
      <c r="Q250" s="87"/>
      <c r="R250" s="87"/>
      <c r="S250" s="98"/>
      <c r="T250" s="87"/>
    </row>
    <row r="251" spans="2:20" s="158" customFormat="1">
      <c r="B251" s="104" t="s">
        <v>60</v>
      </c>
      <c r="C251" s="85"/>
      <c r="D251" s="85"/>
      <c r="E251" s="85"/>
      <c r="F251" s="85"/>
      <c r="G251" s="85"/>
      <c r="H251" s="85"/>
      <c r="I251" s="85"/>
      <c r="J251" s="85"/>
      <c r="K251" s="94">
        <v>5.1921703254993368</v>
      </c>
      <c r="L251" s="85"/>
      <c r="M251" s="85"/>
      <c r="N251" s="106">
        <v>6.5934701457847716E-2</v>
      </c>
      <c r="O251" s="94"/>
      <c r="P251" s="96"/>
      <c r="Q251" s="94">
        <v>31669.141620000002</v>
      </c>
      <c r="R251" s="85"/>
      <c r="S251" s="95">
        <v>6.5089819472520585E-3</v>
      </c>
      <c r="T251" s="95">
        <f>Q251/'סכום נכסי הקרן'!$C$43</f>
        <v>6.6337428918937763E-4</v>
      </c>
    </row>
    <row r="252" spans="2:20" s="158" customFormat="1">
      <c r="B252" s="90" t="s">
        <v>923</v>
      </c>
      <c r="C252" s="87" t="s">
        <v>924</v>
      </c>
      <c r="D252" s="100" t="s">
        <v>147</v>
      </c>
      <c r="E252" s="87" t="s">
        <v>2759</v>
      </c>
      <c r="F252" s="87" t="s">
        <v>704</v>
      </c>
      <c r="G252" s="100" t="s">
        <v>469</v>
      </c>
      <c r="H252" s="87" t="s">
        <v>705</v>
      </c>
      <c r="I252" s="87" t="s">
        <v>187</v>
      </c>
      <c r="J252" s="87"/>
      <c r="K252" s="97">
        <v>5.27</v>
      </c>
      <c r="L252" s="100" t="s">
        <v>281</v>
      </c>
      <c r="M252" s="101">
        <v>6.7000000000000004E-2</v>
      </c>
      <c r="N252" s="101">
        <v>6.1799999999999994E-2</v>
      </c>
      <c r="O252" s="97">
        <v>15700500</v>
      </c>
      <c r="P252" s="99">
        <v>103.59</v>
      </c>
      <c r="Q252" s="97">
        <v>16264.14797</v>
      </c>
      <c r="R252" s="98">
        <v>1.7862424090330502E-2</v>
      </c>
      <c r="S252" s="98">
        <v>3.3427822829688114E-3</v>
      </c>
      <c r="T252" s="98">
        <f>Q252/'סכום נכסי הקרן'!$C$43</f>
        <v>3.4068550794114034E-4</v>
      </c>
    </row>
    <row r="253" spans="2:20" s="158" customFormat="1">
      <c r="B253" s="90" t="s">
        <v>925</v>
      </c>
      <c r="C253" s="87" t="s">
        <v>926</v>
      </c>
      <c r="D253" s="100" t="s">
        <v>147</v>
      </c>
      <c r="E253" s="87" t="s">
        <v>2759</v>
      </c>
      <c r="F253" s="87" t="s">
        <v>765</v>
      </c>
      <c r="G253" s="100" t="s">
        <v>424</v>
      </c>
      <c r="H253" s="87" t="s">
        <v>762</v>
      </c>
      <c r="I253" s="87"/>
      <c r="J253" s="87"/>
      <c r="K253" s="97">
        <v>5.1099999999999994</v>
      </c>
      <c r="L253" s="100" t="s">
        <v>281</v>
      </c>
      <c r="M253" s="101">
        <v>6.3500000000000001E-2</v>
      </c>
      <c r="N253" s="101">
        <v>7.0299999999999987E-2</v>
      </c>
      <c r="O253" s="97">
        <v>15638000</v>
      </c>
      <c r="P253" s="99">
        <v>98.51</v>
      </c>
      <c r="Q253" s="97">
        <v>15404.99365</v>
      </c>
      <c r="R253" s="98">
        <v>4.1072206728859334E-2</v>
      </c>
      <c r="S253" s="98">
        <v>3.1661996642832462E-3</v>
      </c>
      <c r="T253" s="98">
        <f>Q253/'סכום נכסי הקרן'!$C$43</f>
        <v>3.2268878124823723E-4</v>
      </c>
    </row>
    <row r="254" spans="2:20" s="158" customFormat="1"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97"/>
      <c r="P254" s="99"/>
      <c r="Q254" s="87"/>
      <c r="R254" s="87"/>
      <c r="S254" s="98"/>
      <c r="T254" s="87"/>
    </row>
    <row r="255" spans="2:20" s="158" customFormat="1">
      <c r="B255" s="84" t="s">
        <v>264</v>
      </c>
      <c r="C255" s="85"/>
      <c r="D255" s="85"/>
      <c r="E255" s="85"/>
      <c r="F255" s="85"/>
      <c r="G255" s="85"/>
      <c r="H255" s="85"/>
      <c r="I255" s="85"/>
      <c r="J255" s="85"/>
      <c r="K255" s="94">
        <v>6.1830531511060824</v>
      </c>
      <c r="L255" s="85"/>
      <c r="M255" s="85"/>
      <c r="N255" s="106">
        <v>5.319281355955776E-2</v>
      </c>
      <c r="O255" s="94"/>
      <c r="P255" s="96"/>
      <c r="Q255" s="94">
        <v>1611102.5322</v>
      </c>
      <c r="R255" s="85"/>
      <c r="S255" s="95">
        <v>0.33113108726127438</v>
      </c>
      <c r="T255" s="95">
        <f>Q255/'סכום נכסי הקרן'!$C$43</f>
        <v>3.3747804406369673E-2</v>
      </c>
    </row>
    <row r="256" spans="2:20" s="158" customFormat="1">
      <c r="B256" s="104" t="s">
        <v>81</v>
      </c>
      <c r="C256" s="85"/>
      <c r="D256" s="85"/>
      <c r="E256" s="85"/>
      <c r="F256" s="85"/>
      <c r="G256" s="85"/>
      <c r="H256" s="85"/>
      <c r="I256" s="85"/>
      <c r="J256" s="85"/>
      <c r="K256" s="94">
        <v>6.7214005519941935</v>
      </c>
      <c r="L256" s="85"/>
      <c r="M256" s="85"/>
      <c r="N256" s="106">
        <v>4.5689895666156152E-2</v>
      </c>
      <c r="O256" s="94"/>
      <c r="P256" s="96"/>
      <c r="Q256" s="94">
        <v>272419.44175</v>
      </c>
      <c r="R256" s="85"/>
      <c r="S256" s="95">
        <v>5.5990568033312975E-2</v>
      </c>
      <c r="T256" s="95">
        <f>Q256/'סכום נכסי הקרן'!$C$43</f>
        <v>5.7063767531402168E-3</v>
      </c>
    </row>
    <row r="257" spans="2:20" s="158" customFormat="1">
      <c r="B257" s="90" t="s">
        <v>927</v>
      </c>
      <c r="C257" s="87" t="s">
        <v>928</v>
      </c>
      <c r="D257" s="100" t="s">
        <v>32</v>
      </c>
      <c r="E257" s="165" t="s">
        <v>2760</v>
      </c>
      <c r="F257" s="87" t="s">
        <v>929</v>
      </c>
      <c r="G257" s="100" t="s">
        <v>469</v>
      </c>
      <c r="H257" s="87" t="s">
        <v>725</v>
      </c>
      <c r="I257" s="87" t="s">
        <v>930</v>
      </c>
      <c r="J257" s="87"/>
      <c r="K257" s="97">
        <v>7.4</v>
      </c>
      <c r="L257" s="100" t="s">
        <v>931</v>
      </c>
      <c r="M257" s="101">
        <v>4.4999999999999998E-2</v>
      </c>
      <c r="N257" s="101">
        <v>4.5200000000000004E-2</v>
      </c>
      <c r="O257" s="97">
        <v>33010000</v>
      </c>
      <c r="P257" s="99">
        <v>99.322000000000003</v>
      </c>
      <c r="Q257" s="97">
        <v>128398.64017</v>
      </c>
      <c r="R257" s="98">
        <v>4.1262500000000001E-2</v>
      </c>
      <c r="S257" s="98">
        <v>2.6389866859872373E-2</v>
      </c>
      <c r="T257" s="98">
        <f>Q257/'סכום נכסי הקרן'!$C$43</f>
        <v>2.6895694767383599E-3</v>
      </c>
    </row>
    <row r="258" spans="2:20" s="158" customFormat="1">
      <c r="B258" s="90" t="s">
        <v>932</v>
      </c>
      <c r="C258" s="87" t="s">
        <v>933</v>
      </c>
      <c r="D258" s="100" t="s">
        <v>32</v>
      </c>
      <c r="E258" s="87" t="s">
        <v>2760</v>
      </c>
      <c r="F258" s="87" t="s">
        <v>934</v>
      </c>
      <c r="G258" s="100" t="s">
        <v>935</v>
      </c>
      <c r="H258" s="87" t="s">
        <v>741</v>
      </c>
      <c r="I258" s="87" t="s">
        <v>936</v>
      </c>
      <c r="J258" s="87"/>
      <c r="K258" s="97">
        <v>2.85</v>
      </c>
      <c r="L258" s="100" t="s">
        <v>931</v>
      </c>
      <c r="M258" s="101">
        <v>3.8390000000000001E-2</v>
      </c>
      <c r="N258" s="101">
        <v>3.4000000000000002E-2</v>
      </c>
      <c r="O258" s="97">
        <v>6423238</v>
      </c>
      <c r="P258" s="99">
        <v>100.836</v>
      </c>
      <c r="Q258" s="97">
        <v>25273.00532</v>
      </c>
      <c r="R258" s="98">
        <v>1.6058095000000001E-2</v>
      </c>
      <c r="S258" s="98">
        <v>5.1943793537112364E-3</v>
      </c>
      <c r="T258" s="98">
        <f>Q258/'סכום נכסי הקרן'!$C$43</f>
        <v>5.2939426464424508E-4</v>
      </c>
    </row>
    <row r="259" spans="2:20" s="158" customFormat="1">
      <c r="B259" s="90" t="s">
        <v>937</v>
      </c>
      <c r="C259" s="87" t="s">
        <v>938</v>
      </c>
      <c r="D259" s="100" t="s">
        <v>32</v>
      </c>
      <c r="E259" s="87" t="s">
        <v>2760</v>
      </c>
      <c r="F259" s="87" t="s">
        <v>934</v>
      </c>
      <c r="G259" s="100" t="s">
        <v>935</v>
      </c>
      <c r="H259" s="87" t="s">
        <v>741</v>
      </c>
      <c r="I259" s="87" t="s">
        <v>936</v>
      </c>
      <c r="J259" s="87"/>
      <c r="K259" s="97">
        <v>4.5299999999999994</v>
      </c>
      <c r="L259" s="100" t="s">
        <v>931</v>
      </c>
      <c r="M259" s="101">
        <v>4.4349999999999994E-2</v>
      </c>
      <c r="N259" s="101">
        <v>3.73E-2</v>
      </c>
      <c r="O259" s="97">
        <v>5491064</v>
      </c>
      <c r="P259" s="99">
        <v>102.752</v>
      </c>
      <c r="Q259" s="97">
        <v>22018.418460000001</v>
      </c>
      <c r="R259" s="98">
        <v>1.3727659999999999E-2</v>
      </c>
      <c r="S259" s="98">
        <v>4.5254617249452771E-3</v>
      </c>
      <c r="T259" s="98">
        <f>Q259/'סכום נכסי הקרן'!$C$43</f>
        <v>4.6122035356185225E-4</v>
      </c>
    </row>
    <row r="260" spans="2:20" s="158" customFormat="1">
      <c r="B260" s="90" t="s">
        <v>939</v>
      </c>
      <c r="C260" s="87" t="s">
        <v>940</v>
      </c>
      <c r="D260" s="100" t="s">
        <v>32</v>
      </c>
      <c r="E260" s="87" t="s">
        <v>2760</v>
      </c>
      <c r="F260" s="87" t="s">
        <v>934</v>
      </c>
      <c r="G260" s="100" t="s">
        <v>935</v>
      </c>
      <c r="H260" s="87" t="s">
        <v>741</v>
      </c>
      <c r="I260" s="87" t="s">
        <v>936</v>
      </c>
      <c r="J260" s="87"/>
      <c r="K260" s="97">
        <v>6.66</v>
      </c>
      <c r="L260" s="100" t="s">
        <v>931</v>
      </c>
      <c r="M260" s="101">
        <v>5.0819999999999997E-2</v>
      </c>
      <c r="N260" s="101">
        <v>4.9500000000000002E-2</v>
      </c>
      <c r="O260" s="97">
        <v>10765297</v>
      </c>
      <c r="P260" s="99">
        <v>100.425</v>
      </c>
      <c r="Q260" s="97">
        <v>42190.645060000003</v>
      </c>
      <c r="R260" s="98">
        <v>2.69132425E-2</v>
      </c>
      <c r="S260" s="98">
        <v>8.6714742803458162E-3</v>
      </c>
      <c r="T260" s="98">
        <f>Q260/'סכום נכסי הקרן'!$C$43</f>
        <v>8.8376848078015023E-4</v>
      </c>
    </row>
    <row r="261" spans="2:20" s="158" customFormat="1">
      <c r="B261" s="90" t="s">
        <v>941</v>
      </c>
      <c r="C261" s="87" t="s">
        <v>942</v>
      </c>
      <c r="D261" s="100" t="s">
        <v>32</v>
      </c>
      <c r="E261" s="87" t="s">
        <v>2760</v>
      </c>
      <c r="F261" s="87" t="s">
        <v>934</v>
      </c>
      <c r="G261" s="100" t="s">
        <v>935</v>
      </c>
      <c r="H261" s="87" t="s">
        <v>741</v>
      </c>
      <c r="I261" s="87" t="s">
        <v>936</v>
      </c>
      <c r="J261" s="87"/>
      <c r="K261" s="97">
        <v>7.85</v>
      </c>
      <c r="L261" s="100" t="s">
        <v>931</v>
      </c>
      <c r="M261" s="101">
        <v>5.4120000000000001E-2</v>
      </c>
      <c r="N261" s="101">
        <v>5.2699999999999997E-2</v>
      </c>
      <c r="O261" s="97">
        <v>13888928</v>
      </c>
      <c r="P261" s="99">
        <v>100.63500000000001</v>
      </c>
      <c r="Q261" s="97">
        <v>54538.732739999999</v>
      </c>
      <c r="R261" s="98">
        <v>3.4722320000000001E-2</v>
      </c>
      <c r="S261" s="98">
        <v>1.1209385814438274E-2</v>
      </c>
      <c r="T261" s="98">
        <f>Q261/'סכום נכסי הקרן'!$C$43</f>
        <v>1.1424241774156093E-3</v>
      </c>
    </row>
    <row r="262" spans="2:20" s="158" customFormat="1"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97"/>
      <c r="P262" s="99"/>
      <c r="Q262" s="87"/>
      <c r="R262" s="87"/>
      <c r="S262" s="98"/>
      <c r="T262" s="87"/>
    </row>
    <row r="263" spans="2:20" s="158" customFormat="1">
      <c r="B263" s="104" t="s">
        <v>80</v>
      </c>
      <c r="C263" s="85"/>
      <c r="D263" s="85"/>
      <c r="E263" s="85"/>
      <c r="F263" s="85"/>
      <c r="G263" s="85"/>
      <c r="H263" s="85"/>
      <c r="I263" s="85"/>
      <c r="J263" s="85"/>
      <c r="K263" s="94">
        <v>6.0735004873996914</v>
      </c>
      <c r="L263" s="85"/>
      <c r="M263" s="85"/>
      <c r="N263" s="106">
        <v>5.4719642962721048E-2</v>
      </c>
      <c r="O263" s="94"/>
      <c r="P263" s="96"/>
      <c r="Q263" s="94">
        <v>1338683.09045</v>
      </c>
      <c r="R263" s="85"/>
      <c r="S263" s="95">
        <v>0.27514051922796146</v>
      </c>
      <c r="T263" s="95">
        <f>Q263/'סכום נכסי הקרן'!$C$43</f>
        <v>2.8041427653229461E-2</v>
      </c>
    </row>
    <row r="264" spans="2:20" s="158" customFormat="1">
      <c r="B264" s="90" t="s">
        <v>943</v>
      </c>
      <c r="C264" s="87" t="s">
        <v>944</v>
      </c>
      <c r="D264" s="100" t="s">
        <v>32</v>
      </c>
      <c r="E264" s="87" t="s">
        <v>2760</v>
      </c>
      <c r="F264" s="87"/>
      <c r="G264" s="100" t="s">
        <v>945</v>
      </c>
      <c r="H264" s="87" t="s">
        <v>564</v>
      </c>
      <c r="I264" s="87" t="s">
        <v>936</v>
      </c>
      <c r="J264" s="87"/>
      <c r="K264" s="97">
        <v>8.02</v>
      </c>
      <c r="L264" s="100" t="s">
        <v>931</v>
      </c>
      <c r="M264" s="101">
        <v>3.4500000000000003E-2</v>
      </c>
      <c r="N264" s="101">
        <v>3.9299999999999995E-2</v>
      </c>
      <c r="O264" s="97">
        <v>2785000</v>
      </c>
      <c r="P264" s="99">
        <v>95.73</v>
      </c>
      <c r="Q264" s="97">
        <v>10445.744650000001</v>
      </c>
      <c r="R264" s="98">
        <v>1.3925000000000001E-3</v>
      </c>
      <c r="S264" s="98">
        <v>2.1469215733184361E-3</v>
      </c>
      <c r="T264" s="98">
        <f>Q264/'סכום נכסי הקרן'!$C$43</f>
        <v>2.1880727035150673E-4</v>
      </c>
    </row>
    <row r="265" spans="2:20" s="158" customFormat="1">
      <c r="B265" s="90" t="s">
        <v>946</v>
      </c>
      <c r="C265" s="87" t="s">
        <v>947</v>
      </c>
      <c r="D265" s="100" t="s">
        <v>32</v>
      </c>
      <c r="E265" s="87" t="s">
        <v>2760</v>
      </c>
      <c r="F265" s="87"/>
      <c r="G265" s="100" t="s">
        <v>948</v>
      </c>
      <c r="H265" s="87" t="s">
        <v>666</v>
      </c>
      <c r="I265" s="87" t="s">
        <v>936</v>
      </c>
      <c r="J265" s="87"/>
      <c r="K265" s="97">
        <v>7.26</v>
      </c>
      <c r="L265" s="100" t="s">
        <v>931</v>
      </c>
      <c r="M265" s="101">
        <v>4.4999999999999998E-2</v>
      </c>
      <c r="N265" s="101">
        <v>4.7400000000000005E-2</v>
      </c>
      <c r="O265" s="97">
        <v>5200000</v>
      </c>
      <c r="P265" s="99">
        <v>97.632000000000005</v>
      </c>
      <c r="Q265" s="97">
        <v>20088.91633</v>
      </c>
      <c r="R265" s="98">
        <v>1.04E-2</v>
      </c>
      <c r="S265" s="98">
        <v>4.1288897343920829E-3</v>
      </c>
      <c r="T265" s="98">
        <f>Q265/'סכום נכסי הקרן'!$C$43</f>
        <v>4.2080302494155916E-4</v>
      </c>
    </row>
    <row r="266" spans="2:20" s="158" customFormat="1">
      <c r="B266" s="90" t="s">
        <v>949</v>
      </c>
      <c r="C266" s="87" t="s">
        <v>950</v>
      </c>
      <c r="D266" s="100" t="s">
        <v>32</v>
      </c>
      <c r="E266" s="87" t="s">
        <v>2760</v>
      </c>
      <c r="F266" s="87"/>
      <c r="G266" s="100" t="s">
        <v>951</v>
      </c>
      <c r="H266" s="87" t="s">
        <v>705</v>
      </c>
      <c r="I266" s="87" t="s">
        <v>936</v>
      </c>
      <c r="J266" s="87"/>
      <c r="K266" s="97">
        <v>7.9799999999999995</v>
      </c>
      <c r="L266" s="100" t="s">
        <v>931</v>
      </c>
      <c r="M266" s="101">
        <v>3.6000000000000004E-2</v>
      </c>
      <c r="N266" s="101">
        <v>3.7400000000000003E-2</v>
      </c>
      <c r="O266" s="97">
        <v>4203000</v>
      </c>
      <c r="P266" s="99">
        <v>98.512</v>
      </c>
      <c r="Q266" s="97">
        <v>16233.15292</v>
      </c>
      <c r="R266" s="98">
        <v>1.1207999999999999E-3</v>
      </c>
      <c r="S266" s="98">
        <v>3.3364118475675323E-3</v>
      </c>
      <c r="T266" s="98">
        <f>Q266/'סכום נכסי הקרן'!$C$43</f>
        <v>3.4003625386571084E-4</v>
      </c>
    </row>
    <row r="267" spans="2:20" s="158" customFormat="1">
      <c r="B267" s="90" t="s">
        <v>952</v>
      </c>
      <c r="C267" s="87" t="s">
        <v>953</v>
      </c>
      <c r="D267" s="100" t="s">
        <v>32</v>
      </c>
      <c r="E267" s="87" t="s">
        <v>2760</v>
      </c>
      <c r="F267" s="87"/>
      <c r="G267" s="100" t="s">
        <v>954</v>
      </c>
      <c r="H267" s="87" t="s">
        <v>705</v>
      </c>
      <c r="I267" s="87" t="s">
        <v>930</v>
      </c>
      <c r="J267" s="87"/>
      <c r="K267" s="97">
        <v>8.0799999999999983</v>
      </c>
      <c r="L267" s="100" t="s">
        <v>931</v>
      </c>
      <c r="M267" s="101">
        <v>4.4999999999999998E-2</v>
      </c>
      <c r="N267" s="101">
        <v>4.5799999999999993E-2</v>
      </c>
      <c r="O267" s="97">
        <v>8354000</v>
      </c>
      <c r="P267" s="99">
        <v>99.061999999999998</v>
      </c>
      <c r="Q267" s="97">
        <v>32381.187850000002</v>
      </c>
      <c r="R267" s="98">
        <v>6.6832000000000003E-3</v>
      </c>
      <c r="S267" s="98">
        <v>6.6553293321067186E-3</v>
      </c>
      <c r="T267" s="98">
        <f>Q267/'סכום נכסי הקרן'!$C$43</f>
        <v>6.7828953909933798E-4</v>
      </c>
    </row>
    <row r="268" spans="2:20" s="158" customFormat="1">
      <c r="B268" s="90" t="s">
        <v>955</v>
      </c>
      <c r="C268" s="87" t="s">
        <v>956</v>
      </c>
      <c r="D268" s="100" t="s">
        <v>32</v>
      </c>
      <c r="E268" s="87" t="s">
        <v>2760</v>
      </c>
      <c r="F268" s="87"/>
      <c r="G268" s="100" t="s">
        <v>948</v>
      </c>
      <c r="H268" s="87" t="s">
        <v>705</v>
      </c>
      <c r="I268" s="87" t="s">
        <v>930</v>
      </c>
      <c r="J268" s="87"/>
      <c r="K268" s="97">
        <v>7.580000000000001</v>
      </c>
      <c r="L268" s="100" t="s">
        <v>931</v>
      </c>
      <c r="M268" s="101">
        <v>5.7500000000000002E-2</v>
      </c>
      <c r="N268" s="101">
        <v>5.7200000000000008E-2</v>
      </c>
      <c r="O268" s="97">
        <v>9074000</v>
      </c>
      <c r="P268" s="99">
        <v>99.908000000000001</v>
      </c>
      <c r="Q268" s="97">
        <v>35645.625509999998</v>
      </c>
      <c r="R268" s="98">
        <v>1.2962857142857142E-2</v>
      </c>
      <c r="S268" s="98">
        <v>7.3262716030349237E-3</v>
      </c>
      <c r="T268" s="98">
        <f>Q268/'סכום נכסי הקרן'!$C$43</f>
        <v>7.4666979513185157E-4</v>
      </c>
    </row>
    <row r="269" spans="2:20" s="158" customFormat="1">
      <c r="B269" s="90" t="s">
        <v>957</v>
      </c>
      <c r="C269" s="87" t="s">
        <v>958</v>
      </c>
      <c r="D269" s="100" t="s">
        <v>32</v>
      </c>
      <c r="E269" s="87" t="s">
        <v>2760</v>
      </c>
      <c r="F269" s="87"/>
      <c r="G269" s="100" t="s">
        <v>948</v>
      </c>
      <c r="H269" s="87" t="s">
        <v>705</v>
      </c>
      <c r="I269" s="87" t="s">
        <v>959</v>
      </c>
      <c r="J269" s="87"/>
      <c r="K269" s="97">
        <v>3.3200000000000003</v>
      </c>
      <c r="L269" s="100" t="s">
        <v>931</v>
      </c>
      <c r="M269" s="101">
        <v>6.3750000000000001E-2</v>
      </c>
      <c r="N269" s="101">
        <v>5.0600000000000006E-2</v>
      </c>
      <c r="O269" s="97">
        <v>10000000</v>
      </c>
      <c r="P269" s="99">
        <v>103.867</v>
      </c>
      <c r="Q269" s="97">
        <v>41351.168619999997</v>
      </c>
      <c r="R269" s="98">
        <v>1.3333333333333334E-2</v>
      </c>
      <c r="S269" s="98">
        <v>8.4989360707957116E-3</v>
      </c>
      <c r="T269" s="98">
        <f>Q269/'סכום נכסי הקרן'!$C$43</f>
        <v>8.6618394712406459E-4</v>
      </c>
    </row>
    <row r="270" spans="2:20" s="158" customFormat="1">
      <c r="B270" s="90" t="s">
        <v>960</v>
      </c>
      <c r="C270" s="87" t="s">
        <v>961</v>
      </c>
      <c r="D270" s="100" t="s">
        <v>32</v>
      </c>
      <c r="E270" s="87" t="s">
        <v>2760</v>
      </c>
      <c r="F270" s="87"/>
      <c r="G270" s="100" t="s">
        <v>962</v>
      </c>
      <c r="H270" s="87" t="s">
        <v>725</v>
      </c>
      <c r="I270" s="87" t="s">
        <v>930</v>
      </c>
      <c r="J270" s="87"/>
      <c r="K270" s="97">
        <v>6.37</v>
      </c>
      <c r="L270" s="100" t="s">
        <v>931</v>
      </c>
      <c r="M270" s="101">
        <v>5.6250000000000001E-2</v>
      </c>
      <c r="N270" s="101">
        <v>6.3700000000000007E-2</v>
      </c>
      <c r="O270" s="97">
        <v>17251000</v>
      </c>
      <c r="P270" s="99">
        <v>94.891000000000005</v>
      </c>
      <c r="Q270" s="97">
        <v>65536.159929999994</v>
      </c>
      <c r="R270" s="98">
        <v>1.1500666666666666E-2</v>
      </c>
      <c r="S270" s="98">
        <v>1.3469695105572414E-2</v>
      </c>
      <c r="T270" s="98">
        <f>Q270/'סכום נכסי הקרן'!$C$43</f>
        <v>1.3727875555145884E-3</v>
      </c>
    </row>
    <row r="271" spans="2:20" s="158" customFormat="1">
      <c r="B271" s="90" t="s">
        <v>963</v>
      </c>
      <c r="C271" s="87" t="s">
        <v>964</v>
      </c>
      <c r="D271" s="100" t="s">
        <v>32</v>
      </c>
      <c r="E271" s="87" t="s">
        <v>2760</v>
      </c>
      <c r="F271" s="87"/>
      <c r="G271" s="100" t="s">
        <v>945</v>
      </c>
      <c r="H271" s="87" t="s">
        <v>725</v>
      </c>
      <c r="I271" s="87" t="s">
        <v>936</v>
      </c>
      <c r="J271" s="87"/>
      <c r="K271" s="97">
        <v>7.7700000000000014</v>
      </c>
      <c r="L271" s="100" t="s">
        <v>931</v>
      </c>
      <c r="M271" s="101">
        <v>4.9000000000000002E-2</v>
      </c>
      <c r="N271" s="101">
        <v>5.1100000000000007E-2</v>
      </c>
      <c r="O271" s="97">
        <v>7347000</v>
      </c>
      <c r="P271" s="99">
        <v>98</v>
      </c>
      <c r="Q271" s="97">
        <v>28414.600770000001</v>
      </c>
      <c r="R271" s="98">
        <v>2.9388000000000001E-3</v>
      </c>
      <c r="S271" s="98">
        <v>5.8400737749552062E-3</v>
      </c>
      <c r="T271" s="98">
        <f>Q271/'סכום נכסי הקרן'!$C$43</f>
        <v>5.9520134187958742E-4</v>
      </c>
    </row>
    <row r="272" spans="2:20" s="158" customFormat="1">
      <c r="B272" s="90" t="s">
        <v>965</v>
      </c>
      <c r="C272" s="87" t="s">
        <v>966</v>
      </c>
      <c r="D272" s="100" t="s">
        <v>32</v>
      </c>
      <c r="E272" s="87" t="s">
        <v>2760</v>
      </c>
      <c r="F272" s="87"/>
      <c r="G272" s="100" t="s">
        <v>954</v>
      </c>
      <c r="H272" s="87" t="s">
        <v>725</v>
      </c>
      <c r="I272" s="87" t="s">
        <v>936</v>
      </c>
      <c r="J272" s="87"/>
      <c r="K272" s="97">
        <v>2.73</v>
      </c>
      <c r="L272" s="100" t="s">
        <v>931</v>
      </c>
      <c r="M272" s="101">
        <v>4.1250000000000002E-2</v>
      </c>
      <c r="N272" s="101">
        <v>3.2899999999999999E-2</v>
      </c>
      <c r="O272" s="97">
        <v>6300000</v>
      </c>
      <c r="P272" s="99">
        <v>102.03700000000001</v>
      </c>
      <c r="Q272" s="97">
        <v>25193.201069999999</v>
      </c>
      <c r="R272" s="98">
        <v>3.0607872344767073E-3</v>
      </c>
      <c r="S272" s="98">
        <v>5.1779771275695602E-3</v>
      </c>
      <c r="T272" s="98">
        <f>Q272/'סכום נכסי הקרן'!$C$43</f>
        <v>5.2772260305476238E-4</v>
      </c>
    </row>
    <row r="273" spans="2:20" s="158" customFormat="1">
      <c r="B273" s="90" t="s">
        <v>967</v>
      </c>
      <c r="C273" s="87" t="s">
        <v>968</v>
      </c>
      <c r="D273" s="100" t="s">
        <v>32</v>
      </c>
      <c r="E273" s="87" t="s">
        <v>2760</v>
      </c>
      <c r="F273" s="87"/>
      <c r="G273" s="100" t="s">
        <v>969</v>
      </c>
      <c r="H273" s="87" t="s">
        <v>725</v>
      </c>
      <c r="I273" s="87" t="s">
        <v>930</v>
      </c>
      <c r="J273" s="87"/>
      <c r="K273" s="97">
        <v>7.7600000000000007</v>
      </c>
      <c r="L273" s="100" t="s">
        <v>931</v>
      </c>
      <c r="M273" s="101">
        <v>4.2500000000000003E-2</v>
      </c>
      <c r="N273" s="101">
        <v>4.4900000000000002E-2</v>
      </c>
      <c r="O273" s="97">
        <v>4156000</v>
      </c>
      <c r="P273" s="99">
        <v>97.548000000000002</v>
      </c>
      <c r="Q273" s="97">
        <v>16133.05179</v>
      </c>
      <c r="R273" s="98">
        <v>6.3938461538461536E-3</v>
      </c>
      <c r="S273" s="98">
        <v>3.3158379887655602E-3</v>
      </c>
      <c r="T273" s="98">
        <f>Q273/'סכום נכסי הקרן'!$C$43</f>
        <v>3.3793943303117113E-4</v>
      </c>
    </row>
    <row r="274" spans="2:20" s="158" customFormat="1">
      <c r="B274" s="90" t="s">
        <v>970</v>
      </c>
      <c r="C274" s="87" t="s">
        <v>971</v>
      </c>
      <c r="D274" s="100" t="s">
        <v>32</v>
      </c>
      <c r="E274" s="87" t="s">
        <v>2760</v>
      </c>
      <c r="F274" s="87"/>
      <c r="G274" s="100" t="s">
        <v>954</v>
      </c>
      <c r="H274" s="87" t="s">
        <v>725</v>
      </c>
      <c r="I274" s="87" t="s">
        <v>930</v>
      </c>
      <c r="J274" s="87"/>
      <c r="K274" s="97">
        <v>2.25</v>
      </c>
      <c r="L274" s="100" t="s">
        <v>931</v>
      </c>
      <c r="M274" s="101">
        <v>4.7500000000000001E-2</v>
      </c>
      <c r="N274" s="101">
        <v>3.9800000000000002E-2</v>
      </c>
      <c r="O274" s="97">
        <v>5988000</v>
      </c>
      <c r="P274" s="99">
        <v>101.426</v>
      </c>
      <c r="Q274" s="97">
        <v>24373.519640000002</v>
      </c>
      <c r="R274" s="98">
        <v>3.9919999999999999E-3</v>
      </c>
      <c r="S274" s="98">
        <v>5.0095074009698874E-3</v>
      </c>
      <c r="T274" s="98">
        <f>Q274/'סכום נכסי הקרן'!$C$43</f>
        <v>5.1055271596048822E-4</v>
      </c>
    </row>
    <row r="275" spans="2:20" s="158" customFormat="1">
      <c r="B275" s="90" t="s">
        <v>972</v>
      </c>
      <c r="C275" s="87" t="s">
        <v>973</v>
      </c>
      <c r="D275" s="100" t="s">
        <v>32</v>
      </c>
      <c r="E275" s="87" t="s">
        <v>2760</v>
      </c>
      <c r="F275" s="87"/>
      <c r="G275" s="100" t="s">
        <v>954</v>
      </c>
      <c r="H275" s="87" t="s">
        <v>725</v>
      </c>
      <c r="I275" s="87" t="s">
        <v>930</v>
      </c>
      <c r="J275" s="87"/>
      <c r="K275" s="97">
        <v>4.49</v>
      </c>
      <c r="L275" s="100" t="s">
        <v>974</v>
      </c>
      <c r="M275" s="101">
        <v>4.7500000000000001E-2</v>
      </c>
      <c r="N275" s="101">
        <v>3.2300000000000002E-2</v>
      </c>
      <c r="O275" s="97">
        <v>3646000</v>
      </c>
      <c r="P275" s="99">
        <v>106.715</v>
      </c>
      <c r="Q275" s="97">
        <v>17175.290980000002</v>
      </c>
      <c r="R275" s="98">
        <v>1.823E-3</v>
      </c>
      <c r="S275" s="98">
        <v>3.5300501753107228E-3</v>
      </c>
      <c r="T275" s="98">
        <f>Q275/'סכום נכסי הקרן'!$C$43</f>
        <v>3.597712430034038E-4</v>
      </c>
    </row>
    <row r="276" spans="2:20" s="158" customFormat="1">
      <c r="B276" s="90" t="s">
        <v>975</v>
      </c>
      <c r="C276" s="87" t="s">
        <v>976</v>
      </c>
      <c r="D276" s="100" t="s">
        <v>32</v>
      </c>
      <c r="E276" s="87" t="s">
        <v>2760</v>
      </c>
      <c r="F276" s="87"/>
      <c r="G276" s="100" t="s">
        <v>954</v>
      </c>
      <c r="H276" s="87" t="s">
        <v>725</v>
      </c>
      <c r="I276" s="87" t="s">
        <v>930</v>
      </c>
      <c r="J276" s="87"/>
      <c r="K276" s="97">
        <v>6.8</v>
      </c>
      <c r="L276" s="100" t="s">
        <v>931</v>
      </c>
      <c r="M276" s="101">
        <v>5.1249999999999997E-2</v>
      </c>
      <c r="N276" s="101">
        <v>4.9299999999999997E-2</v>
      </c>
      <c r="O276" s="97">
        <v>8161000</v>
      </c>
      <c r="P276" s="99">
        <v>100.849</v>
      </c>
      <c r="Q276" s="97">
        <v>33139.123050000002</v>
      </c>
      <c r="R276" s="98">
        <v>3.2644000000000002E-3</v>
      </c>
      <c r="S276" s="98">
        <v>6.8111083106841266E-3</v>
      </c>
      <c r="T276" s="98">
        <f>Q276/'סכום נכסי הקרן'!$C$43</f>
        <v>6.9416602639364711E-4</v>
      </c>
    </row>
    <row r="277" spans="2:20" s="158" customFormat="1">
      <c r="B277" s="90" t="s">
        <v>977</v>
      </c>
      <c r="C277" s="87" t="s">
        <v>978</v>
      </c>
      <c r="D277" s="100" t="s">
        <v>32</v>
      </c>
      <c r="E277" s="87" t="s">
        <v>2760</v>
      </c>
      <c r="F277" s="87"/>
      <c r="G277" s="100" t="s">
        <v>357</v>
      </c>
      <c r="H277" s="87" t="s">
        <v>741</v>
      </c>
      <c r="I277" s="87" t="s">
        <v>936</v>
      </c>
      <c r="J277" s="87"/>
      <c r="K277" s="97">
        <v>7.629999999999999</v>
      </c>
      <c r="L277" s="100" t="s">
        <v>931</v>
      </c>
      <c r="M277" s="101">
        <v>4.7500000000000001E-2</v>
      </c>
      <c r="N277" s="101">
        <v>4.8000000000000001E-2</v>
      </c>
      <c r="O277" s="97">
        <v>5432000</v>
      </c>
      <c r="P277" s="99">
        <v>99.268000000000001</v>
      </c>
      <c r="Q277" s="97">
        <v>21468.39921</v>
      </c>
      <c r="R277" s="98">
        <v>3.6213333333333332E-3</v>
      </c>
      <c r="S277" s="98">
        <v>4.4124158643454366E-3</v>
      </c>
      <c r="T277" s="98">
        <f>Q277/'סכום נכסי הקרן'!$C$43</f>
        <v>4.4969908679095877E-4</v>
      </c>
    </row>
    <row r="278" spans="2:20" s="158" customFormat="1">
      <c r="B278" s="90" t="s">
        <v>979</v>
      </c>
      <c r="C278" s="87" t="s">
        <v>980</v>
      </c>
      <c r="D278" s="100" t="s">
        <v>32</v>
      </c>
      <c r="E278" s="87" t="s">
        <v>2760</v>
      </c>
      <c r="F278" s="87"/>
      <c r="G278" s="100" t="s">
        <v>948</v>
      </c>
      <c r="H278" s="87" t="s">
        <v>741</v>
      </c>
      <c r="I278" s="87" t="s">
        <v>936</v>
      </c>
      <c r="J278" s="87"/>
      <c r="K278" s="97">
        <v>9</v>
      </c>
      <c r="L278" s="100" t="s">
        <v>974</v>
      </c>
      <c r="M278" s="101">
        <v>5.5E-2</v>
      </c>
      <c r="N278" s="101">
        <v>4.82E-2</v>
      </c>
      <c r="O278" s="97">
        <v>1650000</v>
      </c>
      <c r="P278" s="99">
        <v>105.602</v>
      </c>
      <c r="Q278" s="97">
        <v>7469.2622899999997</v>
      </c>
      <c r="R278" s="98">
        <v>1.32E-3</v>
      </c>
      <c r="S278" s="98">
        <v>1.5351629667852223E-3</v>
      </c>
      <c r="T278" s="98">
        <f>Q278/'סכום נכסי הקרן'!$C$43</f>
        <v>1.5645882107737951E-4</v>
      </c>
    </row>
    <row r="279" spans="2:20" s="158" customFormat="1">
      <c r="B279" s="90" t="s">
        <v>981</v>
      </c>
      <c r="C279" s="87" t="s">
        <v>982</v>
      </c>
      <c r="D279" s="100" t="s">
        <v>32</v>
      </c>
      <c r="E279" s="87" t="s">
        <v>2760</v>
      </c>
      <c r="F279" s="87"/>
      <c r="G279" s="100" t="s">
        <v>954</v>
      </c>
      <c r="H279" s="87" t="s">
        <v>741</v>
      </c>
      <c r="I279" s="87" t="s">
        <v>936</v>
      </c>
      <c r="J279" s="87"/>
      <c r="K279" s="97">
        <v>8.68</v>
      </c>
      <c r="L279" s="100" t="s">
        <v>931</v>
      </c>
      <c r="M279" s="101">
        <v>4.2500000000000003E-2</v>
      </c>
      <c r="N279" s="101">
        <v>4.36E-2</v>
      </c>
      <c r="O279" s="97">
        <v>9671000</v>
      </c>
      <c r="P279" s="99">
        <v>98.679000000000002</v>
      </c>
      <c r="Q279" s="97">
        <v>37545.139369999997</v>
      </c>
      <c r="R279" s="98">
        <v>4.8355000000000004E-3</v>
      </c>
      <c r="S279" s="98">
        <v>7.7166800824200067E-3</v>
      </c>
      <c r="T279" s="98">
        <f>Q279/'סכום נכסי הקרן'!$C$43</f>
        <v>7.8645895872216142E-4</v>
      </c>
    </row>
    <row r="280" spans="2:20" s="158" customFormat="1">
      <c r="B280" s="90" t="s">
        <v>983</v>
      </c>
      <c r="C280" s="87" t="s">
        <v>984</v>
      </c>
      <c r="D280" s="100" t="s">
        <v>32</v>
      </c>
      <c r="E280" s="87" t="s">
        <v>2760</v>
      </c>
      <c r="F280" s="87"/>
      <c r="G280" s="100" t="s">
        <v>954</v>
      </c>
      <c r="H280" s="87" t="s">
        <v>741</v>
      </c>
      <c r="I280" s="87" t="s">
        <v>936</v>
      </c>
      <c r="J280" s="87"/>
      <c r="K280" s="97">
        <v>8.75</v>
      </c>
      <c r="L280" s="100" t="s">
        <v>931</v>
      </c>
      <c r="M280" s="101">
        <v>4.2999999999999997E-2</v>
      </c>
      <c r="N280" s="101">
        <v>4.3099999999999999E-2</v>
      </c>
      <c r="O280" s="97">
        <v>6438000</v>
      </c>
      <c r="P280" s="99">
        <v>99.462999999999994</v>
      </c>
      <c r="Q280" s="97">
        <v>25109.19932</v>
      </c>
      <c r="R280" s="98">
        <v>6.4380000000000001E-3</v>
      </c>
      <c r="S280" s="98">
        <v>5.160712186168614E-3</v>
      </c>
      <c r="T280" s="98">
        <f>Q280/'סכום נכסי הקרן'!$C$43</f>
        <v>5.2596301632943981E-4</v>
      </c>
    </row>
    <row r="281" spans="2:20" s="158" customFormat="1">
      <c r="B281" s="90" t="s">
        <v>985</v>
      </c>
      <c r="C281" s="87" t="s">
        <v>986</v>
      </c>
      <c r="D281" s="100" t="s">
        <v>32</v>
      </c>
      <c r="E281" s="87" t="s">
        <v>2760</v>
      </c>
      <c r="F281" s="87"/>
      <c r="G281" s="100" t="s">
        <v>987</v>
      </c>
      <c r="H281" s="87" t="s">
        <v>741</v>
      </c>
      <c r="I281" s="87" t="s">
        <v>936</v>
      </c>
      <c r="J281" s="87"/>
      <c r="K281" s="97">
        <v>7.5</v>
      </c>
      <c r="L281" s="100" t="s">
        <v>931</v>
      </c>
      <c r="M281" s="101">
        <v>5.0499999999999996E-2</v>
      </c>
      <c r="N281" s="101">
        <v>6.25E-2</v>
      </c>
      <c r="O281" s="97">
        <v>6992000</v>
      </c>
      <c r="P281" s="99">
        <v>90.896000000000001</v>
      </c>
      <c r="Q281" s="97">
        <v>24860.194050000002</v>
      </c>
      <c r="R281" s="98">
        <v>6.992E-3</v>
      </c>
      <c r="S281" s="98">
        <v>5.1095339500595227E-3</v>
      </c>
      <c r="T281" s="98">
        <f>Q281/'סכום נכסי הקרן'!$C$43</f>
        <v>5.2074709680838976E-4</v>
      </c>
    </row>
    <row r="282" spans="2:20" s="158" customFormat="1">
      <c r="B282" s="90" t="s">
        <v>988</v>
      </c>
      <c r="C282" s="87" t="s">
        <v>989</v>
      </c>
      <c r="D282" s="100" t="s">
        <v>32</v>
      </c>
      <c r="E282" s="87" t="s">
        <v>2760</v>
      </c>
      <c r="F282" s="87"/>
      <c r="G282" s="100" t="s">
        <v>990</v>
      </c>
      <c r="H282" s="87" t="s">
        <v>741</v>
      </c>
      <c r="I282" s="87" t="s">
        <v>936</v>
      </c>
      <c r="J282" s="87"/>
      <c r="K282" s="97">
        <v>7.87</v>
      </c>
      <c r="L282" s="100" t="s">
        <v>931</v>
      </c>
      <c r="M282" s="101">
        <v>4.1340000000000002E-2</v>
      </c>
      <c r="N282" s="101">
        <v>4.1499999999999995E-2</v>
      </c>
      <c r="O282" s="97">
        <v>1429000</v>
      </c>
      <c r="P282" s="99">
        <v>99.382000000000005</v>
      </c>
      <c r="Q282" s="97">
        <v>5635.6235199999992</v>
      </c>
      <c r="R282" s="98">
        <v>1.0207142857142858E-3</v>
      </c>
      <c r="S282" s="98">
        <v>1.1582938430520395E-3</v>
      </c>
      <c r="T282" s="98">
        <f>Q282/'סכום נכסי הקרן'!$C$43</f>
        <v>1.1804954461910476E-4</v>
      </c>
    </row>
    <row r="283" spans="2:20" s="158" customFormat="1">
      <c r="B283" s="90" t="s">
        <v>991</v>
      </c>
      <c r="C283" s="87" t="s">
        <v>992</v>
      </c>
      <c r="D283" s="100" t="s">
        <v>32</v>
      </c>
      <c r="E283" s="87" t="s">
        <v>2760</v>
      </c>
      <c r="F283" s="87"/>
      <c r="G283" s="100" t="s">
        <v>993</v>
      </c>
      <c r="H283" s="87" t="s">
        <v>741</v>
      </c>
      <c r="I283" s="87" t="s">
        <v>930</v>
      </c>
      <c r="J283" s="87"/>
      <c r="K283" s="97">
        <v>8.2100000000000009</v>
      </c>
      <c r="L283" s="100" t="s">
        <v>931</v>
      </c>
      <c r="M283" s="101">
        <v>5.9500000000000004E-2</v>
      </c>
      <c r="N283" s="101">
        <v>4.5600000000000002E-2</v>
      </c>
      <c r="O283" s="97">
        <v>1899000</v>
      </c>
      <c r="P283" s="99">
        <v>111.396</v>
      </c>
      <c r="Q283" s="97">
        <v>8457.6287799999991</v>
      </c>
      <c r="R283" s="98">
        <v>1.8990000000000001E-3</v>
      </c>
      <c r="S283" s="98">
        <v>1.7383026577143911E-3</v>
      </c>
      <c r="T283" s="98">
        <f>Q283/'סכום נכסי הקרן'!$C$43</f>
        <v>1.771621582763986E-4</v>
      </c>
    </row>
    <row r="284" spans="2:20" s="158" customFormat="1">
      <c r="B284" s="90" t="s">
        <v>994</v>
      </c>
      <c r="C284" s="87" t="s">
        <v>995</v>
      </c>
      <c r="D284" s="100" t="s">
        <v>32</v>
      </c>
      <c r="E284" s="87" t="s">
        <v>2760</v>
      </c>
      <c r="F284" s="87"/>
      <c r="G284" s="100" t="s">
        <v>954</v>
      </c>
      <c r="H284" s="87" t="s">
        <v>741</v>
      </c>
      <c r="I284" s="87" t="s">
        <v>936</v>
      </c>
      <c r="J284" s="87"/>
      <c r="K284" s="97">
        <v>7.6300000000000008</v>
      </c>
      <c r="L284" s="100" t="s">
        <v>931</v>
      </c>
      <c r="M284" s="101">
        <v>4.8750000000000002E-2</v>
      </c>
      <c r="N284" s="101">
        <v>5.000000000000001E-2</v>
      </c>
      <c r="O284" s="97">
        <v>7870000</v>
      </c>
      <c r="P284" s="99">
        <v>98.64</v>
      </c>
      <c r="Q284" s="97">
        <v>30378.429110000001</v>
      </c>
      <c r="R284" s="98">
        <v>1.0493333333333334E-2</v>
      </c>
      <c r="S284" s="98">
        <v>6.2437008566721738E-3</v>
      </c>
      <c r="T284" s="98">
        <f>Q284/'סכום נכסי הקרן'!$C$43</f>
        <v>6.363377024658412E-4</v>
      </c>
    </row>
    <row r="285" spans="2:20" s="158" customFormat="1">
      <c r="B285" s="90" t="s">
        <v>996</v>
      </c>
      <c r="C285" s="87" t="s">
        <v>997</v>
      </c>
      <c r="D285" s="100" t="s">
        <v>32</v>
      </c>
      <c r="E285" s="87" t="s">
        <v>2760</v>
      </c>
      <c r="F285" s="87"/>
      <c r="G285" s="100" t="s">
        <v>993</v>
      </c>
      <c r="H285" s="87" t="s">
        <v>741</v>
      </c>
      <c r="I285" s="87" t="s">
        <v>930</v>
      </c>
      <c r="J285" s="87"/>
      <c r="K285" s="97">
        <v>9.11</v>
      </c>
      <c r="L285" s="100" t="s">
        <v>931</v>
      </c>
      <c r="M285" s="101">
        <v>3.95E-2</v>
      </c>
      <c r="N285" s="101">
        <v>4.2500000000000003E-2</v>
      </c>
      <c r="O285" s="97">
        <v>2276000</v>
      </c>
      <c r="P285" s="99">
        <v>96.923000000000002</v>
      </c>
      <c r="Q285" s="97">
        <v>8673.9468800000013</v>
      </c>
      <c r="R285" s="98">
        <v>1.1379999999999999E-3</v>
      </c>
      <c r="S285" s="98">
        <v>1.7827626757552552E-3</v>
      </c>
      <c r="T285" s="98">
        <f>Q285/'סכום נכסי הקרן'!$C$43</f>
        <v>1.8169337884272027E-4</v>
      </c>
    </row>
    <row r="286" spans="2:20" s="158" customFormat="1">
      <c r="B286" s="90" t="s">
        <v>998</v>
      </c>
      <c r="C286" s="87" t="s">
        <v>999</v>
      </c>
      <c r="D286" s="100" t="s">
        <v>32</v>
      </c>
      <c r="E286" s="87" t="s">
        <v>2760</v>
      </c>
      <c r="F286" s="87"/>
      <c r="G286" s="100" t="s">
        <v>1000</v>
      </c>
      <c r="H286" s="87" t="s">
        <v>741</v>
      </c>
      <c r="I286" s="87" t="s">
        <v>936</v>
      </c>
      <c r="J286" s="87"/>
      <c r="K286" s="97">
        <v>6.5200000000000014</v>
      </c>
      <c r="L286" s="100" t="s">
        <v>974</v>
      </c>
      <c r="M286" s="101">
        <v>5.2499999999999998E-2</v>
      </c>
      <c r="N286" s="101">
        <v>4.8100000000000004E-2</v>
      </c>
      <c r="O286" s="97">
        <v>7075000</v>
      </c>
      <c r="P286" s="99">
        <v>102.372</v>
      </c>
      <c r="Q286" s="97">
        <v>32176.32157</v>
      </c>
      <c r="R286" s="98">
        <v>7.0749999999999997E-3</v>
      </c>
      <c r="S286" s="98">
        <v>6.6132230150451098E-3</v>
      </c>
      <c r="T286" s="98">
        <f>Q286/'סכום נכסי הקרן'!$C$43</f>
        <v>6.7399820008849317E-4</v>
      </c>
    </row>
    <row r="287" spans="2:20" s="158" customFormat="1">
      <c r="B287" s="90" t="s">
        <v>1001</v>
      </c>
      <c r="C287" s="87" t="s">
        <v>1002</v>
      </c>
      <c r="D287" s="100" t="s">
        <v>32</v>
      </c>
      <c r="E287" s="87" t="s">
        <v>2760</v>
      </c>
      <c r="F287" s="87"/>
      <c r="G287" s="100" t="s">
        <v>1000</v>
      </c>
      <c r="H287" s="87" t="s">
        <v>741</v>
      </c>
      <c r="I287" s="87" t="s">
        <v>936</v>
      </c>
      <c r="J287" s="87"/>
      <c r="K287" s="97">
        <v>5.8599999999999985</v>
      </c>
      <c r="L287" s="100" t="s">
        <v>1003</v>
      </c>
      <c r="M287" s="101">
        <v>5.7500000000000002E-2</v>
      </c>
      <c r="N287" s="101">
        <v>5.8999999999999997E-2</v>
      </c>
      <c r="O287" s="97">
        <v>1500000</v>
      </c>
      <c r="P287" s="99">
        <v>98.643000000000001</v>
      </c>
      <c r="Q287" s="97">
        <v>8933.1007100000006</v>
      </c>
      <c r="R287" s="98">
        <v>2.5000000000000001E-3</v>
      </c>
      <c r="S287" s="98">
        <v>1.8360267528581833E-3</v>
      </c>
      <c r="T287" s="98">
        <f>Q287/'סכום נכסי הקרן'!$C$43</f>
        <v>1.8712188049994184E-4</v>
      </c>
    </row>
    <row r="288" spans="2:20" s="158" customFormat="1">
      <c r="B288" s="90" t="s">
        <v>1004</v>
      </c>
      <c r="C288" s="87" t="s">
        <v>1005</v>
      </c>
      <c r="D288" s="100" t="s">
        <v>32</v>
      </c>
      <c r="E288" s="87" t="s">
        <v>2760</v>
      </c>
      <c r="F288" s="87" t="s">
        <v>1006</v>
      </c>
      <c r="G288" s="100" t="s">
        <v>469</v>
      </c>
      <c r="H288" s="87" t="s">
        <v>741</v>
      </c>
      <c r="I288" s="87" t="s">
        <v>936</v>
      </c>
      <c r="J288" s="87"/>
      <c r="K288" s="97">
        <v>7.59</v>
      </c>
      <c r="L288" s="100" t="s">
        <v>931</v>
      </c>
      <c r="M288" s="101">
        <v>3.9E-2</v>
      </c>
      <c r="N288" s="101">
        <v>4.349999999999999E-2</v>
      </c>
      <c r="O288" s="97">
        <v>5480000</v>
      </c>
      <c r="P288" s="99">
        <v>96.24</v>
      </c>
      <c r="Q288" s="97">
        <v>20616.024510000003</v>
      </c>
      <c r="R288" s="98">
        <v>7.8285714285714278E-3</v>
      </c>
      <c r="S288" s="98">
        <v>4.2372266659400533E-3</v>
      </c>
      <c r="T288" s="98">
        <f>Q288/'סכום נכסי הקרן'!$C$43</f>
        <v>4.3184437296510592E-4</v>
      </c>
    </row>
    <row r="289" spans="2:20" s="158" customFormat="1">
      <c r="B289" s="90" t="s">
        <v>1007</v>
      </c>
      <c r="C289" s="87" t="s">
        <v>1008</v>
      </c>
      <c r="D289" s="100" t="s">
        <v>32</v>
      </c>
      <c r="E289" s="87" t="s">
        <v>2760</v>
      </c>
      <c r="F289" s="87"/>
      <c r="G289" s="100" t="s">
        <v>954</v>
      </c>
      <c r="H289" s="87" t="s">
        <v>741</v>
      </c>
      <c r="I289" s="87" t="s">
        <v>936</v>
      </c>
      <c r="J289" s="87"/>
      <c r="K289" s="97">
        <v>4.03</v>
      </c>
      <c r="L289" s="100" t="s">
        <v>974</v>
      </c>
      <c r="M289" s="101">
        <v>5.5E-2</v>
      </c>
      <c r="N289" s="101">
        <v>5.1200000000000002E-2</v>
      </c>
      <c r="O289" s="97">
        <v>8175000</v>
      </c>
      <c r="P289" s="99">
        <v>101.19799999999999</v>
      </c>
      <c r="Q289" s="97">
        <v>35149.158100000001</v>
      </c>
      <c r="R289" s="98">
        <v>5.45E-3</v>
      </c>
      <c r="S289" s="98">
        <v>7.2242322914595133E-3</v>
      </c>
      <c r="T289" s="98">
        <f>Q289/'סכום נכסי הקרן'!$C$43</f>
        <v>7.3627028007185224E-4</v>
      </c>
    </row>
    <row r="290" spans="2:20" s="158" customFormat="1">
      <c r="B290" s="90" t="s">
        <v>1009</v>
      </c>
      <c r="C290" s="87" t="s">
        <v>1010</v>
      </c>
      <c r="D290" s="100" t="s">
        <v>32</v>
      </c>
      <c r="E290" s="87" t="s">
        <v>2760</v>
      </c>
      <c r="F290" s="87"/>
      <c r="G290" s="100" t="s">
        <v>948</v>
      </c>
      <c r="H290" s="87" t="s">
        <v>1011</v>
      </c>
      <c r="I290" s="87" t="s">
        <v>936</v>
      </c>
      <c r="J290" s="87"/>
      <c r="K290" s="97">
        <v>4.96</v>
      </c>
      <c r="L290" s="100" t="s">
        <v>1003</v>
      </c>
      <c r="M290" s="101">
        <v>6.4160000000000009E-2</v>
      </c>
      <c r="N290" s="101">
        <v>6.1600000000000009E-2</v>
      </c>
      <c r="O290" s="97">
        <v>2800000</v>
      </c>
      <c r="P290" s="99">
        <v>100.764</v>
      </c>
      <c r="Q290" s="97">
        <v>17248.334300000002</v>
      </c>
      <c r="R290" s="98">
        <v>5.6565656565656566E-3</v>
      </c>
      <c r="S290" s="98">
        <v>3.545062822541651E-3</v>
      </c>
      <c r="T290" s="98">
        <f>Q290/'סכום נכסי הקרן'!$C$43</f>
        <v>3.6130128322572647E-4</v>
      </c>
    </row>
    <row r="291" spans="2:20" s="158" customFormat="1">
      <c r="B291" s="90" t="s">
        <v>1012</v>
      </c>
      <c r="C291" s="87" t="s">
        <v>1013</v>
      </c>
      <c r="D291" s="100" t="s">
        <v>32</v>
      </c>
      <c r="E291" s="87" t="s">
        <v>2760</v>
      </c>
      <c r="F291" s="87"/>
      <c r="G291" s="100" t="s">
        <v>962</v>
      </c>
      <c r="H291" s="87" t="s">
        <v>1011</v>
      </c>
      <c r="I291" s="87" t="s">
        <v>936</v>
      </c>
      <c r="J291" s="87"/>
      <c r="K291" s="97">
        <v>4.04</v>
      </c>
      <c r="L291" s="100" t="s">
        <v>1003</v>
      </c>
      <c r="M291" s="101">
        <v>7.7499999999999999E-2</v>
      </c>
      <c r="N291" s="101">
        <v>5.6800000000000003E-2</v>
      </c>
      <c r="O291" s="97">
        <v>4961000</v>
      </c>
      <c r="P291" s="99">
        <v>107.809</v>
      </c>
      <c r="Q291" s="97">
        <v>31617.548569999999</v>
      </c>
      <c r="R291" s="98">
        <v>1.24025E-2</v>
      </c>
      <c r="S291" s="98">
        <v>6.4983779897756222E-3</v>
      </c>
      <c r="T291" s="98">
        <f>Q291/'סכום נכסי הקרן'!$C$43</f>
        <v>6.622935683008377E-4</v>
      </c>
    </row>
    <row r="292" spans="2:20" s="158" customFormat="1">
      <c r="B292" s="90" t="s">
        <v>1014</v>
      </c>
      <c r="C292" s="87" t="s">
        <v>1015</v>
      </c>
      <c r="D292" s="100" t="s">
        <v>32</v>
      </c>
      <c r="E292" s="87" t="s">
        <v>2760</v>
      </c>
      <c r="F292" s="87"/>
      <c r="G292" s="100" t="s">
        <v>954</v>
      </c>
      <c r="H292" s="87" t="s">
        <v>1011</v>
      </c>
      <c r="I292" s="87" t="s">
        <v>930</v>
      </c>
      <c r="J292" s="87"/>
      <c r="K292" s="97">
        <v>3.1299999999999994</v>
      </c>
      <c r="L292" s="100" t="s">
        <v>1003</v>
      </c>
      <c r="M292" s="101">
        <v>6.8750000000000006E-2</v>
      </c>
      <c r="N292" s="101">
        <v>6.7199999999999996E-2</v>
      </c>
      <c r="O292" s="97">
        <v>8160000</v>
      </c>
      <c r="P292" s="99">
        <v>100.01900000000001</v>
      </c>
      <c r="Q292" s="97">
        <v>47312.795170000005</v>
      </c>
      <c r="R292" s="98">
        <v>8.1600000000000006E-3</v>
      </c>
      <c r="S292" s="98">
        <v>9.7242335561466466E-3</v>
      </c>
      <c r="T292" s="98">
        <f>Q292/'סכום נכסי הקרן'!$C$43</f>
        <v>9.9106228523857822E-4</v>
      </c>
    </row>
    <row r="293" spans="2:20" s="158" customFormat="1">
      <c r="B293" s="90" t="s">
        <v>1016</v>
      </c>
      <c r="C293" s="87" t="s">
        <v>1017</v>
      </c>
      <c r="D293" s="100" t="s">
        <v>32</v>
      </c>
      <c r="E293" s="87" t="s">
        <v>2760</v>
      </c>
      <c r="F293" s="87"/>
      <c r="G293" s="100" t="s">
        <v>962</v>
      </c>
      <c r="H293" s="87" t="s">
        <v>1011</v>
      </c>
      <c r="I293" s="87" t="s">
        <v>930</v>
      </c>
      <c r="J293" s="87"/>
      <c r="K293" s="97">
        <v>2.83</v>
      </c>
      <c r="L293" s="100" t="s">
        <v>1003</v>
      </c>
      <c r="M293" s="101">
        <v>7.0000000000000007E-2</v>
      </c>
      <c r="N293" s="101">
        <v>7.4899999999999994E-2</v>
      </c>
      <c r="O293" s="97">
        <v>5300000</v>
      </c>
      <c r="P293" s="99">
        <v>98.153999999999996</v>
      </c>
      <c r="Q293" s="97">
        <v>31766.127680000001</v>
      </c>
      <c r="R293" s="98">
        <v>7.0666666666666664E-3</v>
      </c>
      <c r="S293" s="98">
        <v>6.5289155634280149E-3</v>
      </c>
      <c r="T293" s="98">
        <f>Q293/'סכום נכסי הקרן'!$C$43</f>
        <v>6.6540585857593614E-4</v>
      </c>
    </row>
    <row r="294" spans="2:20" s="158" customFormat="1">
      <c r="B294" s="90" t="s">
        <v>1018</v>
      </c>
      <c r="C294" s="87" t="s">
        <v>1019</v>
      </c>
      <c r="D294" s="100" t="s">
        <v>32</v>
      </c>
      <c r="E294" s="87" t="s">
        <v>2760</v>
      </c>
      <c r="F294" s="87"/>
      <c r="G294" s="100" t="s">
        <v>1000</v>
      </c>
      <c r="H294" s="87" t="s">
        <v>1011</v>
      </c>
      <c r="I294" s="87" t="s">
        <v>936</v>
      </c>
      <c r="J294" s="87"/>
      <c r="K294" s="97">
        <v>4.3100000000000014</v>
      </c>
      <c r="L294" s="100" t="s">
        <v>1003</v>
      </c>
      <c r="M294" s="101">
        <v>6.7500000000000004E-2</v>
      </c>
      <c r="N294" s="101">
        <v>6.0800000000000007E-2</v>
      </c>
      <c r="O294" s="97">
        <v>4700000</v>
      </c>
      <c r="P294" s="99">
        <v>102.29900000000001</v>
      </c>
      <c r="Q294" s="97">
        <v>27983.08165</v>
      </c>
      <c r="R294" s="98">
        <v>7.8333333333333328E-3</v>
      </c>
      <c r="S294" s="98">
        <v>5.7513833331466948E-3</v>
      </c>
      <c r="T294" s="98">
        <f>Q294/'סכום נכסי הקרן'!$C$43</f>
        <v>5.8616230024920591E-4</v>
      </c>
    </row>
    <row r="295" spans="2:20" s="158" customFormat="1">
      <c r="B295" s="90" t="s">
        <v>1020</v>
      </c>
      <c r="C295" s="87" t="s">
        <v>1021</v>
      </c>
      <c r="D295" s="100" t="s">
        <v>32</v>
      </c>
      <c r="E295" s="87" t="s">
        <v>2760</v>
      </c>
      <c r="F295" s="87"/>
      <c r="G295" s="100" t="s">
        <v>1000</v>
      </c>
      <c r="H295" s="87" t="s">
        <v>1011</v>
      </c>
      <c r="I295" s="87" t="s">
        <v>936</v>
      </c>
      <c r="J295" s="87"/>
      <c r="K295" s="97">
        <v>6.85</v>
      </c>
      <c r="L295" s="100" t="s">
        <v>931</v>
      </c>
      <c r="M295" s="101">
        <v>5.3030000000000001E-2</v>
      </c>
      <c r="N295" s="101">
        <v>5.3500000000000006E-2</v>
      </c>
      <c r="O295" s="97">
        <v>6834000</v>
      </c>
      <c r="P295" s="99">
        <v>99.686999999999998</v>
      </c>
      <c r="Q295" s="97">
        <v>26704.573350000002</v>
      </c>
      <c r="R295" s="98">
        <v>4.5560000000000002E-3</v>
      </c>
      <c r="S295" s="98">
        <v>5.488610582815614E-3</v>
      </c>
      <c r="T295" s="98">
        <f>Q295/'סכום נכסי הקרן'!$C$43</f>
        <v>5.5938135541299988E-4</v>
      </c>
    </row>
    <row r="296" spans="2:20" s="158" customFormat="1">
      <c r="B296" s="90" t="s">
        <v>1022</v>
      </c>
      <c r="C296" s="87" t="s">
        <v>1023</v>
      </c>
      <c r="D296" s="100" t="s">
        <v>32</v>
      </c>
      <c r="E296" s="87" t="s">
        <v>2760</v>
      </c>
      <c r="F296" s="87"/>
      <c r="G296" s="100" t="s">
        <v>962</v>
      </c>
      <c r="H296" s="87" t="s">
        <v>1011</v>
      </c>
      <c r="I296" s="87" t="s">
        <v>930</v>
      </c>
      <c r="J296" s="87"/>
      <c r="K296" s="97">
        <v>2.1399999999999997</v>
      </c>
      <c r="L296" s="100" t="s">
        <v>1003</v>
      </c>
      <c r="M296" s="101">
        <v>4.8499999999999995E-2</v>
      </c>
      <c r="N296" s="101">
        <v>4.2799999999999991E-2</v>
      </c>
      <c r="O296" s="97">
        <v>7900000</v>
      </c>
      <c r="P296" s="99">
        <v>100.744</v>
      </c>
      <c r="Q296" s="97">
        <v>47601.812170000005</v>
      </c>
      <c r="R296" s="98">
        <v>1.975E-2</v>
      </c>
      <c r="S296" s="98">
        <v>9.783635432522763E-3</v>
      </c>
      <c r="T296" s="98">
        <f>Q296/'סכום נכסי הקרן'!$C$43</f>
        <v>9.9711633145300321E-4</v>
      </c>
    </row>
    <row r="297" spans="2:20" s="158" customFormat="1">
      <c r="B297" s="90" t="s">
        <v>1024</v>
      </c>
      <c r="C297" s="87" t="s">
        <v>1025</v>
      </c>
      <c r="D297" s="100" t="s">
        <v>32</v>
      </c>
      <c r="E297" s="87" t="s">
        <v>2760</v>
      </c>
      <c r="F297" s="87"/>
      <c r="G297" s="100" t="s">
        <v>357</v>
      </c>
      <c r="H297" s="87" t="s">
        <v>1026</v>
      </c>
      <c r="I297" s="87" t="s">
        <v>930</v>
      </c>
      <c r="J297" s="87"/>
      <c r="K297" s="97">
        <v>4.13</v>
      </c>
      <c r="L297" s="100" t="s">
        <v>974</v>
      </c>
      <c r="M297" s="101">
        <v>5.7500000000000002E-2</v>
      </c>
      <c r="N297" s="101">
        <v>5.6900000000000006E-2</v>
      </c>
      <c r="O297" s="97">
        <v>5400000</v>
      </c>
      <c r="P297" s="99">
        <v>99.945999999999998</v>
      </c>
      <c r="Q297" s="97">
        <v>23282.95997</v>
      </c>
      <c r="R297" s="98">
        <v>5.4000000000000003E-3</v>
      </c>
      <c r="S297" s="98">
        <v>4.7853638706650331E-3</v>
      </c>
      <c r="T297" s="98">
        <f>Q297/'סכום נכסי הקרן'!$C$43</f>
        <v>4.8770873570407438E-4</v>
      </c>
    </row>
    <row r="298" spans="2:20" s="158" customFormat="1">
      <c r="B298" s="90" t="s">
        <v>1027</v>
      </c>
      <c r="C298" s="87" t="s">
        <v>1028</v>
      </c>
      <c r="D298" s="100" t="s">
        <v>32</v>
      </c>
      <c r="E298" s="87" t="s">
        <v>2760</v>
      </c>
      <c r="F298" s="87"/>
      <c r="G298" s="100" t="s">
        <v>954</v>
      </c>
      <c r="H298" s="87" t="s">
        <v>1026</v>
      </c>
      <c r="I298" s="87" t="s">
        <v>930</v>
      </c>
      <c r="J298" s="87"/>
      <c r="K298" s="97">
        <v>6.1400000000000006</v>
      </c>
      <c r="L298" s="100" t="s">
        <v>931</v>
      </c>
      <c r="M298" s="101">
        <v>7.4999999999999997E-2</v>
      </c>
      <c r="N298" s="101">
        <v>6.6400000000000001E-2</v>
      </c>
      <c r="O298" s="97">
        <v>9465000</v>
      </c>
      <c r="P298" s="99">
        <v>104.952</v>
      </c>
      <c r="Q298" s="97">
        <v>38907.51483</v>
      </c>
      <c r="R298" s="98">
        <v>4.2066666666666667E-3</v>
      </c>
      <c r="S298" s="98">
        <v>7.9966901117704409E-3</v>
      </c>
      <c r="T298" s="98">
        <f>Q298/'סכום נכסי הקרן'!$C$43</f>
        <v>8.1499667102364671E-4</v>
      </c>
    </row>
    <row r="299" spans="2:20" s="158" customFormat="1">
      <c r="B299" s="90" t="s">
        <v>1029</v>
      </c>
      <c r="C299" s="87" t="s">
        <v>1030</v>
      </c>
      <c r="D299" s="100" t="s">
        <v>32</v>
      </c>
      <c r="E299" s="87" t="s">
        <v>2760</v>
      </c>
      <c r="F299" s="87"/>
      <c r="G299" s="100" t="s">
        <v>954</v>
      </c>
      <c r="H299" s="87" t="s">
        <v>1026</v>
      </c>
      <c r="I299" s="87" t="s">
        <v>930</v>
      </c>
      <c r="J299" s="87"/>
      <c r="K299" s="97">
        <v>3.7899999999999996</v>
      </c>
      <c r="L299" s="100" t="s">
        <v>931</v>
      </c>
      <c r="M299" s="101">
        <v>0.06</v>
      </c>
      <c r="N299" s="101">
        <v>5.9499999999999983E-2</v>
      </c>
      <c r="O299" s="97">
        <v>5050000</v>
      </c>
      <c r="P299" s="99">
        <v>99.852999999999994</v>
      </c>
      <c r="Q299" s="97">
        <v>19922.447260000001</v>
      </c>
      <c r="R299" s="98">
        <v>5.0499999999999998E-3</v>
      </c>
      <c r="S299" s="98">
        <v>4.0946752241155697E-3</v>
      </c>
      <c r="T299" s="98">
        <f>Q299/'סכום נכסי הקרן'!$C$43</f>
        <v>4.173159932339007E-4</v>
      </c>
    </row>
    <row r="300" spans="2:20" s="158" customFormat="1">
      <c r="B300" s="90" t="s">
        <v>1031</v>
      </c>
      <c r="C300" s="87" t="s">
        <v>1032</v>
      </c>
      <c r="D300" s="100" t="s">
        <v>32</v>
      </c>
      <c r="E300" s="87" t="s">
        <v>2760</v>
      </c>
      <c r="F300" s="87"/>
      <c r="G300" s="100" t="s">
        <v>954</v>
      </c>
      <c r="H300" s="87" t="s">
        <v>1026</v>
      </c>
      <c r="I300" s="87" t="s">
        <v>930</v>
      </c>
      <c r="J300" s="87"/>
      <c r="K300" s="97">
        <v>6.99</v>
      </c>
      <c r="L300" s="100" t="s">
        <v>931</v>
      </c>
      <c r="M300" s="101">
        <v>6.5000000000000002E-2</v>
      </c>
      <c r="N300" s="101">
        <v>6.7599999999999993E-2</v>
      </c>
      <c r="O300" s="97">
        <v>4058000</v>
      </c>
      <c r="P300" s="99">
        <v>97.825000000000003</v>
      </c>
      <c r="Q300" s="97">
        <v>15704.342650000001</v>
      </c>
      <c r="R300" s="98">
        <v>3.2464E-3</v>
      </c>
      <c r="S300" s="98">
        <v>3.2277250842111882E-3</v>
      </c>
      <c r="T300" s="98">
        <f>Q300/'סכום נכסי הקרן'!$C$43</f>
        <v>3.2895925212102976E-4</v>
      </c>
    </row>
    <row r="301" spans="2:20" s="158" customFormat="1">
      <c r="B301" s="90" t="s">
        <v>1033</v>
      </c>
      <c r="C301" s="87" t="s">
        <v>1034</v>
      </c>
      <c r="D301" s="100" t="s">
        <v>32</v>
      </c>
      <c r="E301" s="87" t="s">
        <v>2760</v>
      </c>
      <c r="F301" s="87"/>
      <c r="G301" s="100" t="s">
        <v>954</v>
      </c>
      <c r="H301" s="87" t="s">
        <v>1026</v>
      </c>
      <c r="I301" s="87" t="s">
        <v>930</v>
      </c>
      <c r="J301" s="87"/>
      <c r="K301" s="97">
        <v>6.98</v>
      </c>
      <c r="L301" s="100" t="s">
        <v>931</v>
      </c>
      <c r="M301" s="101">
        <v>5.0170000000000006E-2</v>
      </c>
      <c r="N301" s="101">
        <v>5.2900000000000003E-2</v>
      </c>
      <c r="O301" s="97">
        <v>11350000</v>
      </c>
      <c r="P301" s="99">
        <v>97.741</v>
      </c>
      <c r="Q301" s="97">
        <v>43318.100749999998</v>
      </c>
      <c r="R301" s="98">
        <v>5.6750000000000004E-3</v>
      </c>
      <c r="S301" s="98">
        <v>8.903201076752007E-3</v>
      </c>
      <c r="T301" s="98">
        <f>Q301/'סכום נכסי הקרן'!$C$43</f>
        <v>9.0738532287586182E-4</v>
      </c>
    </row>
    <row r="302" spans="2:20" s="158" customFormat="1">
      <c r="B302" s="90" t="s">
        <v>1035</v>
      </c>
      <c r="C302" s="87" t="s">
        <v>1036</v>
      </c>
      <c r="D302" s="100" t="s">
        <v>32</v>
      </c>
      <c r="E302" s="87" t="s">
        <v>2760</v>
      </c>
      <c r="F302" s="87"/>
      <c r="G302" s="100" t="s">
        <v>954</v>
      </c>
      <c r="H302" s="87" t="s">
        <v>1026</v>
      </c>
      <c r="I302" s="87" t="s">
        <v>930</v>
      </c>
      <c r="J302" s="87"/>
      <c r="K302" s="97">
        <v>2.95</v>
      </c>
      <c r="L302" s="100" t="s">
        <v>974</v>
      </c>
      <c r="M302" s="101">
        <v>5.6250000000000001E-2</v>
      </c>
      <c r="N302" s="101">
        <v>5.5900000000000005E-2</v>
      </c>
      <c r="O302" s="97">
        <v>9268000</v>
      </c>
      <c r="P302" s="99">
        <v>99.790999999999997</v>
      </c>
      <c r="Q302" s="97">
        <v>39356.151479999993</v>
      </c>
      <c r="R302" s="98">
        <v>6.62E-3</v>
      </c>
      <c r="S302" s="98">
        <v>8.0888987320975984E-3</v>
      </c>
      <c r="T302" s="98">
        <f>Q302/'סכום נכסי הקרן'!$C$43</f>
        <v>8.2439427397636123E-4</v>
      </c>
    </row>
    <row r="303" spans="2:20" s="158" customFormat="1">
      <c r="B303" s="90" t="s">
        <v>1037</v>
      </c>
      <c r="C303" s="87" t="s">
        <v>1038</v>
      </c>
      <c r="D303" s="100" t="s">
        <v>32</v>
      </c>
      <c r="E303" s="87" t="s">
        <v>2760</v>
      </c>
      <c r="F303" s="87"/>
      <c r="G303" s="100" t="s">
        <v>935</v>
      </c>
      <c r="H303" s="87" t="s">
        <v>1026</v>
      </c>
      <c r="I303" s="87" t="s">
        <v>930</v>
      </c>
      <c r="J303" s="87"/>
      <c r="K303" s="97">
        <v>7.21</v>
      </c>
      <c r="L303" s="100" t="s">
        <v>974</v>
      </c>
      <c r="M303" s="101">
        <v>4.4999999999999998E-2</v>
      </c>
      <c r="N303" s="101">
        <v>7.8100000000000003E-2</v>
      </c>
      <c r="O303" s="97">
        <v>8452000</v>
      </c>
      <c r="P303" s="99">
        <v>78.311999999999998</v>
      </c>
      <c r="Q303" s="97">
        <v>29353.792799999999</v>
      </c>
      <c r="R303" s="98">
        <v>8.4519999999999994E-3</v>
      </c>
      <c r="S303" s="98">
        <v>6.0331066029877898E-3</v>
      </c>
      <c r="T303" s="98">
        <f>Q303/'סכום נכסי הקרן'!$C$43</f>
        <v>6.1487462045434085E-4</v>
      </c>
    </row>
    <row r="304" spans="2:20" s="158" customFormat="1">
      <c r="B304" s="90" t="s">
        <v>1039</v>
      </c>
      <c r="C304" s="87" t="s">
        <v>1040</v>
      </c>
      <c r="D304" s="100" t="s">
        <v>32</v>
      </c>
      <c r="E304" s="87" t="s">
        <v>2760</v>
      </c>
      <c r="F304" s="87"/>
      <c r="G304" s="100" t="s">
        <v>954</v>
      </c>
      <c r="H304" s="87" t="s">
        <v>1026</v>
      </c>
      <c r="I304" s="87" t="s">
        <v>930</v>
      </c>
      <c r="J304" s="87"/>
      <c r="K304" s="97">
        <v>5.1099999999999994</v>
      </c>
      <c r="L304" s="100" t="s">
        <v>974</v>
      </c>
      <c r="M304" s="101">
        <v>5.7500000000000002E-2</v>
      </c>
      <c r="N304" s="101">
        <v>4.7699999999999992E-2</v>
      </c>
      <c r="O304" s="97">
        <v>6434000</v>
      </c>
      <c r="P304" s="99">
        <v>104.76</v>
      </c>
      <c r="Q304" s="97">
        <v>29986.170969999999</v>
      </c>
      <c r="R304" s="98">
        <v>6.4339999999999996E-3</v>
      </c>
      <c r="S304" s="98">
        <v>6.1630797529315454E-3</v>
      </c>
      <c r="T304" s="98">
        <f>Q304/'סכום נכסי הקרן'!$C$43</f>
        <v>6.2812106155010143E-4</v>
      </c>
    </row>
    <row r="305" spans="2:20" s="158" customFormat="1">
      <c r="B305" s="90" t="s">
        <v>1041</v>
      </c>
      <c r="C305" s="87" t="s">
        <v>1042</v>
      </c>
      <c r="D305" s="100" t="s">
        <v>32</v>
      </c>
      <c r="E305" s="87" t="s">
        <v>2760</v>
      </c>
      <c r="F305" s="87"/>
      <c r="G305" s="100" t="s">
        <v>954</v>
      </c>
      <c r="H305" s="87" t="s">
        <v>1026</v>
      </c>
      <c r="I305" s="87" t="s">
        <v>930</v>
      </c>
      <c r="J305" s="87"/>
      <c r="K305" s="97">
        <v>6.72</v>
      </c>
      <c r="L305" s="100" t="s">
        <v>931</v>
      </c>
      <c r="M305" s="101">
        <v>7.0000000000000007E-2</v>
      </c>
      <c r="N305" s="101">
        <v>6.1200000000000004E-2</v>
      </c>
      <c r="O305" s="97">
        <v>12477000</v>
      </c>
      <c r="P305" s="99">
        <v>105.599</v>
      </c>
      <c r="Q305" s="97">
        <v>54364.713450000003</v>
      </c>
      <c r="R305" s="98">
        <v>9.9816000000000002E-3</v>
      </c>
      <c r="S305" s="98">
        <v>1.1173619501897353E-2</v>
      </c>
      <c r="T305" s="98">
        <f>Q305/'סכום נכסי הקרן'!$C$43</f>
        <v>1.1387789910637289E-3</v>
      </c>
    </row>
    <row r="306" spans="2:20" s="158" customFormat="1">
      <c r="B306" s="90" t="s">
        <v>1043</v>
      </c>
      <c r="C306" s="87" t="s">
        <v>1044</v>
      </c>
      <c r="D306" s="100" t="s">
        <v>32</v>
      </c>
      <c r="E306" s="87" t="s">
        <v>2760</v>
      </c>
      <c r="F306" s="87"/>
      <c r="G306" s="100" t="s">
        <v>954</v>
      </c>
      <c r="H306" s="87" t="s">
        <v>1045</v>
      </c>
      <c r="I306" s="87" t="s">
        <v>930</v>
      </c>
      <c r="J306" s="87"/>
      <c r="K306" s="97">
        <v>3.94</v>
      </c>
      <c r="L306" s="100" t="s">
        <v>974</v>
      </c>
      <c r="M306" s="101">
        <v>6.3750000000000001E-2</v>
      </c>
      <c r="N306" s="101">
        <v>4.9700000000000008E-2</v>
      </c>
      <c r="O306" s="97">
        <v>8200000</v>
      </c>
      <c r="P306" s="99">
        <v>105.32599999999999</v>
      </c>
      <c r="Q306" s="97">
        <v>36702.869250000003</v>
      </c>
      <c r="R306" s="98">
        <v>1.0933333333333333E-2</v>
      </c>
      <c r="S306" s="98">
        <v>7.5435676857667448E-3</v>
      </c>
      <c r="T306" s="98">
        <f>Q306/'סכום נכסי הקרן'!$C$43</f>
        <v>7.6881590578233721E-4</v>
      </c>
    </row>
    <row r="307" spans="2:20" s="158" customFormat="1">
      <c r="B307" s="90" t="s">
        <v>1046</v>
      </c>
      <c r="C307" s="87" t="s">
        <v>1047</v>
      </c>
      <c r="D307" s="100" t="s">
        <v>32</v>
      </c>
      <c r="E307" s="87" t="s">
        <v>2760</v>
      </c>
      <c r="F307" s="87"/>
      <c r="G307" s="100" t="s">
        <v>954</v>
      </c>
      <c r="H307" s="87" t="s">
        <v>1045</v>
      </c>
      <c r="I307" s="87" t="s">
        <v>930</v>
      </c>
      <c r="J307" s="87"/>
      <c r="K307" s="97">
        <v>3.1099999999999994</v>
      </c>
      <c r="L307" s="100" t="s">
        <v>1003</v>
      </c>
      <c r="M307" s="101">
        <v>7.0000000000000007E-2</v>
      </c>
      <c r="N307" s="101">
        <v>6.3899999999999998E-2</v>
      </c>
      <c r="O307" s="97">
        <v>950000</v>
      </c>
      <c r="P307" s="99">
        <v>101.544</v>
      </c>
      <c r="Q307" s="97">
        <v>5583.8664800000006</v>
      </c>
      <c r="R307" s="98">
        <v>6.4155204270170392E-4</v>
      </c>
      <c r="S307" s="98">
        <v>1.1476561805904071E-3</v>
      </c>
      <c r="T307" s="98">
        <f>Q307/'סכום נכסי הקרן'!$C$43</f>
        <v>1.1696538862799756E-4</v>
      </c>
    </row>
    <row r="308" spans="2:20" s="158" customFormat="1">
      <c r="B308" s="90" t="s">
        <v>1048</v>
      </c>
      <c r="C308" s="87" t="s">
        <v>1049</v>
      </c>
      <c r="D308" s="100" t="s">
        <v>32</v>
      </c>
      <c r="E308" s="87" t="s">
        <v>2760</v>
      </c>
      <c r="F308" s="87"/>
      <c r="G308" s="100" t="s">
        <v>993</v>
      </c>
      <c r="H308" s="87" t="s">
        <v>1045</v>
      </c>
      <c r="I308" s="87" t="s">
        <v>959</v>
      </c>
      <c r="J308" s="87"/>
      <c r="K308" s="97">
        <v>4.68</v>
      </c>
      <c r="L308" s="100" t="s">
        <v>974</v>
      </c>
      <c r="M308" s="101">
        <v>6.7500000000000004E-2</v>
      </c>
      <c r="N308" s="101">
        <v>7.9500000000000001E-2</v>
      </c>
      <c r="O308" s="97">
        <v>9873000</v>
      </c>
      <c r="P308" s="99">
        <v>94.277000000000001</v>
      </c>
      <c r="Q308" s="97">
        <v>40399.905350000001</v>
      </c>
      <c r="R308" s="98">
        <v>9.8729999999999998E-3</v>
      </c>
      <c r="S308" s="98">
        <v>8.3034222319361313E-3</v>
      </c>
      <c r="T308" s="98">
        <f>Q308/'סכום נכסי הקרן'!$C$43</f>
        <v>8.4625781198784458E-4</v>
      </c>
    </row>
    <row r="309" spans="2:20" s="158" customFormat="1">
      <c r="B309" s="90" t="s">
        <v>1050</v>
      </c>
      <c r="C309" s="87" t="s">
        <v>1051</v>
      </c>
      <c r="D309" s="100" t="s">
        <v>32</v>
      </c>
      <c r="E309" s="87" t="s">
        <v>2760</v>
      </c>
      <c r="F309" s="87"/>
      <c r="G309" s="100" t="s">
        <v>954</v>
      </c>
      <c r="H309" s="87" t="s">
        <v>1052</v>
      </c>
      <c r="I309" s="87" t="s">
        <v>930</v>
      </c>
      <c r="J309" s="87"/>
      <c r="K309" s="97">
        <v>4.160000000000001</v>
      </c>
      <c r="L309" s="100" t="s">
        <v>974</v>
      </c>
      <c r="M309" s="101">
        <v>0.08</v>
      </c>
      <c r="N309" s="101">
        <v>5.9500000000000004E-2</v>
      </c>
      <c r="O309" s="97">
        <v>8167000</v>
      </c>
      <c r="P309" s="99">
        <v>108.40600000000001</v>
      </c>
      <c r="Q309" s="97">
        <v>37714.732369999998</v>
      </c>
      <c r="R309" s="98">
        <v>8.1670000000000006E-3</v>
      </c>
      <c r="S309" s="98">
        <v>7.751536656324845E-3</v>
      </c>
      <c r="T309" s="98">
        <f>Q309/'סכום נכסי הקרן'!$C$43</f>
        <v>7.900114274684392E-4</v>
      </c>
    </row>
    <row r="310" spans="2:20" s="158" customFormat="1">
      <c r="B310" s="90" t="s">
        <v>1053</v>
      </c>
      <c r="C310" s="87" t="s">
        <v>1054</v>
      </c>
      <c r="D310" s="100" t="s">
        <v>32</v>
      </c>
      <c r="E310" s="87" t="s">
        <v>2760</v>
      </c>
      <c r="F310" s="87"/>
      <c r="G310" s="100" t="s">
        <v>954</v>
      </c>
      <c r="H310" s="87" t="s">
        <v>1052</v>
      </c>
      <c r="I310" s="87" t="s">
        <v>930</v>
      </c>
      <c r="J310" s="87"/>
      <c r="K310" s="97">
        <v>16.040000000000003</v>
      </c>
      <c r="L310" s="100" t="s">
        <v>974</v>
      </c>
      <c r="M310" s="101">
        <v>5.5E-2</v>
      </c>
      <c r="N310" s="101">
        <v>5.5099999999999996E-2</v>
      </c>
      <c r="O310" s="97">
        <v>13156000</v>
      </c>
      <c r="P310" s="99">
        <v>99.59</v>
      </c>
      <c r="Q310" s="97">
        <v>55641.830099999999</v>
      </c>
      <c r="R310" s="98">
        <v>1.0524800000000001E-2</v>
      </c>
      <c r="S310" s="98">
        <v>1.1436106225381368E-2</v>
      </c>
      <c r="T310" s="98">
        <f>Q310/'סכום נכסי הקרן'!$C$43</f>
        <v>1.1655307849731233E-3</v>
      </c>
    </row>
    <row r="311" spans="2:20" s="158" customFormat="1">
      <c r="B311" s="90" t="s">
        <v>1055</v>
      </c>
      <c r="C311" s="87" t="s">
        <v>1056</v>
      </c>
      <c r="D311" s="100" t="s">
        <v>32</v>
      </c>
      <c r="E311" s="87" t="s">
        <v>2760</v>
      </c>
      <c r="F311" s="87"/>
      <c r="G311" s="100" t="s">
        <v>954</v>
      </c>
      <c r="H311" s="87" t="s">
        <v>752</v>
      </c>
      <c r="I311" s="87" t="s">
        <v>930</v>
      </c>
      <c r="J311" s="87"/>
      <c r="K311" s="97">
        <v>6.87</v>
      </c>
      <c r="L311" s="100" t="s">
        <v>931</v>
      </c>
      <c r="M311" s="101">
        <v>0.08</v>
      </c>
      <c r="N311" s="101">
        <v>7.1800000000000003E-2</v>
      </c>
      <c r="O311" s="97">
        <v>1369000</v>
      </c>
      <c r="P311" s="99">
        <v>105.30200000000001</v>
      </c>
      <c r="Q311" s="97">
        <v>5626.2493199999999</v>
      </c>
      <c r="R311" s="98">
        <v>1.1904347826086957E-3</v>
      </c>
      <c r="S311" s="98">
        <v>1.1563671568379935E-3</v>
      </c>
      <c r="T311" s="98">
        <f>Q311/'סכום נכסי הקרן'!$C$43</f>
        <v>1.1785318302091759E-4</v>
      </c>
    </row>
    <row r="312" spans="2:20" s="158" customFormat="1">
      <c r="B312" s="162"/>
    </row>
    <row r="313" spans="2:20" s="158" customFormat="1">
      <c r="B313" s="162"/>
    </row>
    <row r="314" spans="2:20" s="158" customFormat="1">
      <c r="B314" s="162"/>
    </row>
    <row r="315" spans="2:20" s="158" customFormat="1">
      <c r="B315" s="163"/>
    </row>
    <row r="316" spans="2:20" s="158" customFormat="1">
      <c r="B316" s="153" t="s">
        <v>2869</v>
      </c>
    </row>
    <row r="317" spans="2:20" s="158" customFormat="1">
      <c r="B317" s="153" t="s">
        <v>138</v>
      </c>
    </row>
    <row r="318" spans="2:20" s="158" customFormat="1">
      <c r="B318" s="162"/>
    </row>
    <row r="319" spans="2:20" s="158" customFormat="1">
      <c r="B319" s="162"/>
    </row>
    <row r="320" spans="2:20" s="158" customFormat="1">
      <c r="B320" s="162"/>
    </row>
    <row r="321" spans="2:2" s="158" customFormat="1">
      <c r="B321" s="162"/>
    </row>
    <row r="322" spans="2:2" s="158" customFormat="1">
      <c r="B322" s="162"/>
    </row>
    <row r="323" spans="2:2" s="158" customFormat="1">
      <c r="B323" s="162"/>
    </row>
    <row r="324" spans="2:2" s="158" customFormat="1">
      <c r="B324" s="162"/>
    </row>
    <row r="325" spans="2:2" s="158" customFormat="1">
      <c r="B325" s="162"/>
    </row>
    <row r="326" spans="2:2" s="158" customFormat="1">
      <c r="B326" s="162"/>
    </row>
    <row r="327" spans="2:2" s="158" customFormat="1">
      <c r="B327" s="162"/>
    </row>
    <row r="328" spans="2:2" s="158" customFormat="1">
      <c r="B328" s="162"/>
    </row>
    <row r="329" spans="2:2" s="158" customFormat="1">
      <c r="B329" s="162"/>
    </row>
    <row r="330" spans="2:2" s="158" customFormat="1">
      <c r="B330" s="162"/>
    </row>
    <row r="331" spans="2:2" s="158" customFormat="1">
      <c r="B331" s="162"/>
    </row>
    <row r="332" spans="2:2" s="158" customFormat="1">
      <c r="B332" s="162"/>
    </row>
    <row r="333" spans="2:2" s="158" customFormat="1">
      <c r="B333" s="162"/>
    </row>
    <row r="334" spans="2:2" s="158" customFormat="1">
      <c r="B334" s="162"/>
    </row>
    <row r="335" spans="2:2" s="158" customFormat="1">
      <c r="B335" s="162"/>
    </row>
    <row r="336" spans="2:2" s="158" customFormat="1">
      <c r="B336" s="162"/>
    </row>
    <row r="337" spans="2:2" s="158" customFormat="1">
      <c r="B337" s="162"/>
    </row>
    <row r="338" spans="2:2" s="158" customFormat="1">
      <c r="B338" s="162"/>
    </row>
    <row r="339" spans="2:2" s="158" customFormat="1">
      <c r="B339" s="162"/>
    </row>
    <row r="340" spans="2:2" s="158" customFormat="1">
      <c r="B340" s="162"/>
    </row>
    <row r="341" spans="2:2" s="158" customFormat="1">
      <c r="B341" s="162"/>
    </row>
    <row r="342" spans="2:2" s="158" customFormat="1">
      <c r="B342" s="162"/>
    </row>
    <row r="343" spans="2:2" s="158" customFormat="1">
      <c r="B343" s="162"/>
    </row>
    <row r="344" spans="2:2" s="158" customFormat="1">
      <c r="B344" s="162"/>
    </row>
    <row r="345" spans="2:2" s="158" customFormat="1">
      <c r="B345" s="162"/>
    </row>
    <row r="346" spans="2:2" s="158" customFormat="1">
      <c r="B346" s="162"/>
    </row>
    <row r="347" spans="2:2" s="158" customFormat="1">
      <c r="B347" s="162"/>
    </row>
    <row r="348" spans="2:2" s="158" customFormat="1">
      <c r="B348" s="162"/>
    </row>
    <row r="349" spans="2:2" s="158" customFormat="1">
      <c r="B349" s="162"/>
    </row>
    <row r="350" spans="2:2" s="158" customFormat="1">
      <c r="B350" s="162"/>
    </row>
    <row r="351" spans="2:2" s="158" customFormat="1">
      <c r="B351" s="162"/>
    </row>
    <row r="352" spans="2:2" s="158" customFormat="1">
      <c r="B352" s="162"/>
    </row>
    <row r="353" spans="2:2" s="158" customFormat="1">
      <c r="B353" s="162"/>
    </row>
    <row r="354" spans="2:2" s="158" customFormat="1">
      <c r="B354" s="162"/>
    </row>
    <row r="355" spans="2:2" s="158" customFormat="1">
      <c r="B355" s="162"/>
    </row>
    <row r="356" spans="2:2" s="158" customFormat="1">
      <c r="B356" s="162"/>
    </row>
    <row r="357" spans="2:2" s="158" customFormat="1">
      <c r="B357" s="162"/>
    </row>
    <row r="358" spans="2:2" s="158" customFormat="1">
      <c r="B358" s="162"/>
    </row>
    <row r="359" spans="2:2" s="158" customFormat="1">
      <c r="B359" s="162"/>
    </row>
    <row r="360" spans="2:2" s="158" customFormat="1">
      <c r="B360" s="162"/>
    </row>
    <row r="361" spans="2:2" s="158" customFormat="1">
      <c r="B361" s="162"/>
    </row>
    <row r="362" spans="2:2" s="158" customFormat="1">
      <c r="B362" s="162"/>
    </row>
    <row r="363" spans="2:2" s="158" customFormat="1">
      <c r="B363" s="162"/>
    </row>
    <row r="364" spans="2:2" s="158" customFormat="1">
      <c r="B364" s="162"/>
    </row>
    <row r="365" spans="2:2" s="158" customFormat="1">
      <c r="B365" s="162"/>
    </row>
    <row r="366" spans="2:2" s="158" customFormat="1">
      <c r="B366" s="162"/>
    </row>
    <row r="367" spans="2:2" s="158" customFormat="1">
      <c r="B367" s="162"/>
    </row>
    <row r="368" spans="2:2" s="158" customFormat="1">
      <c r="B368" s="162"/>
    </row>
    <row r="369" spans="2:2" s="158" customFormat="1">
      <c r="B369" s="162"/>
    </row>
    <row r="370" spans="2:2" s="158" customFormat="1">
      <c r="B370" s="162"/>
    </row>
    <row r="371" spans="2:2" s="158" customFormat="1">
      <c r="B371" s="162"/>
    </row>
    <row r="372" spans="2:2" s="158" customFormat="1">
      <c r="B372" s="162"/>
    </row>
    <row r="373" spans="2:2" s="158" customFormat="1">
      <c r="B373" s="162"/>
    </row>
    <row r="374" spans="2:2" s="158" customFormat="1">
      <c r="B374" s="162"/>
    </row>
    <row r="375" spans="2:2" s="158" customFormat="1">
      <c r="B375" s="162"/>
    </row>
    <row r="376" spans="2:2" s="158" customFormat="1">
      <c r="B376" s="162"/>
    </row>
    <row r="377" spans="2:2" s="158" customFormat="1">
      <c r="B377" s="162"/>
    </row>
    <row r="378" spans="2:2" s="158" customFormat="1">
      <c r="B378" s="162"/>
    </row>
    <row r="379" spans="2:2" s="158" customFormat="1">
      <c r="B379" s="162"/>
    </row>
    <row r="380" spans="2:2" s="158" customFormat="1">
      <c r="B380" s="162"/>
    </row>
    <row r="381" spans="2:2" s="158" customFormat="1">
      <c r="B381" s="162"/>
    </row>
    <row r="382" spans="2:2" s="158" customFormat="1">
      <c r="B382" s="162"/>
    </row>
    <row r="383" spans="2:2" s="158" customFormat="1">
      <c r="B383" s="162"/>
    </row>
    <row r="384" spans="2:2" s="158" customFormat="1">
      <c r="B384" s="162"/>
    </row>
    <row r="385" spans="2:2" s="158" customFormat="1">
      <c r="B385" s="162"/>
    </row>
    <row r="386" spans="2:2" s="158" customFormat="1">
      <c r="B386" s="162"/>
    </row>
    <row r="387" spans="2:2" s="158" customFormat="1">
      <c r="B387" s="162"/>
    </row>
    <row r="388" spans="2:2" s="158" customFormat="1">
      <c r="B388" s="162"/>
    </row>
    <row r="389" spans="2:2" s="158" customFormat="1">
      <c r="B389" s="162"/>
    </row>
    <row r="390" spans="2:2" s="158" customFormat="1">
      <c r="B390" s="162"/>
    </row>
    <row r="391" spans="2:2" s="158" customFormat="1">
      <c r="B391" s="162"/>
    </row>
    <row r="392" spans="2:2" s="158" customFormat="1">
      <c r="B392" s="162"/>
    </row>
    <row r="393" spans="2:2" s="158" customFormat="1">
      <c r="B393" s="162"/>
    </row>
    <row r="394" spans="2:2" s="158" customFormat="1">
      <c r="B394" s="162"/>
    </row>
    <row r="395" spans="2:2" s="158" customFormat="1">
      <c r="B395" s="162"/>
    </row>
    <row r="396" spans="2:2" s="158" customFormat="1">
      <c r="B396" s="162"/>
    </row>
    <row r="397" spans="2:2" s="158" customFormat="1">
      <c r="B397" s="162"/>
    </row>
    <row r="398" spans="2:2" s="158" customFormat="1">
      <c r="B398" s="162"/>
    </row>
    <row r="399" spans="2:2" s="158" customFormat="1">
      <c r="B399" s="162"/>
    </row>
    <row r="400" spans="2:2" s="158" customFormat="1">
      <c r="B400" s="162"/>
    </row>
    <row r="401" spans="2:6" s="158" customFormat="1">
      <c r="B401" s="162"/>
    </row>
    <row r="402" spans="2:6" s="158" customFormat="1">
      <c r="B402" s="162"/>
    </row>
    <row r="403" spans="2:6" s="158" customFormat="1">
      <c r="B403" s="162"/>
    </row>
    <row r="404" spans="2:6" s="158" customFormat="1">
      <c r="B404" s="162"/>
    </row>
    <row r="405" spans="2:6" s="158" customFormat="1">
      <c r="B405" s="162"/>
    </row>
    <row r="406" spans="2:6" s="158" customFormat="1">
      <c r="B406" s="162"/>
    </row>
    <row r="407" spans="2:6">
      <c r="C407" s="1"/>
      <c r="D407" s="1"/>
      <c r="E407" s="1"/>
      <c r="F407" s="1"/>
    </row>
    <row r="408" spans="2:6">
      <c r="C408" s="1"/>
      <c r="D408" s="1"/>
      <c r="E408" s="1"/>
      <c r="F408" s="1"/>
    </row>
    <row r="409" spans="2:6">
      <c r="C409" s="1"/>
      <c r="D409" s="1"/>
      <c r="E409" s="1"/>
      <c r="F409" s="1"/>
    </row>
    <row r="410" spans="2:6">
      <c r="C410" s="1"/>
      <c r="D410" s="1"/>
      <c r="E410" s="1"/>
      <c r="F410" s="1"/>
    </row>
    <row r="411" spans="2:6">
      <c r="C411" s="1"/>
      <c r="D411" s="1"/>
      <c r="E411" s="1"/>
      <c r="F411" s="1"/>
    </row>
    <row r="412" spans="2:6">
      <c r="C412" s="1"/>
      <c r="D412" s="1"/>
      <c r="E412" s="1"/>
      <c r="F412" s="1"/>
    </row>
    <row r="413" spans="2:6">
      <c r="C413" s="1"/>
      <c r="D413" s="1"/>
      <c r="E413" s="1"/>
      <c r="F413" s="1"/>
    </row>
    <row r="414" spans="2:6">
      <c r="C414" s="1"/>
      <c r="D414" s="1"/>
      <c r="E414" s="1"/>
      <c r="F414" s="1"/>
    </row>
    <row r="415" spans="2:6">
      <c r="C415" s="1"/>
      <c r="D415" s="1"/>
      <c r="E415" s="1"/>
      <c r="F415" s="1"/>
    </row>
    <row r="416" spans="2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3D" sheet="1" objects="1" scenarios="1"/>
  <mergeCells count="2">
    <mergeCell ref="B6:T6"/>
    <mergeCell ref="B7:T7"/>
  </mergeCells>
  <phoneticPr fontId="6" type="noConversion"/>
  <conditionalFormatting sqref="B12:B311">
    <cfRule type="cellIs" dxfId="18" priority="2" operator="equal">
      <formula>"NR3"</formula>
    </cfRule>
  </conditionalFormatting>
  <conditionalFormatting sqref="B12:B311">
    <cfRule type="containsText" dxfId="17" priority="1" operator="containsText" text="הפרשה ">
      <formula>NOT(ISERROR(SEARCH("הפרשה ",B12)))</formula>
    </cfRule>
  </conditionalFormatting>
  <dataValidations count="7">
    <dataValidation type="list" allowBlank="1" showInputMessage="1" showErrorMessage="1" sqref="G556:G828">
      <formula1>$AY$7:$AY$24</formula1>
    </dataValidation>
    <dataValidation allowBlank="1" showInputMessage="1" showErrorMessage="1" sqref="H2"/>
    <dataValidation type="list" allowBlank="1" showInputMessage="1" showErrorMessage="1" sqref="I12:I828">
      <formula1>$BA$7:$BA$10</formula1>
    </dataValidation>
    <dataValidation type="list" allowBlank="1" showInputMessage="1" showErrorMessage="1" sqref="E12:E13 E191:E256 E179:E189 E258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555">
      <formula1>$AY$7:$AY$29</formula1>
    </dataValidation>
    <dataValidation type="list" allowBlank="1" showInputMessage="1" showErrorMessage="1" sqref="E257 E14:E178 E190">
      <formula1>$AW$7:$AW$27</formula1>
    </dataValidation>
  </dataValidations>
  <pageMargins left="0" right="0" top="0.51181102362204722" bottom="0.51181102362204722" header="0" footer="0.23622047244094491"/>
  <pageSetup paperSize="9" scale="60" fitToHeight="25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N363"/>
  <sheetViews>
    <sheetView rightToLeft="1" zoomScale="90" zoomScaleNormal="90" workbookViewId="0">
      <selection activeCell="C12" sqref="C12"/>
    </sheetView>
  </sheetViews>
  <sheetFormatPr defaultRowHeight="18"/>
  <cols>
    <col min="1" max="1" width="6.28515625" style="1" customWidth="1"/>
    <col min="2" max="2" width="30.140625" style="2" customWidth="1"/>
    <col min="3" max="3" width="23.7109375" style="2" customWidth="1"/>
    <col min="4" max="4" width="9.7109375" style="2" bestFit="1" customWidth="1"/>
    <col min="5" max="5" width="9" style="2" customWidth="1"/>
    <col min="6" max="6" width="12" style="2" bestFit="1" customWidth="1"/>
    <col min="7" max="7" width="34.7109375" style="2" bestFit="1" customWidth="1"/>
    <col min="8" max="8" width="8" style="1" bestFit="1" customWidth="1"/>
    <col min="9" max="9" width="17.28515625" style="1" bestFit="1" customWidth="1"/>
    <col min="10" max="10" width="10.7109375" style="1" bestFit="1" customWidth="1"/>
    <col min="11" max="11" width="14.7109375" style="1" bestFit="1" customWidth="1"/>
    <col min="12" max="12" width="9" style="1" bestFit="1" customWidth="1"/>
    <col min="13" max="13" width="13.140625" style="1" customWidth="1"/>
    <col min="14" max="14" width="10.42578125" style="1" bestFit="1" customWidth="1"/>
    <col min="15" max="15" width="7.7109375" style="1" customWidth="1"/>
    <col min="16" max="22" width="5.7109375" style="1" customWidth="1"/>
    <col min="23" max="16384" width="9.140625" style="1"/>
  </cols>
  <sheetData>
    <row r="1" spans="2:40">
      <c r="B1" s="57" t="s">
        <v>204</v>
      </c>
      <c r="C1" s="81" t="s" vm="1">
        <v>275</v>
      </c>
    </row>
    <row r="2" spans="2:40">
      <c r="B2" s="57" t="s">
        <v>203</v>
      </c>
      <c r="C2" s="81" t="s">
        <v>276</v>
      </c>
    </row>
    <row r="3" spans="2:40">
      <c r="B3" s="57" t="s">
        <v>205</v>
      </c>
      <c r="C3" s="81" t="s">
        <v>277</v>
      </c>
    </row>
    <row r="4" spans="2:40">
      <c r="B4" s="57" t="s">
        <v>206</v>
      </c>
      <c r="C4" s="81">
        <v>162</v>
      </c>
    </row>
    <row r="6" spans="2:40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3"/>
      <c r="AN6" s="3"/>
    </row>
    <row r="7" spans="2:40" ht="26.25" customHeight="1">
      <c r="B7" s="201" t="s">
        <v>115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3"/>
      <c r="AJ7" s="3"/>
      <c r="AN7" s="3"/>
    </row>
    <row r="8" spans="2:40" s="3" customFormat="1" ht="63">
      <c r="B8" s="22" t="s">
        <v>141</v>
      </c>
      <c r="C8" s="30" t="s">
        <v>58</v>
      </c>
      <c r="D8" s="73" t="s">
        <v>146</v>
      </c>
      <c r="E8" s="73" t="s">
        <v>254</v>
      </c>
      <c r="F8" s="73" t="s">
        <v>143</v>
      </c>
      <c r="G8" s="30" t="s">
        <v>82</v>
      </c>
      <c r="H8" s="30" t="s">
        <v>127</v>
      </c>
      <c r="I8" s="30" t="s">
        <v>0</v>
      </c>
      <c r="J8" s="13" t="s">
        <v>131</v>
      </c>
      <c r="K8" s="13" t="s">
        <v>78</v>
      </c>
      <c r="L8" s="13" t="s">
        <v>73</v>
      </c>
      <c r="M8" s="77" t="s">
        <v>207</v>
      </c>
      <c r="N8" s="14" t="s">
        <v>209</v>
      </c>
      <c r="AJ8" s="1"/>
      <c r="AK8" s="1"/>
      <c r="AL8" s="1"/>
      <c r="AN8" s="4"/>
    </row>
    <row r="9" spans="2:40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AJ9" s="1"/>
      <c r="AL9" s="1"/>
      <c r="AN9" s="4"/>
    </row>
    <row r="10" spans="2:4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AJ10" s="1"/>
      <c r="AK10" s="3"/>
      <c r="AL10" s="1"/>
      <c r="AN10" s="1"/>
    </row>
    <row r="11" spans="2:40" s="4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7537420.7948500002</v>
      </c>
      <c r="L11" s="83"/>
      <c r="M11" s="92">
        <v>1</v>
      </c>
      <c r="N11" s="92">
        <f>K11/'סכום נכסי הקרן'!$C$43</f>
        <v>0.1578865389564939</v>
      </c>
      <c r="AJ11" s="1"/>
      <c r="AK11" s="3"/>
      <c r="AL11" s="1"/>
      <c r="AN11" s="1"/>
    </row>
    <row r="12" spans="2:40" ht="20.25">
      <c r="B12" s="108" t="s">
        <v>263</v>
      </c>
      <c r="C12" s="85"/>
      <c r="D12" s="85"/>
      <c r="E12" s="85"/>
      <c r="F12" s="85"/>
      <c r="G12" s="85"/>
      <c r="H12" s="85"/>
      <c r="I12" s="94"/>
      <c r="J12" s="96"/>
      <c r="K12" s="94">
        <v>4869742.8741300004</v>
      </c>
      <c r="L12" s="85"/>
      <c r="M12" s="95">
        <v>0.64607549540783094</v>
      </c>
      <c r="N12" s="95">
        <f>K12/'סכום נכסי הקרן'!$C$43</f>
        <v>0.10200662387454458</v>
      </c>
      <c r="AK12" s="4"/>
    </row>
    <row r="13" spans="2:40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3562733.69894</v>
      </c>
      <c r="L13" s="85"/>
      <c r="M13" s="95">
        <v>0.47267278766952547</v>
      </c>
      <c r="N13" s="95">
        <f>K13/'סכום נכסי הקרן'!$C$43</f>
        <v>7.4628670504059094E-2</v>
      </c>
    </row>
    <row r="14" spans="2:40" s="158" customFormat="1">
      <c r="B14" s="110" t="s">
        <v>1057</v>
      </c>
      <c r="C14" s="87" t="s">
        <v>1058</v>
      </c>
      <c r="D14" s="100" t="s">
        <v>147</v>
      </c>
      <c r="E14" s="166" t="s">
        <v>2759</v>
      </c>
      <c r="F14" s="87" t="s">
        <v>1059</v>
      </c>
      <c r="G14" s="100" t="s">
        <v>769</v>
      </c>
      <c r="H14" s="100" t="s">
        <v>281</v>
      </c>
      <c r="I14" s="97">
        <v>29500519.539999999</v>
      </c>
      <c r="J14" s="99">
        <v>240.3</v>
      </c>
      <c r="K14" s="97">
        <v>70889.748459999988</v>
      </c>
      <c r="L14" s="98">
        <v>8.846182259544727E-3</v>
      </c>
      <c r="M14" s="98">
        <v>9.4050405821094595E-3</v>
      </c>
      <c r="N14" s="98">
        <f>K14/'סכום נכסי הקרן'!$C$43</f>
        <v>1.4849293062546311E-3</v>
      </c>
    </row>
    <row r="15" spans="2:40" s="158" customFormat="1">
      <c r="B15" s="110" t="s">
        <v>1060</v>
      </c>
      <c r="C15" s="87" t="s">
        <v>1061</v>
      </c>
      <c r="D15" s="100" t="s">
        <v>147</v>
      </c>
      <c r="E15" s="87" t="s">
        <v>2759</v>
      </c>
      <c r="F15" s="87" t="s">
        <v>1062</v>
      </c>
      <c r="G15" s="100" t="s">
        <v>214</v>
      </c>
      <c r="H15" s="100" t="s">
        <v>281</v>
      </c>
      <c r="I15" s="97">
        <v>74581</v>
      </c>
      <c r="J15" s="99">
        <v>3955</v>
      </c>
      <c r="K15" s="97">
        <v>2949.6785499999996</v>
      </c>
      <c r="L15" s="98">
        <v>1.3718896908862548E-4</v>
      </c>
      <c r="M15" s="98">
        <v>3.9133791654771214E-4</v>
      </c>
      <c r="N15" s="98">
        <f>K15/'סכום נכסי הקרן'!$C$43</f>
        <v>6.1786989206163509E-5</v>
      </c>
    </row>
    <row r="16" spans="2:40" s="158" customFormat="1" ht="20.25">
      <c r="B16" s="110" t="s">
        <v>1063</v>
      </c>
      <c r="C16" s="87" t="s">
        <v>1064</v>
      </c>
      <c r="D16" s="100" t="s">
        <v>147</v>
      </c>
      <c r="E16" s="87" t="s">
        <v>2759</v>
      </c>
      <c r="F16" s="87" t="s">
        <v>1065</v>
      </c>
      <c r="G16" s="100" t="s">
        <v>962</v>
      </c>
      <c r="H16" s="100" t="s">
        <v>281</v>
      </c>
      <c r="I16" s="97">
        <v>1211354.9200000002</v>
      </c>
      <c r="J16" s="99">
        <v>14220</v>
      </c>
      <c r="K16" s="97">
        <v>172254.66825999998</v>
      </c>
      <c r="L16" s="98">
        <v>2.4703584598232558E-2</v>
      </c>
      <c r="M16" s="98">
        <v>2.285326412686078E-2</v>
      </c>
      <c r="N16" s="98">
        <f>K16/'סכום נכסי הקרן'!$C$43</f>
        <v>3.6082227768486491E-3</v>
      </c>
      <c r="AJ16" s="164"/>
    </row>
    <row r="17" spans="2:14" s="158" customFormat="1">
      <c r="B17" s="110" t="s">
        <v>1066</v>
      </c>
      <c r="C17" s="87" t="s">
        <v>1067</v>
      </c>
      <c r="D17" s="100" t="s">
        <v>147</v>
      </c>
      <c r="E17" s="87" t="s">
        <v>2759</v>
      </c>
      <c r="F17" s="87" t="s">
        <v>780</v>
      </c>
      <c r="G17" s="100" t="s">
        <v>781</v>
      </c>
      <c r="H17" s="100" t="s">
        <v>281</v>
      </c>
      <c r="I17" s="97">
        <v>626261</v>
      </c>
      <c r="J17" s="99">
        <v>34280</v>
      </c>
      <c r="K17" s="97">
        <v>214682.2708</v>
      </c>
      <c r="L17" s="98">
        <v>1.4656395302003968E-2</v>
      </c>
      <c r="M17" s="98">
        <v>2.84821926018358E-2</v>
      </c>
      <c r="N17" s="98">
        <f>K17/'סכום נכסי הקרן'!$C$43</f>
        <v>4.4969548117961104E-3</v>
      </c>
    </row>
    <row r="18" spans="2:14" s="158" customFormat="1">
      <c r="B18" s="110" t="s">
        <v>1068</v>
      </c>
      <c r="C18" s="87" t="s">
        <v>1069</v>
      </c>
      <c r="D18" s="100" t="s">
        <v>147</v>
      </c>
      <c r="E18" s="87" t="s">
        <v>2759</v>
      </c>
      <c r="F18" s="87" t="s">
        <v>1070</v>
      </c>
      <c r="G18" s="100" t="s">
        <v>465</v>
      </c>
      <c r="H18" s="100" t="s">
        <v>281</v>
      </c>
      <c r="I18" s="97">
        <v>192701</v>
      </c>
      <c r="J18" s="99">
        <v>6673</v>
      </c>
      <c r="K18" s="97">
        <v>12858.937729999996</v>
      </c>
      <c r="L18" s="98">
        <v>1.7416238270400635E-3</v>
      </c>
      <c r="M18" s="98">
        <v>1.7060129824231073E-3</v>
      </c>
      <c r="N18" s="98">
        <f>K18/'סכום נכסי הקרן'!$C$43</f>
        <v>2.6935648520963023E-4</v>
      </c>
    </row>
    <row r="19" spans="2:14" s="158" customFormat="1">
      <c r="B19" s="110" t="s">
        <v>1071</v>
      </c>
      <c r="C19" s="87" t="s">
        <v>1072</v>
      </c>
      <c r="D19" s="100" t="s">
        <v>147</v>
      </c>
      <c r="E19" s="87" t="s">
        <v>2759</v>
      </c>
      <c r="F19" s="87" t="s">
        <v>423</v>
      </c>
      <c r="G19" s="100" t="s">
        <v>424</v>
      </c>
      <c r="H19" s="100" t="s">
        <v>281</v>
      </c>
      <c r="I19" s="97">
        <v>21911184</v>
      </c>
      <c r="J19" s="99">
        <v>857</v>
      </c>
      <c r="K19" s="97">
        <v>187778.84688</v>
      </c>
      <c r="L19" s="98">
        <v>7.9340381046413538E-3</v>
      </c>
      <c r="M19" s="98">
        <v>2.4912878289653315E-2</v>
      </c>
      <c r="N19" s="98">
        <f>K19/'סכום נכסי הקרן'!$C$43</f>
        <v>3.9334081285977386E-3</v>
      </c>
    </row>
    <row r="20" spans="2:14" s="158" customFormat="1">
      <c r="B20" s="110" t="s">
        <v>1073</v>
      </c>
      <c r="C20" s="87" t="s">
        <v>1074</v>
      </c>
      <c r="D20" s="100" t="s">
        <v>147</v>
      </c>
      <c r="E20" s="87" t="s">
        <v>2759</v>
      </c>
      <c r="F20" s="87" t="s">
        <v>381</v>
      </c>
      <c r="G20" s="100" t="s">
        <v>357</v>
      </c>
      <c r="H20" s="100" t="s">
        <v>281</v>
      </c>
      <c r="I20" s="97">
        <v>1167636</v>
      </c>
      <c r="J20" s="99">
        <v>4594</v>
      </c>
      <c r="K20" s="97">
        <v>53641.197840000001</v>
      </c>
      <c r="L20" s="98">
        <v>1.1637950109458742E-2</v>
      </c>
      <c r="M20" s="98">
        <v>7.1166516106744042E-3</v>
      </c>
      <c r="N20" s="98">
        <f>K20/'סכום נכסי הקרן'!$C$43</f>
        <v>1.1236234917685393E-3</v>
      </c>
    </row>
    <row r="21" spans="2:14" s="158" customFormat="1">
      <c r="B21" s="110" t="s">
        <v>1075</v>
      </c>
      <c r="C21" s="87" t="s">
        <v>1076</v>
      </c>
      <c r="D21" s="100" t="s">
        <v>147</v>
      </c>
      <c r="E21" s="87" t="s">
        <v>2759</v>
      </c>
      <c r="F21" s="87" t="s">
        <v>492</v>
      </c>
      <c r="G21" s="100" t="s">
        <v>406</v>
      </c>
      <c r="H21" s="100" t="s">
        <v>281</v>
      </c>
      <c r="I21" s="97">
        <v>1617989.18</v>
      </c>
      <c r="J21" s="99">
        <v>3468</v>
      </c>
      <c r="K21" s="97">
        <v>56111.864759999997</v>
      </c>
      <c r="L21" s="98">
        <v>9.0671782651670866E-3</v>
      </c>
      <c r="M21" s="98">
        <v>7.444438394409246E-3</v>
      </c>
      <c r="N21" s="98">
        <f>K21/'סכום נכסי הקרן'!$C$43</f>
        <v>1.1753766125681142E-3</v>
      </c>
    </row>
    <row r="22" spans="2:14" s="158" customFormat="1">
      <c r="B22" s="110" t="s">
        <v>1077</v>
      </c>
      <c r="C22" s="87" t="s">
        <v>1078</v>
      </c>
      <c r="D22" s="100" t="s">
        <v>147</v>
      </c>
      <c r="E22" s="87" t="s">
        <v>2759</v>
      </c>
      <c r="F22" s="87" t="s">
        <v>504</v>
      </c>
      <c r="G22" s="100" t="s">
        <v>357</v>
      </c>
      <c r="H22" s="100" t="s">
        <v>281</v>
      </c>
      <c r="I22" s="97">
        <v>12055328</v>
      </c>
      <c r="J22" s="99">
        <v>706</v>
      </c>
      <c r="K22" s="97">
        <v>85110.615680000003</v>
      </c>
      <c r="L22" s="98">
        <v>1.143911114708015E-2</v>
      </c>
      <c r="M22" s="98">
        <v>1.1291742626092002E-2</v>
      </c>
      <c r="N22" s="98">
        <f>K22/'סכום נכסי הקרן'!$C$43</f>
        <v>1.7828141620211775E-3</v>
      </c>
    </row>
    <row r="23" spans="2:14" s="158" customFormat="1">
      <c r="B23" s="110" t="s">
        <v>1079</v>
      </c>
      <c r="C23" s="87" t="s">
        <v>1080</v>
      </c>
      <c r="D23" s="100" t="s">
        <v>147</v>
      </c>
      <c r="E23" s="87" t="s">
        <v>2759</v>
      </c>
      <c r="F23" s="87" t="s">
        <v>1081</v>
      </c>
      <c r="G23" s="100" t="s">
        <v>769</v>
      </c>
      <c r="H23" s="100" t="s">
        <v>281</v>
      </c>
      <c r="I23" s="97">
        <v>2424743</v>
      </c>
      <c r="J23" s="99">
        <v>1240</v>
      </c>
      <c r="K23" s="97">
        <v>30066.813200000004</v>
      </c>
      <c r="L23" s="98">
        <v>4.4330710479172693E-3</v>
      </c>
      <c r="M23" s="98">
        <v>3.9890055256757567E-3</v>
      </c>
      <c r="N23" s="98">
        <f>K23/'סכום נכסי הקרן'!$C$43</f>
        <v>6.2981027632727472E-4</v>
      </c>
    </row>
    <row r="24" spans="2:14" s="158" customFormat="1">
      <c r="B24" s="110" t="s">
        <v>1082</v>
      </c>
      <c r="C24" s="87" t="s">
        <v>1083</v>
      </c>
      <c r="D24" s="100" t="s">
        <v>147</v>
      </c>
      <c r="E24" s="87" t="s">
        <v>2759</v>
      </c>
      <c r="F24" s="87" t="s">
        <v>1084</v>
      </c>
      <c r="G24" s="100" t="s">
        <v>469</v>
      </c>
      <c r="H24" s="100" t="s">
        <v>281</v>
      </c>
      <c r="I24" s="97">
        <v>712008</v>
      </c>
      <c r="J24" s="99">
        <v>25450</v>
      </c>
      <c r="K24" s="97">
        <v>181206.03599999999</v>
      </c>
      <c r="L24" s="98">
        <v>7.0133340332667127E-4</v>
      </c>
      <c r="M24" s="98">
        <v>2.4040854415851427E-2</v>
      </c>
      <c r="N24" s="98">
        <f>K24/'סכום נכסי הקרן'!$C$43</f>
        <v>3.7957272972757245E-3</v>
      </c>
    </row>
    <row r="25" spans="2:14" s="158" customFormat="1">
      <c r="B25" s="110" t="s">
        <v>1085</v>
      </c>
      <c r="C25" s="87" t="s">
        <v>1086</v>
      </c>
      <c r="D25" s="100" t="s">
        <v>147</v>
      </c>
      <c r="E25" s="87" t="s">
        <v>2759</v>
      </c>
      <c r="F25" s="87" t="s">
        <v>1087</v>
      </c>
      <c r="G25" s="100" t="s">
        <v>769</v>
      </c>
      <c r="H25" s="100" t="s">
        <v>281</v>
      </c>
      <c r="I25" s="97">
        <v>576810028.51999998</v>
      </c>
      <c r="J25" s="99">
        <v>67.2</v>
      </c>
      <c r="K25" s="97">
        <v>387616.33916000003</v>
      </c>
      <c r="L25" s="98">
        <v>4.4533457058117398E-2</v>
      </c>
      <c r="M25" s="98">
        <v>5.1425593675868783E-2</v>
      </c>
      <c r="N25" s="98">
        <f>K25/'סכום נכסי הקרן'!$C$43</f>
        <v>8.1194089992658834E-3</v>
      </c>
    </row>
    <row r="26" spans="2:14" s="158" customFormat="1">
      <c r="B26" s="110" t="s">
        <v>1088</v>
      </c>
      <c r="C26" s="87" t="s">
        <v>1089</v>
      </c>
      <c r="D26" s="100" t="s">
        <v>147</v>
      </c>
      <c r="E26" s="87" t="s">
        <v>2759</v>
      </c>
      <c r="F26" s="87" t="s">
        <v>929</v>
      </c>
      <c r="G26" s="100" t="s">
        <v>469</v>
      </c>
      <c r="H26" s="100" t="s">
        <v>281</v>
      </c>
      <c r="I26" s="97">
        <v>13107337</v>
      </c>
      <c r="J26" s="99">
        <v>1581</v>
      </c>
      <c r="K26" s="97">
        <v>207226.99797</v>
      </c>
      <c r="L26" s="98">
        <v>1.027933980199704E-2</v>
      </c>
      <c r="M26" s="98">
        <v>2.7493091285495087E-2</v>
      </c>
      <c r="N26" s="98">
        <f>K26/'סכום נכסי הקרן'!$C$43</f>
        <v>4.3407890282817626E-3</v>
      </c>
    </row>
    <row r="27" spans="2:14" s="158" customFormat="1">
      <c r="B27" s="110" t="s">
        <v>1090</v>
      </c>
      <c r="C27" s="87" t="s">
        <v>1091</v>
      </c>
      <c r="D27" s="100" t="s">
        <v>147</v>
      </c>
      <c r="E27" s="87" t="s">
        <v>2759</v>
      </c>
      <c r="F27" s="87" t="s">
        <v>356</v>
      </c>
      <c r="G27" s="100" t="s">
        <v>357</v>
      </c>
      <c r="H27" s="100" t="s">
        <v>281</v>
      </c>
      <c r="I27" s="97">
        <v>16026960</v>
      </c>
      <c r="J27" s="99">
        <v>1350</v>
      </c>
      <c r="K27" s="97">
        <v>216363.96</v>
      </c>
      <c r="L27" s="98">
        <v>1.0874600058477906E-2</v>
      </c>
      <c r="M27" s="98">
        <v>2.8705304624604785E-2</v>
      </c>
      <c r="N27" s="98">
        <f>K27/'סכום נכסי הקרן'!$C$43</f>
        <v>4.5321811968706879E-3</v>
      </c>
    </row>
    <row r="28" spans="2:14" s="158" customFormat="1">
      <c r="B28" s="110" t="s">
        <v>1092</v>
      </c>
      <c r="C28" s="87" t="s">
        <v>1093</v>
      </c>
      <c r="D28" s="100" t="s">
        <v>147</v>
      </c>
      <c r="E28" s="87" t="s">
        <v>2759</v>
      </c>
      <c r="F28" s="87" t="s">
        <v>363</v>
      </c>
      <c r="G28" s="100" t="s">
        <v>357</v>
      </c>
      <c r="H28" s="100" t="s">
        <v>281</v>
      </c>
      <c r="I28" s="97">
        <v>2851331</v>
      </c>
      <c r="J28" s="99">
        <v>4650</v>
      </c>
      <c r="K28" s="97">
        <v>132586.8915</v>
      </c>
      <c r="L28" s="98">
        <v>1.2296562945978978E-2</v>
      </c>
      <c r="M28" s="98">
        <v>1.7590485539906567E-2</v>
      </c>
      <c r="N28" s="98">
        <f>K28/'סכום נכסי הקרן'!$C$43</f>
        <v>2.777300880460101E-3</v>
      </c>
    </row>
    <row r="29" spans="2:14" s="158" customFormat="1">
      <c r="B29" s="110" t="s">
        <v>1094</v>
      </c>
      <c r="C29" s="87" t="s">
        <v>1095</v>
      </c>
      <c r="D29" s="100" t="s">
        <v>147</v>
      </c>
      <c r="E29" s="87" t="s">
        <v>2759</v>
      </c>
      <c r="F29" s="87"/>
      <c r="G29" s="100" t="s">
        <v>1096</v>
      </c>
      <c r="H29" s="100" t="s">
        <v>281</v>
      </c>
      <c r="I29" s="97">
        <v>24586</v>
      </c>
      <c r="J29" s="99">
        <v>21100</v>
      </c>
      <c r="K29" s="97">
        <v>5187.6459999999997</v>
      </c>
      <c r="L29" s="98">
        <v>4.9998075909886841E-5</v>
      </c>
      <c r="M29" s="98">
        <v>6.8825214104332587E-4</v>
      </c>
      <c r="N29" s="98">
        <f>K29/'סכום נכסי הקרן'!$C$43</f>
        <v>1.0866574847872741E-4</v>
      </c>
    </row>
    <row r="30" spans="2:14" s="158" customFormat="1">
      <c r="B30" s="110" t="s">
        <v>1097</v>
      </c>
      <c r="C30" s="87" t="s">
        <v>1098</v>
      </c>
      <c r="D30" s="100" t="s">
        <v>147</v>
      </c>
      <c r="E30" s="87" t="s">
        <v>2759</v>
      </c>
      <c r="F30" s="87" t="s">
        <v>535</v>
      </c>
      <c r="G30" s="100" t="s">
        <v>406</v>
      </c>
      <c r="H30" s="100" t="s">
        <v>281</v>
      </c>
      <c r="I30" s="97">
        <v>1330540.8</v>
      </c>
      <c r="J30" s="99">
        <v>12450</v>
      </c>
      <c r="K30" s="97">
        <v>165652.3296</v>
      </c>
      <c r="L30" s="98">
        <v>2.9961711660436603E-2</v>
      </c>
      <c r="M30" s="98">
        <v>2.1977322761810407E-2</v>
      </c>
      <c r="N30" s="98">
        <f>K30/'סכום נכסי הקרן'!$C$43</f>
        <v>3.4699234263920187E-3</v>
      </c>
    </row>
    <row r="31" spans="2:14" s="158" customFormat="1">
      <c r="B31" s="110" t="s">
        <v>1099</v>
      </c>
      <c r="C31" s="87" t="s">
        <v>1100</v>
      </c>
      <c r="D31" s="100" t="s">
        <v>147</v>
      </c>
      <c r="E31" s="87" t="s">
        <v>2759</v>
      </c>
      <c r="F31" s="87" t="s">
        <v>1101</v>
      </c>
      <c r="G31" s="100" t="s">
        <v>217</v>
      </c>
      <c r="H31" s="100" t="s">
        <v>281</v>
      </c>
      <c r="I31" s="97">
        <v>261787</v>
      </c>
      <c r="J31" s="99">
        <v>22450</v>
      </c>
      <c r="K31" s="97">
        <v>58771.181499999999</v>
      </c>
      <c r="L31" s="98">
        <v>4.3179929209769706E-3</v>
      </c>
      <c r="M31" s="98">
        <v>7.7972536096373784E-3</v>
      </c>
      <c r="N31" s="98">
        <f>K31/'סכום נכסי הקרן'!$C$43</f>
        <v>1.2310813857916746E-3</v>
      </c>
    </row>
    <row r="32" spans="2:14" s="158" customFormat="1">
      <c r="B32" s="110" t="s">
        <v>1102</v>
      </c>
      <c r="C32" s="87" t="s">
        <v>1103</v>
      </c>
      <c r="D32" s="100" t="s">
        <v>147</v>
      </c>
      <c r="E32" s="87" t="s">
        <v>2759</v>
      </c>
      <c r="F32" s="87" t="s">
        <v>372</v>
      </c>
      <c r="G32" s="100" t="s">
        <v>357</v>
      </c>
      <c r="H32" s="100" t="s">
        <v>281</v>
      </c>
      <c r="I32" s="97">
        <v>16351319</v>
      </c>
      <c r="J32" s="99">
        <v>2010</v>
      </c>
      <c r="K32" s="97">
        <v>328661.51189999998</v>
      </c>
      <c r="L32" s="98">
        <v>1.230139923779321E-2</v>
      </c>
      <c r="M32" s="98">
        <v>4.3603975530271635E-2</v>
      </c>
      <c r="N32" s="98">
        <f>K32/'סכום נכסי הקרן'!$C$43</f>
        <v>6.8844807812182386E-3</v>
      </c>
    </row>
    <row r="33" spans="2:14" s="158" customFormat="1">
      <c r="B33" s="110" t="s">
        <v>1104</v>
      </c>
      <c r="C33" s="87" t="s">
        <v>1105</v>
      </c>
      <c r="D33" s="100" t="s">
        <v>147</v>
      </c>
      <c r="E33" s="87" t="s">
        <v>2759</v>
      </c>
      <c r="F33" s="87" t="s">
        <v>833</v>
      </c>
      <c r="G33" s="100" t="s">
        <v>527</v>
      </c>
      <c r="H33" s="100" t="s">
        <v>281</v>
      </c>
      <c r="I33" s="97">
        <v>267987</v>
      </c>
      <c r="J33" s="99">
        <v>61190</v>
      </c>
      <c r="K33" s="97">
        <v>168336.97384999998</v>
      </c>
      <c r="L33" s="98">
        <v>2.6416841908528037E-2</v>
      </c>
      <c r="M33" s="98">
        <v>2.2333498212680058E-2</v>
      </c>
      <c r="N33" s="98">
        <f>K33/'סכום נכסי הקרן'!$C$43</f>
        <v>3.5261587355910969E-3</v>
      </c>
    </row>
    <row r="34" spans="2:14" s="158" customFormat="1">
      <c r="B34" s="110" t="s">
        <v>1106</v>
      </c>
      <c r="C34" s="87" t="s">
        <v>1107</v>
      </c>
      <c r="D34" s="100" t="s">
        <v>147</v>
      </c>
      <c r="E34" s="87" t="s">
        <v>2759</v>
      </c>
      <c r="F34" s="87" t="s">
        <v>1108</v>
      </c>
      <c r="G34" s="100" t="s">
        <v>465</v>
      </c>
      <c r="H34" s="100" t="s">
        <v>281</v>
      </c>
      <c r="I34" s="97">
        <v>1189481</v>
      </c>
      <c r="J34" s="99">
        <v>20900</v>
      </c>
      <c r="K34" s="97">
        <v>248601.52900000001</v>
      </c>
      <c r="L34" s="98">
        <v>2.0255256408140927E-2</v>
      </c>
      <c r="M34" s="98">
        <v>3.2982307312583489E-2</v>
      </c>
      <c r="N34" s="98">
        <f>K34/'סכום נכסי הקרן'!$C$43</f>
        <v>5.2074623483832662E-3</v>
      </c>
    </row>
    <row r="35" spans="2:14" s="158" customFormat="1">
      <c r="B35" s="110" t="s">
        <v>1109</v>
      </c>
      <c r="C35" s="87" t="s">
        <v>1110</v>
      </c>
      <c r="D35" s="100" t="s">
        <v>147</v>
      </c>
      <c r="E35" s="87" t="s">
        <v>2759</v>
      </c>
      <c r="F35" s="87" t="s">
        <v>1006</v>
      </c>
      <c r="G35" s="100" t="s">
        <v>469</v>
      </c>
      <c r="H35" s="100" t="s">
        <v>281</v>
      </c>
      <c r="I35" s="97">
        <v>148199</v>
      </c>
      <c r="J35" s="99">
        <v>56500</v>
      </c>
      <c r="K35" s="97">
        <v>83732.434999999998</v>
      </c>
      <c r="L35" s="98">
        <v>1.0543088391928709E-3</v>
      </c>
      <c r="M35" s="98">
        <v>1.1108897496768499E-2</v>
      </c>
      <c r="N35" s="98">
        <f>K35/'סכום נכסי הקרן'!$C$43</f>
        <v>1.7539453773872372E-3</v>
      </c>
    </row>
    <row r="36" spans="2:14" s="158" customFormat="1">
      <c r="B36" s="110" t="s">
        <v>1111</v>
      </c>
      <c r="C36" s="87" t="s">
        <v>1112</v>
      </c>
      <c r="D36" s="100" t="s">
        <v>147</v>
      </c>
      <c r="E36" s="87" t="s">
        <v>2759</v>
      </c>
      <c r="F36" s="87" t="s">
        <v>584</v>
      </c>
      <c r="G36" s="100" t="s">
        <v>527</v>
      </c>
      <c r="H36" s="100" t="s">
        <v>281</v>
      </c>
      <c r="I36" s="97">
        <v>37603.440000000002</v>
      </c>
      <c r="J36" s="99">
        <v>78010</v>
      </c>
      <c r="K36" s="97">
        <v>29334.44354</v>
      </c>
      <c r="L36" s="98">
        <v>3.1379097841674392E-3</v>
      </c>
      <c r="M36" s="98">
        <v>3.8918410340103315E-3</v>
      </c>
      <c r="N36" s="98">
        <f>K36/'סכום נכסי הקרן'!$C$43</f>
        <v>6.1446931102875372E-4</v>
      </c>
    </row>
    <row r="37" spans="2:14" s="158" customFormat="1">
      <c r="B37" s="110" t="s">
        <v>1113</v>
      </c>
      <c r="C37" s="87" t="s">
        <v>1114</v>
      </c>
      <c r="D37" s="100" t="s">
        <v>147</v>
      </c>
      <c r="E37" s="87" t="s">
        <v>2759</v>
      </c>
      <c r="F37" s="87" t="s">
        <v>405</v>
      </c>
      <c r="G37" s="100" t="s">
        <v>406</v>
      </c>
      <c r="H37" s="100" t="s">
        <v>281</v>
      </c>
      <c r="I37" s="97">
        <v>2194249</v>
      </c>
      <c r="J37" s="99">
        <v>14500</v>
      </c>
      <c r="K37" s="97">
        <v>318166.10499999998</v>
      </c>
      <c r="L37" s="98">
        <v>1.8093502613447571E-2</v>
      </c>
      <c r="M37" s="98">
        <v>4.221153543893813E-2</v>
      </c>
      <c r="N37" s="98">
        <f>K37/'סכום נכסי הקרן'!$C$43</f>
        <v>6.6646332344933272E-3</v>
      </c>
    </row>
    <row r="38" spans="2:14" s="158" customFormat="1">
      <c r="B38" s="110" t="s">
        <v>1115</v>
      </c>
      <c r="C38" s="87" t="s">
        <v>1116</v>
      </c>
      <c r="D38" s="100" t="s">
        <v>147</v>
      </c>
      <c r="E38" s="87" t="s">
        <v>2759</v>
      </c>
      <c r="F38" s="87" t="s">
        <v>464</v>
      </c>
      <c r="G38" s="100" t="s">
        <v>465</v>
      </c>
      <c r="H38" s="100" t="s">
        <v>281</v>
      </c>
      <c r="I38" s="97">
        <v>2501202.3600000003</v>
      </c>
      <c r="J38" s="99">
        <v>5795</v>
      </c>
      <c r="K38" s="97">
        <v>144944.67676000003</v>
      </c>
      <c r="L38" s="98">
        <v>2.3307854873869886E-2</v>
      </c>
      <c r="M38" s="98">
        <v>1.9230009933773974E-2</v>
      </c>
      <c r="N38" s="98">
        <f>K38/'סכום נכסי הקרן'!$C$43</f>
        <v>3.0361597125425693E-3</v>
      </c>
    </row>
    <row r="39" spans="2:14" s="158" customFormat="1">
      <c r="B39" s="111"/>
      <c r="C39" s="87"/>
      <c r="D39" s="87"/>
      <c r="E39" s="87"/>
      <c r="F39" s="87"/>
      <c r="G39" s="87"/>
      <c r="H39" s="87"/>
      <c r="I39" s="97"/>
      <c r="J39" s="99"/>
      <c r="K39" s="87"/>
      <c r="L39" s="87"/>
      <c r="M39" s="98"/>
      <c r="N39" s="87"/>
    </row>
    <row r="40" spans="2:14" s="158" customFormat="1">
      <c r="B40" s="109" t="s">
        <v>35</v>
      </c>
      <c r="C40" s="85"/>
      <c r="D40" s="85"/>
      <c r="E40" s="85"/>
      <c r="F40" s="85"/>
      <c r="G40" s="85"/>
      <c r="H40" s="85"/>
      <c r="I40" s="94"/>
      <c r="J40" s="96"/>
      <c r="K40" s="94">
        <v>1048834.1806600001</v>
      </c>
      <c r="L40" s="85"/>
      <c r="M40" s="95">
        <v>0.13915027556596335</v>
      </c>
      <c r="N40" s="95">
        <f>K40/'סכום נכסי הקרן'!$C$43</f>
        <v>2.1969955403952333E-2</v>
      </c>
    </row>
    <row r="41" spans="2:14" s="158" customFormat="1">
      <c r="B41" s="110" t="s">
        <v>1117</v>
      </c>
      <c r="C41" s="87" t="s">
        <v>1118</v>
      </c>
      <c r="D41" s="100" t="s">
        <v>147</v>
      </c>
      <c r="E41" s="87" t="s">
        <v>2759</v>
      </c>
      <c r="F41" s="87" t="s">
        <v>872</v>
      </c>
      <c r="G41" s="100" t="s">
        <v>873</v>
      </c>
      <c r="H41" s="100" t="s">
        <v>281</v>
      </c>
      <c r="I41" s="97">
        <v>7907705</v>
      </c>
      <c r="J41" s="99">
        <v>347.3</v>
      </c>
      <c r="K41" s="97">
        <v>27463.459460000002</v>
      </c>
      <c r="L41" s="98">
        <v>2.7002062688986063E-2</v>
      </c>
      <c r="M41" s="98">
        <v>3.6436149987492564E-3</v>
      </c>
      <c r="N41" s="98">
        <f>K41/'סכום נכסי הקרן'!$C$43</f>
        <v>5.7527776144248991E-4</v>
      </c>
    </row>
    <row r="42" spans="2:14" s="158" customFormat="1">
      <c r="B42" s="110" t="s">
        <v>1119</v>
      </c>
      <c r="C42" s="87" t="s">
        <v>1120</v>
      </c>
      <c r="D42" s="100" t="s">
        <v>147</v>
      </c>
      <c r="E42" s="87" t="s">
        <v>2759</v>
      </c>
      <c r="F42" s="87" t="s">
        <v>1121</v>
      </c>
      <c r="G42" s="100" t="s">
        <v>1122</v>
      </c>
      <c r="H42" s="100" t="s">
        <v>281</v>
      </c>
      <c r="I42" s="97">
        <v>544317</v>
      </c>
      <c r="J42" s="99">
        <v>3112</v>
      </c>
      <c r="K42" s="97">
        <v>16939.145039999999</v>
      </c>
      <c r="L42" s="98">
        <v>2.1426123592475969E-2</v>
      </c>
      <c r="M42" s="98">
        <v>2.2473397069158988E-3</v>
      </c>
      <c r="N42" s="98">
        <f>K42/'סכום נכסי הקרן'!$C$43</f>
        <v>3.5482468818445262E-4</v>
      </c>
    </row>
    <row r="43" spans="2:14" s="158" customFormat="1">
      <c r="B43" s="110" t="s">
        <v>1123</v>
      </c>
      <c r="C43" s="87" t="s">
        <v>1124</v>
      </c>
      <c r="D43" s="100" t="s">
        <v>147</v>
      </c>
      <c r="E43" s="87" t="s">
        <v>2759</v>
      </c>
      <c r="F43" s="87" t="s">
        <v>1125</v>
      </c>
      <c r="G43" s="100" t="s">
        <v>1126</v>
      </c>
      <c r="H43" s="100" t="s">
        <v>281</v>
      </c>
      <c r="I43" s="97">
        <v>75079</v>
      </c>
      <c r="J43" s="99">
        <v>9648</v>
      </c>
      <c r="K43" s="97">
        <v>7243.6219199999996</v>
      </c>
      <c r="L43" s="98">
        <v>2.4942042531997865E-3</v>
      </c>
      <c r="M43" s="98">
        <v>9.6102129855205368E-4</v>
      </c>
      <c r="N43" s="98">
        <f>K43/'סכום נכסי הקרן'!$C$43</f>
        <v>1.5173232669185916E-4</v>
      </c>
    </row>
    <row r="44" spans="2:14" s="158" customFormat="1">
      <c r="B44" s="110" t="s">
        <v>1127</v>
      </c>
      <c r="C44" s="87" t="s">
        <v>1128</v>
      </c>
      <c r="D44" s="100" t="s">
        <v>147</v>
      </c>
      <c r="E44" s="87" t="s">
        <v>2759</v>
      </c>
      <c r="F44" s="87" t="s">
        <v>1129</v>
      </c>
      <c r="G44" s="100" t="s">
        <v>446</v>
      </c>
      <c r="H44" s="100" t="s">
        <v>281</v>
      </c>
      <c r="I44" s="97">
        <v>31493</v>
      </c>
      <c r="J44" s="99">
        <v>17700</v>
      </c>
      <c r="K44" s="97">
        <v>5574.2610000000004</v>
      </c>
      <c r="L44" s="98">
        <v>2.1826272628046647E-3</v>
      </c>
      <c r="M44" s="98">
        <v>7.3954488567344633E-4</v>
      </c>
      <c r="N44" s="98">
        <f>K44/'סכום נכסי הקרן'!$C$43</f>
        <v>1.1676418240195641E-4</v>
      </c>
    </row>
    <row r="45" spans="2:14" s="158" customFormat="1">
      <c r="B45" s="110" t="s">
        <v>1130</v>
      </c>
      <c r="C45" s="87" t="s">
        <v>1131</v>
      </c>
      <c r="D45" s="100" t="s">
        <v>147</v>
      </c>
      <c r="E45" s="87" t="s">
        <v>2759</v>
      </c>
      <c r="F45" s="87" t="s">
        <v>1132</v>
      </c>
      <c r="G45" s="100" t="s">
        <v>1133</v>
      </c>
      <c r="H45" s="100" t="s">
        <v>281</v>
      </c>
      <c r="I45" s="97">
        <v>619326</v>
      </c>
      <c r="J45" s="99">
        <v>926</v>
      </c>
      <c r="K45" s="97">
        <v>5734.9587599999995</v>
      </c>
      <c r="L45" s="98">
        <v>5.691557200919066E-3</v>
      </c>
      <c r="M45" s="98">
        <v>7.6086487886127486E-4</v>
      </c>
      <c r="N45" s="98">
        <f>K45/'סכום נכסי הקרן'!$C$43</f>
        <v>1.2013032233695868E-4</v>
      </c>
    </row>
    <row r="46" spans="2:14" s="158" customFormat="1">
      <c r="B46" s="110" t="s">
        <v>1134</v>
      </c>
      <c r="C46" s="87" t="s">
        <v>1135</v>
      </c>
      <c r="D46" s="100" t="s">
        <v>147</v>
      </c>
      <c r="E46" s="87" t="s">
        <v>2759</v>
      </c>
      <c r="F46" s="87" t="s">
        <v>1136</v>
      </c>
      <c r="G46" s="100" t="s">
        <v>638</v>
      </c>
      <c r="H46" s="100" t="s">
        <v>281</v>
      </c>
      <c r="I46" s="97">
        <v>463827</v>
      </c>
      <c r="J46" s="99">
        <v>7290</v>
      </c>
      <c r="K46" s="97">
        <v>34082.007960000003</v>
      </c>
      <c r="L46" s="98">
        <v>2.2120584313794128E-2</v>
      </c>
      <c r="M46" s="98">
        <v>4.5217069456022401E-3</v>
      </c>
      <c r="N46" s="98">
        <f>K46/'סכום נכסי הקרן'!$C$43</f>
        <v>7.1391665981667708E-4</v>
      </c>
    </row>
    <row r="47" spans="2:14" s="158" customFormat="1">
      <c r="B47" s="110" t="s">
        <v>1137</v>
      </c>
      <c r="C47" s="87" t="s">
        <v>1138</v>
      </c>
      <c r="D47" s="100" t="s">
        <v>147</v>
      </c>
      <c r="E47" s="87" t="s">
        <v>2759</v>
      </c>
      <c r="F47" s="87" t="s">
        <v>1139</v>
      </c>
      <c r="G47" s="100" t="s">
        <v>217</v>
      </c>
      <c r="H47" s="100" t="s">
        <v>281</v>
      </c>
      <c r="I47" s="97">
        <v>19126</v>
      </c>
      <c r="J47" s="99">
        <v>2251</v>
      </c>
      <c r="K47" s="97">
        <v>430.52626000000009</v>
      </c>
      <c r="L47" s="98">
        <v>5.7036456005243083E-4</v>
      </c>
      <c r="M47" s="98">
        <v>5.7118511984120672E-5</v>
      </c>
      <c r="N47" s="98">
        <f>K47/'סכום נכסי הקרן'!$C$43</f>
        <v>9.0182441675178312E-6</v>
      </c>
    </row>
    <row r="48" spans="2:14" s="158" customFormat="1">
      <c r="B48" s="110" t="s">
        <v>1140</v>
      </c>
      <c r="C48" s="87" t="s">
        <v>1141</v>
      </c>
      <c r="D48" s="100" t="s">
        <v>147</v>
      </c>
      <c r="E48" s="87" t="s">
        <v>2759</v>
      </c>
      <c r="F48" s="87" t="s">
        <v>1142</v>
      </c>
      <c r="G48" s="100" t="s">
        <v>406</v>
      </c>
      <c r="H48" s="100" t="s">
        <v>281</v>
      </c>
      <c r="I48" s="97">
        <v>2573422</v>
      </c>
      <c r="J48" s="99">
        <v>2820</v>
      </c>
      <c r="K48" s="97">
        <v>72570.500400000004</v>
      </c>
      <c r="L48" s="98">
        <v>1.7219159146413417E-2</v>
      </c>
      <c r="M48" s="98">
        <v>9.6280282573031287E-3</v>
      </c>
      <c r="N48" s="98">
        <f>K48/'סכום נכסי הקרן'!$C$43</f>
        <v>1.5201360585209143E-3</v>
      </c>
    </row>
    <row r="49" spans="2:14" s="158" customFormat="1">
      <c r="B49" s="110" t="s">
        <v>1143</v>
      </c>
      <c r="C49" s="87" t="s">
        <v>1144</v>
      </c>
      <c r="D49" s="100" t="s">
        <v>147</v>
      </c>
      <c r="E49" s="87" t="s">
        <v>2759</v>
      </c>
      <c r="F49" s="87" t="s">
        <v>1145</v>
      </c>
      <c r="G49" s="100" t="s">
        <v>527</v>
      </c>
      <c r="H49" s="100" t="s">
        <v>281</v>
      </c>
      <c r="I49" s="97">
        <v>241980</v>
      </c>
      <c r="J49" s="99">
        <v>2787</v>
      </c>
      <c r="K49" s="97">
        <v>6743.9825999999994</v>
      </c>
      <c r="L49" s="98">
        <v>8.7754052206009143E-3</v>
      </c>
      <c r="M49" s="98">
        <v>8.9473346169128263E-4</v>
      </c>
      <c r="N49" s="98">
        <f>K49/'סכום נכסי הקרן'!$C$43</f>
        <v>1.4126636955499931E-4</v>
      </c>
    </row>
    <row r="50" spans="2:14" s="158" customFormat="1">
      <c r="B50" s="110" t="s">
        <v>1146</v>
      </c>
      <c r="C50" s="87" t="s">
        <v>1147</v>
      </c>
      <c r="D50" s="100" t="s">
        <v>147</v>
      </c>
      <c r="E50" s="87" t="s">
        <v>2759</v>
      </c>
      <c r="F50" s="87" t="s">
        <v>1148</v>
      </c>
      <c r="G50" s="100" t="s">
        <v>527</v>
      </c>
      <c r="H50" s="100" t="s">
        <v>281</v>
      </c>
      <c r="I50" s="97">
        <v>98537</v>
      </c>
      <c r="J50" s="99">
        <v>48000</v>
      </c>
      <c r="K50" s="97">
        <v>47297.760000000002</v>
      </c>
      <c r="L50" s="98">
        <v>2.7490943949576269E-2</v>
      </c>
      <c r="M50" s="98">
        <v>6.2750589740613334E-3</v>
      </c>
      <c r="N50" s="98">
        <f>K50/'סכום נכסי הקרן'!$C$43</f>
        <v>9.9074734316243135E-4</v>
      </c>
    </row>
    <row r="51" spans="2:14" s="158" customFormat="1">
      <c r="B51" s="110" t="s">
        <v>1149</v>
      </c>
      <c r="C51" s="87" t="s">
        <v>1150</v>
      </c>
      <c r="D51" s="100" t="s">
        <v>147</v>
      </c>
      <c r="E51" s="87" t="s">
        <v>2759</v>
      </c>
      <c r="F51" s="87" t="s">
        <v>1151</v>
      </c>
      <c r="G51" s="100" t="s">
        <v>406</v>
      </c>
      <c r="H51" s="100" t="s">
        <v>281</v>
      </c>
      <c r="I51" s="97">
        <v>94840</v>
      </c>
      <c r="J51" s="99">
        <v>7798</v>
      </c>
      <c r="K51" s="97">
        <v>7395.6232</v>
      </c>
      <c r="L51" s="98">
        <v>3.7041726778754736E-3</v>
      </c>
      <c r="M51" s="98">
        <v>9.8118751775847727E-4</v>
      </c>
      <c r="N51" s="98">
        <f>K51/'סכום נכסי הקרן'!$C$43</f>
        <v>1.5491630124619935E-4</v>
      </c>
    </row>
    <row r="52" spans="2:14" s="158" customFormat="1">
      <c r="B52" s="110" t="s">
        <v>1152</v>
      </c>
      <c r="C52" s="87" t="s">
        <v>1153</v>
      </c>
      <c r="D52" s="100" t="s">
        <v>147</v>
      </c>
      <c r="E52" s="87" t="s">
        <v>2759</v>
      </c>
      <c r="F52" s="87" t="s">
        <v>419</v>
      </c>
      <c r="G52" s="100" t="s">
        <v>406</v>
      </c>
      <c r="H52" s="100" t="s">
        <v>281</v>
      </c>
      <c r="I52" s="97">
        <v>189400</v>
      </c>
      <c r="J52" s="99">
        <v>3499</v>
      </c>
      <c r="K52" s="97">
        <v>6627.1059999999998</v>
      </c>
      <c r="L52" s="98">
        <v>1.9682047026001125E-3</v>
      </c>
      <c r="M52" s="98">
        <v>8.7922728216633739E-4</v>
      </c>
      <c r="N52" s="98">
        <f>K52/'סכום נכסי הקרן'!$C$43</f>
        <v>1.3881815253736766E-4</v>
      </c>
    </row>
    <row r="53" spans="2:14" s="158" customFormat="1">
      <c r="B53" s="110" t="s">
        <v>1154</v>
      </c>
      <c r="C53" s="87" t="s">
        <v>1155</v>
      </c>
      <c r="D53" s="100" t="s">
        <v>147</v>
      </c>
      <c r="E53" s="87" t="s">
        <v>2759</v>
      </c>
      <c r="F53" s="87" t="s">
        <v>704</v>
      </c>
      <c r="G53" s="100" t="s">
        <v>469</v>
      </c>
      <c r="H53" s="100" t="s">
        <v>281</v>
      </c>
      <c r="I53" s="97">
        <v>43203469.439999998</v>
      </c>
      <c r="J53" s="99">
        <v>154</v>
      </c>
      <c r="K53" s="97">
        <v>66533.342940000017</v>
      </c>
      <c r="L53" s="98">
        <v>1.3512285196145576E-2</v>
      </c>
      <c r="M53" s="98">
        <v>8.8270702606201082E-3</v>
      </c>
      <c r="N53" s="98">
        <f>K53/'סכום נכסי הקרן'!$C$43</f>
        <v>1.3936755725751054E-3</v>
      </c>
    </row>
    <row r="54" spans="2:14" s="158" customFormat="1">
      <c r="B54" s="110" t="s">
        <v>1156</v>
      </c>
      <c r="C54" s="87" t="s">
        <v>1157</v>
      </c>
      <c r="D54" s="100" t="s">
        <v>147</v>
      </c>
      <c r="E54" s="87" t="s">
        <v>2759</v>
      </c>
      <c r="F54" s="87" t="s">
        <v>487</v>
      </c>
      <c r="G54" s="100" t="s">
        <v>406</v>
      </c>
      <c r="H54" s="100" t="s">
        <v>281</v>
      </c>
      <c r="I54" s="97">
        <v>39689</v>
      </c>
      <c r="J54" s="99">
        <v>117400</v>
      </c>
      <c r="K54" s="97">
        <v>46594.885999999999</v>
      </c>
      <c r="L54" s="98">
        <v>1.9782827036713049E-2</v>
      </c>
      <c r="M54" s="98">
        <v>6.1818077122397499E-3</v>
      </c>
      <c r="N54" s="98">
        <f>K54/'סכום נכסי הקרן'!$C$43</f>
        <v>9.7602422418009574E-4</v>
      </c>
    </row>
    <row r="55" spans="2:14" s="158" customFormat="1">
      <c r="B55" s="110" t="s">
        <v>1158</v>
      </c>
      <c r="C55" s="87" t="s">
        <v>1159</v>
      </c>
      <c r="D55" s="100" t="s">
        <v>147</v>
      </c>
      <c r="E55" s="87" t="s">
        <v>2759</v>
      </c>
      <c r="F55" s="87" t="s">
        <v>1160</v>
      </c>
      <c r="G55" s="100" t="s">
        <v>177</v>
      </c>
      <c r="H55" s="100" t="s">
        <v>281</v>
      </c>
      <c r="I55" s="97">
        <v>1263361</v>
      </c>
      <c r="J55" s="99">
        <v>3470</v>
      </c>
      <c r="K55" s="97">
        <v>44722.979400000004</v>
      </c>
      <c r="L55" s="98">
        <v>1.3555236057174047E-2</v>
      </c>
      <c r="M55" s="98">
        <v>5.9334592849794613E-3</v>
      </c>
      <c r="N55" s="98">
        <f>K55/'סכום נכסי הקרן'!$C$43</f>
        <v>9.3681335054468008E-4</v>
      </c>
    </row>
    <row r="56" spans="2:14" s="158" customFormat="1">
      <c r="B56" s="110" t="s">
        <v>1161</v>
      </c>
      <c r="C56" s="87" t="s">
        <v>1162</v>
      </c>
      <c r="D56" s="100" t="s">
        <v>147</v>
      </c>
      <c r="E56" s="87" t="s">
        <v>2759</v>
      </c>
      <c r="F56" s="87" t="s">
        <v>1163</v>
      </c>
      <c r="G56" s="100" t="s">
        <v>212</v>
      </c>
      <c r="H56" s="100" t="s">
        <v>281</v>
      </c>
      <c r="I56" s="97">
        <v>262590</v>
      </c>
      <c r="J56" s="99">
        <v>10750</v>
      </c>
      <c r="K56" s="97">
        <v>28228.424999999999</v>
      </c>
      <c r="L56" s="98">
        <v>1.0323270225190705E-2</v>
      </c>
      <c r="M56" s="98">
        <v>3.7451040307166193E-3</v>
      </c>
      <c r="N56" s="98">
        <f>K56/'סכום נכסי הקרן'!$C$43</f>
        <v>5.9130151344186175E-4</v>
      </c>
    </row>
    <row r="57" spans="2:14" s="158" customFormat="1">
      <c r="B57" s="110" t="s">
        <v>1164</v>
      </c>
      <c r="C57" s="87" t="s">
        <v>1165</v>
      </c>
      <c r="D57" s="100" t="s">
        <v>147</v>
      </c>
      <c r="E57" s="87" t="s">
        <v>2759</v>
      </c>
      <c r="F57" s="87" t="s">
        <v>461</v>
      </c>
      <c r="G57" s="100" t="s">
        <v>446</v>
      </c>
      <c r="H57" s="100" t="s">
        <v>281</v>
      </c>
      <c r="I57" s="97">
        <v>3045842</v>
      </c>
      <c r="J57" s="99">
        <v>868</v>
      </c>
      <c r="K57" s="97">
        <v>26437.90856</v>
      </c>
      <c r="L57" s="98">
        <v>1.2195919454898847E-2</v>
      </c>
      <c r="M57" s="98">
        <v>3.5075537481022556E-3</v>
      </c>
      <c r="N57" s="98">
        <f>K57/'סכום נכסי הקרן'!$C$43</f>
        <v>5.5379552149174296E-4</v>
      </c>
    </row>
    <row r="58" spans="2:14" s="158" customFormat="1">
      <c r="B58" s="110" t="s">
        <v>1166</v>
      </c>
      <c r="C58" s="87" t="s">
        <v>1167</v>
      </c>
      <c r="D58" s="100" t="s">
        <v>147</v>
      </c>
      <c r="E58" s="87" t="s">
        <v>2759</v>
      </c>
      <c r="F58" s="87" t="s">
        <v>445</v>
      </c>
      <c r="G58" s="100" t="s">
        <v>446</v>
      </c>
      <c r="H58" s="100" t="s">
        <v>281</v>
      </c>
      <c r="I58" s="97">
        <v>2609997</v>
      </c>
      <c r="J58" s="99">
        <v>1493</v>
      </c>
      <c r="K58" s="97">
        <v>38967.255210000003</v>
      </c>
      <c r="L58" s="98">
        <v>1.2207547973941336E-2</v>
      </c>
      <c r="M58" s="98">
        <v>5.1698394279147417E-3</v>
      </c>
      <c r="N58" s="98">
        <f>K58/'סכום נכסי הקרן'!$C$43</f>
        <v>8.1624805423427896E-4</v>
      </c>
    </row>
    <row r="59" spans="2:14" s="158" customFormat="1">
      <c r="B59" s="110" t="s">
        <v>1168</v>
      </c>
      <c r="C59" s="87" t="s">
        <v>1169</v>
      </c>
      <c r="D59" s="100" t="s">
        <v>147</v>
      </c>
      <c r="E59" s="87" t="s">
        <v>2759</v>
      </c>
      <c r="F59" s="87" t="s">
        <v>449</v>
      </c>
      <c r="G59" s="100" t="s">
        <v>406</v>
      </c>
      <c r="H59" s="100" t="s">
        <v>281</v>
      </c>
      <c r="I59" s="97">
        <v>104473</v>
      </c>
      <c r="J59" s="99">
        <v>6880</v>
      </c>
      <c r="K59" s="97">
        <v>7187.7424000000001</v>
      </c>
      <c r="L59" s="98">
        <v>5.8821893300025716E-3</v>
      </c>
      <c r="M59" s="98">
        <v>9.5360768565701942E-4</v>
      </c>
      <c r="N59" s="98">
        <f>K59/'סכום נכסי הקרן'!$C$43</f>
        <v>1.5056181701069896E-4</v>
      </c>
    </row>
    <row r="60" spans="2:14" s="158" customFormat="1">
      <c r="B60" s="110" t="s">
        <v>1170</v>
      </c>
      <c r="C60" s="87" t="s">
        <v>1171</v>
      </c>
      <c r="D60" s="100" t="s">
        <v>147</v>
      </c>
      <c r="E60" s="87" t="s">
        <v>2759</v>
      </c>
      <c r="F60" s="87" t="s">
        <v>1172</v>
      </c>
      <c r="G60" s="100" t="s">
        <v>1173</v>
      </c>
      <c r="H60" s="100" t="s">
        <v>281</v>
      </c>
      <c r="I60" s="97">
        <v>573278</v>
      </c>
      <c r="J60" s="99">
        <v>4950</v>
      </c>
      <c r="K60" s="97">
        <v>28377.260999999999</v>
      </c>
      <c r="L60" s="98">
        <v>2.5498653919192985E-2</v>
      </c>
      <c r="M60" s="98">
        <v>3.7648503078651224E-3</v>
      </c>
      <c r="N60" s="98">
        <f>K60/'סכום נכסי הקרן'!$C$43</f>
        <v>5.9441918479811464E-4</v>
      </c>
    </row>
    <row r="61" spans="2:14" s="158" customFormat="1">
      <c r="B61" s="110" t="s">
        <v>1174</v>
      </c>
      <c r="C61" s="87" t="s">
        <v>1175</v>
      </c>
      <c r="D61" s="100" t="s">
        <v>147</v>
      </c>
      <c r="E61" s="87" t="s">
        <v>2759</v>
      </c>
      <c r="F61" s="87" t="s">
        <v>765</v>
      </c>
      <c r="G61" s="100" t="s">
        <v>424</v>
      </c>
      <c r="H61" s="100" t="s">
        <v>281</v>
      </c>
      <c r="I61" s="97">
        <v>201222</v>
      </c>
      <c r="J61" s="99">
        <v>2910</v>
      </c>
      <c r="K61" s="97">
        <v>5855.5601999999999</v>
      </c>
      <c r="L61" s="98">
        <v>9.7603101770715704E-3</v>
      </c>
      <c r="M61" s="98">
        <v>7.7686523804016035E-4</v>
      </c>
      <c r="N61" s="98">
        <f>K61/'סכום נכסי הקרן'!$C$43</f>
        <v>1.2265656366977368E-4</v>
      </c>
    </row>
    <row r="62" spans="2:14" s="158" customFormat="1">
      <c r="B62" s="110" t="s">
        <v>1176</v>
      </c>
      <c r="C62" s="87" t="s">
        <v>1177</v>
      </c>
      <c r="D62" s="100" t="s">
        <v>147</v>
      </c>
      <c r="E62" s="87" t="s">
        <v>2759</v>
      </c>
      <c r="F62" s="87" t="s">
        <v>1178</v>
      </c>
      <c r="G62" s="100" t="s">
        <v>1126</v>
      </c>
      <c r="H62" s="100" t="s">
        <v>281</v>
      </c>
      <c r="I62" s="97">
        <v>308634.30000000005</v>
      </c>
      <c r="J62" s="99">
        <v>5567</v>
      </c>
      <c r="K62" s="97">
        <v>17181.671480000001</v>
      </c>
      <c r="L62" s="98">
        <v>3.761282227047785E-3</v>
      </c>
      <c r="M62" s="98">
        <v>2.2795160238021353E-3</v>
      </c>
      <c r="N62" s="98">
        <f>K62/'סכום נכסי הקרן'!$C$43</f>
        <v>3.5990489549398786E-4</v>
      </c>
    </row>
    <row r="63" spans="2:14" s="158" customFormat="1">
      <c r="B63" s="110" t="s">
        <v>1179</v>
      </c>
      <c r="C63" s="87" t="s">
        <v>1180</v>
      </c>
      <c r="D63" s="100" t="s">
        <v>147</v>
      </c>
      <c r="E63" s="87" t="s">
        <v>2759</v>
      </c>
      <c r="F63" s="87" t="s">
        <v>526</v>
      </c>
      <c r="G63" s="100" t="s">
        <v>527</v>
      </c>
      <c r="H63" s="100" t="s">
        <v>281</v>
      </c>
      <c r="I63" s="97">
        <v>120774</v>
      </c>
      <c r="J63" s="99">
        <v>15250</v>
      </c>
      <c r="K63" s="97">
        <v>18418.035</v>
      </c>
      <c r="L63" s="98">
        <v>6.9925830818674843E-3</v>
      </c>
      <c r="M63" s="98">
        <v>2.4435460751487115E-3</v>
      </c>
      <c r="N63" s="98">
        <f>K63/'סכום נכסי הקרן'!$C$43</f>
        <v>3.8580303258595481E-4</v>
      </c>
    </row>
    <row r="64" spans="2:14" s="158" customFormat="1">
      <c r="B64" s="110" t="s">
        <v>1181</v>
      </c>
      <c r="C64" s="87" t="s">
        <v>1182</v>
      </c>
      <c r="D64" s="100" t="s">
        <v>147</v>
      </c>
      <c r="E64" s="87" t="s">
        <v>2759</v>
      </c>
      <c r="F64" s="87" t="s">
        <v>1183</v>
      </c>
      <c r="G64" s="100" t="s">
        <v>406</v>
      </c>
      <c r="H64" s="100" t="s">
        <v>281</v>
      </c>
      <c r="I64" s="97">
        <v>23960</v>
      </c>
      <c r="J64" s="99">
        <v>28270</v>
      </c>
      <c r="K64" s="97">
        <v>6773.4920000000002</v>
      </c>
      <c r="L64" s="98">
        <v>4.7732069296764776E-3</v>
      </c>
      <c r="M64" s="98">
        <v>8.9864851443985188E-4</v>
      </c>
      <c r="N64" s="98">
        <f>K64/'סכום נכסי הקרן'!$C$43</f>
        <v>1.4188450368330305E-4</v>
      </c>
    </row>
    <row r="65" spans="2:14" s="158" customFormat="1">
      <c r="B65" s="110" t="s">
        <v>1184</v>
      </c>
      <c r="C65" s="87" t="s">
        <v>1185</v>
      </c>
      <c r="D65" s="100" t="s">
        <v>147</v>
      </c>
      <c r="E65" s="87" t="s">
        <v>2759</v>
      </c>
      <c r="F65" s="87" t="s">
        <v>1186</v>
      </c>
      <c r="G65" s="100" t="s">
        <v>446</v>
      </c>
      <c r="H65" s="100" t="s">
        <v>281</v>
      </c>
      <c r="I65" s="97">
        <v>633558</v>
      </c>
      <c r="J65" s="99">
        <v>4750</v>
      </c>
      <c r="K65" s="97">
        <v>30094.005000000001</v>
      </c>
      <c r="L65" s="98">
        <v>1.1433538046212314E-2</v>
      </c>
      <c r="M65" s="98">
        <v>3.992613099239724E-3</v>
      </c>
      <c r="N65" s="98">
        <f>K65/'סכום נכסי הקרן'!$C$43</f>
        <v>6.3037986363132046E-4</v>
      </c>
    </row>
    <row r="66" spans="2:14" s="158" customFormat="1">
      <c r="B66" s="110" t="s">
        <v>1187</v>
      </c>
      <c r="C66" s="87" t="s">
        <v>1188</v>
      </c>
      <c r="D66" s="100" t="s">
        <v>147</v>
      </c>
      <c r="E66" s="87" t="s">
        <v>2759</v>
      </c>
      <c r="F66" s="87" t="s">
        <v>1189</v>
      </c>
      <c r="G66" s="100" t="s">
        <v>217</v>
      </c>
      <c r="H66" s="100" t="s">
        <v>281</v>
      </c>
      <c r="I66" s="97">
        <v>187767</v>
      </c>
      <c r="J66" s="99">
        <v>2687</v>
      </c>
      <c r="K66" s="97">
        <v>5045.299289999999</v>
      </c>
      <c r="L66" s="98">
        <v>3.4735012223397442E-3</v>
      </c>
      <c r="M66" s="98">
        <v>6.6936680693842094E-4</v>
      </c>
      <c r="N66" s="98">
        <f>K66/'סכום נכסי הקרן'!$C$43</f>
        <v>1.0568400843986691E-4</v>
      </c>
    </row>
    <row r="67" spans="2:14" s="158" customFormat="1">
      <c r="B67" s="110" t="s">
        <v>1190</v>
      </c>
      <c r="C67" s="87" t="s">
        <v>1191</v>
      </c>
      <c r="D67" s="100" t="s">
        <v>147</v>
      </c>
      <c r="E67" s="87" t="s">
        <v>2759</v>
      </c>
      <c r="F67" s="87" t="s">
        <v>1192</v>
      </c>
      <c r="G67" s="100" t="s">
        <v>1193</v>
      </c>
      <c r="H67" s="100" t="s">
        <v>281</v>
      </c>
      <c r="I67" s="97">
        <v>875908</v>
      </c>
      <c r="J67" s="99">
        <v>1970</v>
      </c>
      <c r="K67" s="97">
        <v>17255.387600000002</v>
      </c>
      <c r="L67" s="98">
        <v>2.0681771108460083E-2</v>
      </c>
      <c r="M67" s="98">
        <v>2.2892960429899147E-3</v>
      </c>
      <c r="N67" s="98">
        <f>K67/'סכום נכסי הקרן'!$C$43</f>
        <v>3.6144902887447444E-4</v>
      </c>
    </row>
    <row r="68" spans="2:14" s="158" customFormat="1">
      <c r="B68" s="110" t="s">
        <v>1194</v>
      </c>
      <c r="C68" s="87" t="s">
        <v>1195</v>
      </c>
      <c r="D68" s="100" t="s">
        <v>147</v>
      </c>
      <c r="E68" s="87" t="s">
        <v>2759</v>
      </c>
      <c r="F68" s="87" t="s">
        <v>1196</v>
      </c>
      <c r="G68" s="100" t="s">
        <v>1173</v>
      </c>
      <c r="H68" s="100" t="s">
        <v>281</v>
      </c>
      <c r="I68" s="97">
        <v>1808677</v>
      </c>
      <c r="J68" s="99">
        <v>2266</v>
      </c>
      <c r="K68" s="97">
        <v>40984.620820000004</v>
      </c>
      <c r="L68" s="98">
        <v>2.9853320405037811E-2</v>
      </c>
      <c r="M68" s="98">
        <v>5.4374861024082746E-3</v>
      </c>
      <c r="N68" s="98">
        <f>K68/'סכום נכסי הקרן'!$C$43</f>
        <v>8.5850586133327811E-4</v>
      </c>
    </row>
    <row r="69" spans="2:14" s="158" customFormat="1">
      <c r="B69" s="110" t="s">
        <v>1197</v>
      </c>
      <c r="C69" s="87" t="s">
        <v>1198</v>
      </c>
      <c r="D69" s="100" t="s">
        <v>147</v>
      </c>
      <c r="E69" s="87" t="s">
        <v>2759</v>
      </c>
      <c r="F69" s="87" t="s">
        <v>1199</v>
      </c>
      <c r="G69" s="100" t="s">
        <v>1200</v>
      </c>
      <c r="H69" s="100" t="s">
        <v>281</v>
      </c>
      <c r="I69" s="97">
        <v>2630530</v>
      </c>
      <c r="J69" s="99">
        <v>1008</v>
      </c>
      <c r="K69" s="97">
        <v>26515.742399999999</v>
      </c>
      <c r="L69" s="98">
        <v>2.5622687768741111E-2</v>
      </c>
      <c r="M69" s="98">
        <v>3.5178800708747853E-3</v>
      </c>
      <c r="N69" s="98">
        <f>K69/'סכום נכסי הקרן'!$C$43</f>
        <v>5.5542590885444528E-4</v>
      </c>
    </row>
    <row r="70" spans="2:14" s="158" customFormat="1">
      <c r="B70" s="110" t="s">
        <v>1201</v>
      </c>
      <c r="C70" s="87" t="s">
        <v>1202</v>
      </c>
      <c r="D70" s="100" t="s">
        <v>147</v>
      </c>
      <c r="E70" s="87" t="s">
        <v>2759</v>
      </c>
      <c r="F70" s="87" t="s">
        <v>544</v>
      </c>
      <c r="G70" s="100" t="s">
        <v>446</v>
      </c>
      <c r="H70" s="100" t="s">
        <v>281</v>
      </c>
      <c r="I70" s="97">
        <v>755458</v>
      </c>
      <c r="J70" s="99">
        <v>3340</v>
      </c>
      <c r="K70" s="97">
        <v>25232.297200000005</v>
      </c>
      <c r="L70" s="98">
        <v>1.193986003050863E-2</v>
      </c>
      <c r="M70" s="98">
        <v>3.3476036281854084E-3</v>
      </c>
      <c r="N70" s="98">
        <f>K70/'סכום נכסי הקרן'!$C$43</f>
        <v>5.2854155065239574E-4</v>
      </c>
    </row>
    <row r="71" spans="2:14" s="158" customFormat="1">
      <c r="B71" s="110" t="s">
        <v>1203</v>
      </c>
      <c r="C71" s="87" t="s">
        <v>1204</v>
      </c>
      <c r="D71" s="100" t="s">
        <v>147</v>
      </c>
      <c r="E71" s="87" t="s">
        <v>2759</v>
      </c>
      <c r="F71" s="87" t="s">
        <v>1205</v>
      </c>
      <c r="G71" s="100" t="s">
        <v>1126</v>
      </c>
      <c r="H71" s="100" t="s">
        <v>281</v>
      </c>
      <c r="I71" s="97">
        <v>33790</v>
      </c>
      <c r="J71" s="99">
        <v>3897</v>
      </c>
      <c r="K71" s="97">
        <v>1316.7962999999997</v>
      </c>
      <c r="L71" s="98">
        <v>1.2493090718177096E-3</v>
      </c>
      <c r="M71" s="98">
        <v>1.7470117906906706E-4</v>
      </c>
      <c r="N71" s="98">
        <f>K71/'סכום נכסי הקרן'!$C$43</f>
        <v>2.7582964514833674E-5</v>
      </c>
    </row>
    <row r="72" spans="2:14" s="158" customFormat="1">
      <c r="B72" s="110" t="s">
        <v>1206</v>
      </c>
      <c r="C72" s="87" t="s">
        <v>1207</v>
      </c>
      <c r="D72" s="100" t="s">
        <v>147</v>
      </c>
      <c r="E72" s="87" t="s">
        <v>2759</v>
      </c>
      <c r="F72" s="87" t="s">
        <v>768</v>
      </c>
      <c r="G72" s="100" t="s">
        <v>769</v>
      </c>
      <c r="H72" s="100" t="s">
        <v>281</v>
      </c>
      <c r="I72" s="97">
        <v>2016631.5</v>
      </c>
      <c r="J72" s="99">
        <v>1913</v>
      </c>
      <c r="K72" s="97">
        <v>38578.160600000003</v>
      </c>
      <c r="L72" s="98">
        <v>2.0686661490876286E-2</v>
      </c>
      <c r="M72" s="98">
        <v>5.1182177100101431E-3</v>
      </c>
      <c r="N72" s="98">
        <f>K72/'סכום נכסי הקרן'!$C$43</f>
        <v>8.0809767985933346E-4</v>
      </c>
    </row>
    <row r="73" spans="2:14" s="158" customFormat="1">
      <c r="B73" s="110" t="s">
        <v>1208</v>
      </c>
      <c r="C73" s="87" t="s">
        <v>1209</v>
      </c>
      <c r="D73" s="100" t="s">
        <v>147</v>
      </c>
      <c r="E73" s="87" t="s">
        <v>2759</v>
      </c>
      <c r="F73" s="87" t="s">
        <v>603</v>
      </c>
      <c r="G73" s="100" t="s">
        <v>424</v>
      </c>
      <c r="H73" s="100" t="s">
        <v>281</v>
      </c>
      <c r="I73" s="97">
        <v>742561</v>
      </c>
      <c r="J73" s="99">
        <v>2423</v>
      </c>
      <c r="K73" s="97">
        <v>17992.25303</v>
      </c>
      <c r="L73" s="98">
        <v>7.3814061539905816E-3</v>
      </c>
      <c r="M73" s="98">
        <v>2.3870569946543708E-3</v>
      </c>
      <c r="N73" s="98">
        <f>K73/'סכום נכסי הקרן'!$C$43</f>
        <v>3.7688416717786857E-4</v>
      </c>
    </row>
    <row r="74" spans="2:14" s="158" customFormat="1">
      <c r="B74" s="110" t="s">
        <v>1210</v>
      </c>
      <c r="C74" s="87" t="s">
        <v>1211</v>
      </c>
      <c r="D74" s="100" t="s">
        <v>147</v>
      </c>
      <c r="E74" s="87" t="s">
        <v>2759</v>
      </c>
      <c r="F74" s="87" t="s">
        <v>1212</v>
      </c>
      <c r="G74" s="100" t="s">
        <v>873</v>
      </c>
      <c r="H74" s="100" t="s">
        <v>281</v>
      </c>
      <c r="I74" s="97">
        <v>688458</v>
      </c>
      <c r="J74" s="99">
        <v>1426</v>
      </c>
      <c r="K74" s="97">
        <v>9817.411079999998</v>
      </c>
      <c r="L74" s="98">
        <v>1.0389908379413162E-2</v>
      </c>
      <c r="M74" s="98">
        <v>1.3024894519233713E-3</v>
      </c>
      <c r="N74" s="98">
        <f>K74/'סכום נכסי הקרן'!$C$43</f>
        <v>2.0564555159152174E-4</v>
      </c>
    </row>
    <row r="75" spans="2:14" s="158" customFormat="1">
      <c r="B75" s="110" t="s">
        <v>1213</v>
      </c>
      <c r="C75" s="87" t="s">
        <v>1214</v>
      </c>
      <c r="D75" s="100" t="s">
        <v>147</v>
      </c>
      <c r="E75" s="87" t="s">
        <v>2759</v>
      </c>
      <c r="F75" s="87" t="s">
        <v>1215</v>
      </c>
      <c r="G75" s="100" t="s">
        <v>212</v>
      </c>
      <c r="H75" s="100" t="s">
        <v>281</v>
      </c>
      <c r="I75" s="97">
        <v>460880</v>
      </c>
      <c r="J75" s="99">
        <v>5622</v>
      </c>
      <c r="K75" s="97">
        <v>25910.673599999995</v>
      </c>
      <c r="L75" s="98">
        <v>3.4199523886944187E-2</v>
      </c>
      <c r="M75" s="98">
        <v>3.437604759668408E-3</v>
      </c>
      <c r="N75" s="98">
        <f>K75/'סכום נכסי הקרן'!$C$43</f>
        <v>5.4275151780441486E-4</v>
      </c>
    </row>
    <row r="76" spans="2:14" s="158" customFormat="1">
      <c r="B76" s="110" t="s">
        <v>1216</v>
      </c>
      <c r="C76" s="87" t="s">
        <v>1217</v>
      </c>
      <c r="D76" s="100" t="s">
        <v>147</v>
      </c>
      <c r="E76" s="87" t="s">
        <v>2759</v>
      </c>
      <c r="F76" s="87" t="s">
        <v>1218</v>
      </c>
      <c r="G76" s="100" t="s">
        <v>1173</v>
      </c>
      <c r="H76" s="100" t="s">
        <v>281</v>
      </c>
      <c r="I76" s="97">
        <v>185116</v>
      </c>
      <c r="J76" s="99">
        <v>10560</v>
      </c>
      <c r="K76" s="97">
        <v>19548.249599999999</v>
      </c>
      <c r="L76" s="98">
        <v>1.2568316918534064E-2</v>
      </c>
      <c r="M76" s="98">
        <v>2.5934932030538204E-3</v>
      </c>
      <c r="N76" s="98">
        <f>K76/'סכום נכסי הקרן'!$C$43</f>
        <v>4.0947766563735914E-4</v>
      </c>
    </row>
    <row r="77" spans="2:14" s="158" customFormat="1">
      <c r="B77" s="110" t="s">
        <v>1219</v>
      </c>
      <c r="C77" s="87" t="s">
        <v>1220</v>
      </c>
      <c r="D77" s="100" t="s">
        <v>147</v>
      </c>
      <c r="E77" s="87" t="s">
        <v>2759</v>
      </c>
      <c r="F77" s="87" t="s">
        <v>1221</v>
      </c>
      <c r="G77" s="100" t="s">
        <v>469</v>
      </c>
      <c r="H77" s="100" t="s">
        <v>281</v>
      </c>
      <c r="I77" s="97">
        <v>248965</v>
      </c>
      <c r="J77" s="99">
        <v>9853</v>
      </c>
      <c r="K77" s="97">
        <v>24530.52145</v>
      </c>
      <c r="L77" s="98">
        <v>2.6075217153830321E-2</v>
      </c>
      <c r="M77" s="98">
        <v>3.2544980727042152E-3</v>
      </c>
      <c r="N77" s="98">
        <f>K77/'סכום נכסי הקרן'!$C$43</f>
        <v>5.138414367398484E-4</v>
      </c>
    </row>
    <row r="78" spans="2:14" s="158" customFormat="1">
      <c r="B78" s="110" t="s">
        <v>1222</v>
      </c>
      <c r="C78" s="87" t="s">
        <v>1223</v>
      </c>
      <c r="D78" s="100" t="s">
        <v>147</v>
      </c>
      <c r="E78" s="87" t="s">
        <v>2759</v>
      </c>
      <c r="F78" s="87" t="s">
        <v>614</v>
      </c>
      <c r="G78" s="100" t="s">
        <v>424</v>
      </c>
      <c r="H78" s="100" t="s">
        <v>281</v>
      </c>
      <c r="I78" s="97">
        <v>2135000</v>
      </c>
      <c r="J78" s="99">
        <v>1719</v>
      </c>
      <c r="K78" s="97">
        <v>36700.650000000009</v>
      </c>
      <c r="L78" s="98">
        <v>1.3541650988320747E-2</v>
      </c>
      <c r="M78" s="98">
        <v>4.8691257923500842E-3</v>
      </c>
      <c r="N78" s="98">
        <f>K78/'סכום נכסי הקרן'!$C$43</f>
        <v>7.6876941909795077E-4</v>
      </c>
    </row>
    <row r="79" spans="2:14" s="158" customFormat="1">
      <c r="B79" s="110" t="s">
        <v>1224</v>
      </c>
      <c r="C79" s="87" t="s">
        <v>1225</v>
      </c>
      <c r="D79" s="100" t="s">
        <v>147</v>
      </c>
      <c r="E79" s="87" t="s">
        <v>2759</v>
      </c>
      <c r="F79" s="87" t="s">
        <v>1226</v>
      </c>
      <c r="G79" s="100" t="s">
        <v>217</v>
      </c>
      <c r="H79" s="100" t="s">
        <v>281</v>
      </c>
      <c r="I79" s="97">
        <v>5808</v>
      </c>
      <c r="J79" s="99">
        <v>1450</v>
      </c>
      <c r="K79" s="97">
        <v>84.215999999999994</v>
      </c>
      <c r="L79" s="98">
        <v>7.6702079969445954E-5</v>
      </c>
      <c r="M79" s="98">
        <v>1.1173052731451748E-5</v>
      </c>
      <c r="N79" s="98">
        <f>K79/'סכום נכסי הקרן'!$C$43</f>
        <v>1.7640746253473169E-6</v>
      </c>
    </row>
    <row r="80" spans="2:14" s="158" customFormat="1">
      <c r="B80" s="110" t="s">
        <v>1227</v>
      </c>
      <c r="C80" s="87" t="s">
        <v>1228</v>
      </c>
      <c r="D80" s="100" t="s">
        <v>147</v>
      </c>
      <c r="E80" s="87" t="s">
        <v>2759</v>
      </c>
      <c r="F80" s="87" t="s">
        <v>1229</v>
      </c>
      <c r="G80" s="100" t="s">
        <v>465</v>
      </c>
      <c r="H80" s="100" t="s">
        <v>281</v>
      </c>
      <c r="I80" s="97">
        <v>258623</v>
      </c>
      <c r="J80" s="99">
        <v>6316</v>
      </c>
      <c r="K80" s="97">
        <v>16334.62868</v>
      </c>
      <c r="L80" s="98">
        <v>2.0562297824040864E-2</v>
      </c>
      <c r="M80" s="98">
        <v>2.1671376886853336E-3</v>
      </c>
      <c r="N80" s="98">
        <f>K80/'סכום נכסי הקרן'!$C$43</f>
        <v>3.4216186910870309E-4</v>
      </c>
    </row>
    <row r="81" spans="2:14" s="158" customFormat="1">
      <c r="B81" s="110" t="s">
        <v>1230</v>
      </c>
      <c r="C81" s="87" t="s">
        <v>1231</v>
      </c>
      <c r="D81" s="100" t="s">
        <v>147</v>
      </c>
      <c r="E81" s="87" t="s">
        <v>2759</v>
      </c>
      <c r="F81" s="87" t="s">
        <v>695</v>
      </c>
      <c r="G81" s="100" t="s">
        <v>406</v>
      </c>
      <c r="H81" s="100" t="s">
        <v>281</v>
      </c>
      <c r="I81" s="97">
        <v>126269</v>
      </c>
      <c r="J81" s="99">
        <v>12000</v>
      </c>
      <c r="K81" s="97">
        <v>15152.28</v>
      </c>
      <c r="L81" s="98">
        <v>1.0908883877652965E-2</v>
      </c>
      <c r="M81" s="98">
        <v>2.0102738605695084E-3</v>
      </c>
      <c r="N81" s="98">
        <f>K81/'סכום נכסי הקרן'!$C$43</f>
        <v>3.1739518220002904E-4</v>
      </c>
    </row>
    <row r="82" spans="2:14" s="158" customFormat="1">
      <c r="B82" s="110" t="s">
        <v>1232</v>
      </c>
      <c r="C82" s="87" t="s">
        <v>1233</v>
      </c>
      <c r="D82" s="100" t="s">
        <v>147</v>
      </c>
      <c r="E82" s="87" t="s">
        <v>2759</v>
      </c>
      <c r="F82" s="87" t="s">
        <v>555</v>
      </c>
      <c r="G82" s="100" t="s">
        <v>406</v>
      </c>
      <c r="H82" s="100" t="s">
        <v>281</v>
      </c>
      <c r="I82" s="97">
        <v>2817298</v>
      </c>
      <c r="J82" s="99">
        <v>1039</v>
      </c>
      <c r="K82" s="97">
        <v>29271.726220000008</v>
      </c>
      <c r="L82" s="98">
        <v>1.7272346504226752E-2</v>
      </c>
      <c r="M82" s="98">
        <v>3.8835202407699111E-3</v>
      </c>
      <c r="N82" s="98">
        <f>K82/'סכום נכסי הקרן'!$C$43</f>
        <v>6.1315556978265118E-4</v>
      </c>
    </row>
    <row r="83" spans="2:14" s="158" customFormat="1">
      <c r="B83" s="110" t="s">
        <v>1234</v>
      </c>
      <c r="C83" s="87" t="s">
        <v>1235</v>
      </c>
      <c r="D83" s="100" t="s">
        <v>147</v>
      </c>
      <c r="E83" s="87" t="s">
        <v>2759</v>
      </c>
      <c r="F83" s="87" t="s">
        <v>1236</v>
      </c>
      <c r="G83" s="100" t="s">
        <v>177</v>
      </c>
      <c r="H83" s="100" t="s">
        <v>281</v>
      </c>
      <c r="I83" s="97">
        <v>122072</v>
      </c>
      <c r="J83" s="99">
        <v>17900</v>
      </c>
      <c r="K83" s="97">
        <v>21850.887999999999</v>
      </c>
      <c r="L83" s="98">
        <v>9.0566134043843314E-3</v>
      </c>
      <c r="M83" s="98">
        <v>2.8989874115731714E-3</v>
      </c>
      <c r="N83" s="98">
        <f>K83/'סכום נכסי הקרן'!$C$43</f>
        <v>4.5771108889173292E-4</v>
      </c>
    </row>
    <row r="84" spans="2:14" s="158" customFormat="1">
      <c r="B84" s="110" t="s">
        <v>1237</v>
      </c>
      <c r="C84" s="87" t="s">
        <v>1238</v>
      </c>
      <c r="D84" s="100" t="s">
        <v>147</v>
      </c>
      <c r="E84" s="87" t="s">
        <v>2759</v>
      </c>
      <c r="F84" s="87" t="s">
        <v>619</v>
      </c>
      <c r="G84" s="100" t="s">
        <v>406</v>
      </c>
      <c r="H84" s="100" t="s">
        <v>281</v>
      </c>
      <c r="I84" s="97">
        <v>9476100</v>
      </c>
      <c r="J84" s="99">
        <v>614</v>
      </c>
      <c r="K84" s="97">
        <v>58183.254000000008</v>
      </c>
      <c r="L84" s="98">
        <v>2.3349846653915179E-2</v>
      </c>
      <c r="M84" s="98">
        <v>7.7192524583149392E-3</v>
      </c>
      <c r="N84" s="98">
        <f>K84/'סכום נכסי הקרן'!$C$43</f>
        <v>1.2187660539747529E-3</v>
      </c>
    </row>
    <row r="85" spans="2:14" s="158" customFormat="1">
      <c r="B85" s="110" t="s">
        <v>1239</v>
      </c>
      <c r="C85" s="87" t="s">
        <v>1240</v>
      </c>
      <c r="D85" s="100" t="s">
        <v>147</v>
      </c>
      <c r="E85" s="87" t="s">
        <v>2759</v>
      </c>
      <c r="F85" s="87" t="s">
        <v>869</v>
      </c>
      <c r="G85" s="100" t="s">
        <v>406</v>
      </c>
      <c r="H85" s="100" t="s">
        <v>281</v>
      </c>
      <c r="I85" s="97">
        <v>2381900</v>
      </c>
      <c r="J85" s="99">
        <v>632</v>
      </c>
      <c r="K85" s="97">
        <v>15053.608</v>
      </c>
      <c r="L85" s="98">
        <v>6.8034847186518137E-3</v>
      </c>
      <c r="M85" s="98">
        <v>1.9971829104042447E-3</v>
      </c>
      <c r="N85" s="98">
        <f>K85/'סכום נכסי הקרן'!$C$43</f>
        <v>3.1532829738678368E-4</v>
      </c>
    </row>
    <row r="86" spans="2:14" s="158" customFormat="1">
      <c r="B86" s="111"/>
      <c r="C86" s="87"/>
      <c r="D86" s="87"/>
      <c r="E86" s="87"/>
      <c r="F86" s="87"/>
      <c r="G86" s="87"/>
      <c r="H86" s="87"/>
      <c r="I86" s="97"/>
      <c r="J86" s="99"/>
      <c r="K86" s="87"/>
      <c r="L86" s="87"/>
      <c r="M86" s="98"/>
      <c r="N86" s="87"/>
    </row>
    <row r="87" spans="2:14" s="158" customFormat="1">
      <c r="B87" s="109" t="s">
        <v>34</v>
      </c>
      <c r="C87" s="85"/>
      <c r="D87" s="85"/>
      <c r="E87" s="85"/>
      <c r="F87" s="85"/>
      <c r="G87" s="85"/>
      <c r="H87" s="85"/>
      <c r="I87" s="94"/>
      <c r="J87" s="96"/>
      <c r="K87" s="94">
        <v>258174.99453000003</v>
      </c>
      <c r="L87" s="85"/>
      <c r="M87" s="95">
        <v>3.4252432172342036E-2</v>
      </c>
      <c r="N87" s="95">
        <f>K87/'סכום נכסי הקרן'!$C$43</f>
        <v>5.4079979665331455E-3</v>
      </c>
    </row>
    <row r="88" spans="2:14" s="158" customFormat="1">
      <c r="B88" s="110" t="s">
        <v>1241</v>
      </c>
      <c r="C88" s="87" t="s">
        <v>1242</v>
      </c>
      <c r="D88" s="100" t="s">
        <v>147</v>
      </c>
      <c r="E88" s="87" t="s">
        <v>2759</v>
      </c>
      <c r="F88" s="87" t="s">
        <v>665</v>
      </c>
      <c r="G88" s="100" t="s">
        <v>406</v>
      </c>
      <c r="H88" s="100" t="s">
        <v>281</v>
      </c>
      <c r="I88" s="97">
        <v>588299</v>
      </c>
      <c r="J88" s="99">
        <v>542</v>
      </c>
      <c r="K88" s="97">
        <v>3188.5805800000003</v>
      </c>
      <c r="L88" s="98">
        <v>5.1229080291283315E-3</v>
      </c>
      <c r="M88" s="98">
        <v>4.2303337796645535E-4</v>
      </c>
      <c r="N88" s="98">
        <f>K88/'סכום נכסי הקרן'!$C$43</f>
        <v>6.679127591019796E-5</v>
      </c>
    </row>
    <row r="89" spans="2:14" s="158" customFormat="1">
      <c r="B89" s="110" t="s">
        <v>1243</v>
      </c>
      <c r="C89" s="87" t="s">
        <v>1244</v>
      </c>
      <c r="D89" s="100" t="s">
        <v>147</v>
      </c>
      <c r="E89" s="87" t="s">
        <v>2759</v>
      </c>
      <c r="F89" s="87" t="s">
        <v>1245</v>
      </c>
      <c r="G89" s="100" t="s">
        <v>1200</v>
      </c>
      <c r="H89" s="100" t="s">
        <v>281</v>
      </c>
      <c r="I89" s="97">
        <v>145926</v>
      </c>
      <c r="J89" s="99">
        <v>3275</v>
      </c>
      <c r="K89" s="97">
        <v>4916.830640000001</v>
      </c>
      <c r="L89" s="98">
        <v>2.5578669052415185E-2</v>
      </c>
      <c r="M89" s="98">
        <v>6.5232269417138855E-4</v>
      </c>
      <c r="N89" s="98">
        <f>K89/'סכום נכסי הקרן'!$C$43</f>
        <v>1.0299297246549599E-4</v>
      </c>
    </row>
    <row r="90" spans="2:14" s="158" customFormat="1">
      <c r="B90" s="110" t="s">
        <v>1246</v>
      </c>
      <c r="C90" s="87" t="s">
        <v>1247</v>
      </c>
      <c r="D90" s="100" t="s">
        <v>147</v>
      </c>
      <c r="E90" s="87" t="s">
        <v>2759</v>
      </c>
      <c r="F90" s="87" t="s">
        <v>1248</v>
      </c>
      <c r="G90" s="100" t="s">
        <v>781</v>
      </c>
      <c r="H90" s="100" t="s">
        <v>281</v>
      </c>
      <c r="I90" s="97">
        <v>157739</v>
      </c>
      <c r="J90" s="99">
        <v>1065</v>
      </c>
      <c r="K90" s="97">
        <v>1679.9203500000001</v>
      </c>
      <c r="L90" s="98">
        <v>1.6801558952553457E-2</v>
      </c>
      <c r="M90" s="98">
        <v>2.2287734700281273E-4</v>
      </c>
      <c r="N90" s="98">
        <f>K90/'סכום נכסי הקרן'!$C$43</f>
        <v>3.5189332930079601E-5</v>
      </c>
    </row>
    <row r="91" spans="2:14" s="158" customFormat="1">
      <c r="B91" s="110" t="s">
        <v>1249</v>
      </c>
      <c r="C91" s="87" t="s">
        <v>1250</v>
      </c>
      <c r="D91" s="100" t="s">
        <v>147</v>
      </c>
      <c r="E91" s="87" t="s">
        <v>2759</v>
      </c>
      <c r="F91" s="87" t="s">
        <v>1251</v>
      </c>
      <c r="G91" s="100" t="s">
        <v>638</v>
      </c>
      <c r="H91" s="100" t="s">
        <v>281</v>
      </c>
      <c r="I91" s="97">
        <v>290161</v>
      </c>
      <c r="J91" s="99">
        <v>1868</v>
      </c>
      <c r="K91" s="97">
        <v>5420.20748</v>
      </c>
      <c r="L91" s="98">
        <v>2.2241407354386969E-2</v>
      </c>
      <c r="M91" s="98">
        <v>7.191063929591669E-4</v>
      </c>
      <c r="N91" s="98">
        <f>K91/'סכום נכסי הקרן'!$C$43</f>
        <v>1.135372195258113E-4</v>
      </c>
    </row>
    <row r="92" spans="2:14" s="158" customFormat="1">
      <c r="B92" s="110" t="s">
        <v>1252</v>
      </c>
      <c r="C92" s="87" t="s">
        <v>1253</v>
      </c>
      <c r="D92" s="100" t="s">
        <v>147</v>
      </c>
      <c r="E92" s="87" t="s">
        <v>2759</v>
      </c>
      <c r="F92" s="87" t="s">
        <v>673</v>
      </c>
      <c r="G92" s="100" t="s">
        <v>406</v>
      </c>
      <c r="H92" s="100" t="s">
        <v>281</v>
      </c>
      <c r="I92" s="97">
        <v>3875088</v>
      </c>
      <c r="J92" s="99">
        <v>271</v>
      </c>
      <c r="K92" s="97">
        <v>10501.48848</v>
      </c>
      <c r="L92" s="98">
        <v>1.8405443057946804E-2</v>
      </c>
      <c r="M92" s="98">
        <v>1.3932469429297648E-3</v>
      </c>
      <c r="N92" s="98">
        <f>K92/'סכום נכסי הקרן'!$C$43</f>
        <v>2.1997493773089633E-4</v>
      </c>
    </row>
    <row r="93" spans="2:14" s="158" customFormat="1">
      <c r="B93" s="110" t="s">
        <v>1254</v>
      </c>
      <c r="C93" s="87" t="s">
        <v>1255</v>
      </c>
      <c r="D93" s="100" t="s">
        <v>147</v>
      </c>
      <c r="E93" s="87" t="s">
        <v>2759</v>
      </c>
      <c r="F93" s="87" t="s">
        <v>1256</v>
      </c>
      <c r="G93" s="100" t="s">
        <v>1193</v>
      </c>
      <c r="H93" s="100" t="s">
        <v>281</v>
      </c>
      <c r="I93" s="97">
        <v>327280</v>
      </c>
      <c r="J93" s="99">
        <v>186.1</v>
      </c>
      <c r="K93" s="97">
        <v>609.06808000000012</v>
      </c>
      <c r="L93" s="98">
        <v>2.196683295494779E-2</v>
      </c>
      <c r="M93" s="98">
        <v>8.0805901193170811E-5</v>
      </c>
      <c r="N93" s="98">
        <f>K93/'סכום נכסי הקרן'!$C$43</f>
        <v>1.275816406665016E-5</v>
      </c>
    </row>
    <row r="94" spans="2:14" s="158" customFormat="1">
      <c r="B94" s="110" t="s">
        <v>1257</v>
      </c>
      <c r="C94" s="87" t="s">
        <v>1258</v>
      </c>
      <c r="D94" s="100" t="s">
        <v>147</v>
      </c>
      <c r="E94" s="87" t="s">
        <v>2759</v>
      </c>
      <c r="F94" s="87" t="s">
        <v>1259</v>
      </c>
      <c r="G94" s="100" t="s">
        <v>1193</v>
      </c>
      <c r="H94" s="100" t="s">
        <v>281</v>
      </c>
      <c r="I94" s="97">
        <v>378695.6</v>
      </c>
      <c r="J94" s="99">
        <v>63.6</v>
      </c>
      <c r="K94" s="97">
        <v>240.85040000000001</v>
      </c>
      <c r="L94" s="98">
        <v>1.4286355613591956E-2</v>
      </c>
      <c r="M94" s="98">
        <v>3.1953954350613256E-5</v>
      </c>
      <c r="N94" s="98">
        <f>K94/'סכום נכסי הקרן'!$C$43</f>
        <v>5.0450992583921278E-6</v>
      </c>
    </row>
    <row r="95" spans="2:14" s="158" customFormat="1">
      <c r="B95" s="110" t="s">
        <v>1260</v>
      </c>
      <c r="C95" s="87" t="s">
        <v>1261</v>
      </c>
      <c r="D95" s="100" t="s">
        <v>147</v>
      </c>
      <c r="E95" s="87" t="s">
        <v>2759</v>
      </c>
      <c r="F95" s="87" t="s">
        <v>1262</v>
      </c>
      <c r="G95" s="100" t="s">
        <v>177</v>
      </c>
      <c r="H95" s="100" t="s">
        <v>281</v>
      </c>
      <c r="I95" s="97">
        <v>2053</v>
      </c>
      <c r="J95" s="99">
        <v>3556</v>
      </c>
      <c r="K95" s="97">
        <v>73.004679999999993</v>
      </c>
      <c r="L95" s="98">
        <v>2.0458395615346287E-4</v>
      </c>
      <c r="M95" s="98">
        <v>9.6856314629376926E-6</v>
      </c>
      <c r="N95" s="98">
        <f>K95/'סכום נכסי הקרן'!$C$43</f>
        <v>1.529230829291355E-6</v>
      </c>
    </row>
    <row r="96" spans="2:14" s="158" customFormat="1">
      <c r="B96" s="110" t="s">
        <v>1263</v>
      </c>
      <c r="C96" s="87" t="s">
        <v>1264</v>
      </c>
      <c r="D96" s="100" t="s">
        <v>147</v>
      </c>
      <c r="E96" s="87" t="s">
        <v>2759</v>
      </c>
      <c r="F96" s="87" t="s">
        <v>1265</v>
      </c>
      <c r="G96" s="100" t="s">
        <v>1193</v>
      </c>
      <c r="H96" s="100" t="s">
        <v>281</v>
      </c>
      <c r="I96" s="97">
        <v>4341485.5</v>
      </c>
      <c r="J96" s="99">
        <v>142.9</v>
      </c>
      <c r="K96" s="97">
        <v>6203.98279</v>
      </c>
      <c r="L96" s="98">
        <v>1.672484838960013E-2</v>
      </c>
      <c r="M96" s="98">
        <v>8.230909430237619E-4</v>
      </c>
      <c r="N96" s="98">
        <f>K96/'סכום נכסי הקרן'!$C$43</f>
        <v>1.2995498024045849E-4</v>
      </c>
    </row>
    <row r="97" spans="2:14" s="158" customFormat="1">
      <c r="B97" s="110" t="s">
        <v>1266</v>
      </c>
      <c r="C97" s="87" t="s">
        <v>1267</v>
      </c>
      <c r="D97" s="100" t="s">
        <v>147</v>
      </c>
      <c r="E97" s="87" t="s">
        <v>2759</v>
      </c>
      <c r="F97" s="87" t="s">
        <v>893</v>
      </c>
      <c r="G97" s="100" t="s">
        <v>638</v>
      </c>
      <c r="H97" s="100" t="s">
        <v>281</v>
      </c>
      <c r="I97" s="97">
        <v>90594</v>
      </c>
      <c r="J97" s="99">
        <v>3675</v>
      </c>
      <c r="K97" s="97">
        <v>3329.3294999999998</v>
      </c>
      <c r="L97" s="98">
        <v>5.7056943956167285E-3</v>
      </c>
      <c r="M97" s="98">
        <v>4.417067310710302E-4</v>
      </c>
      <c r="N97" s="98">
        <f>K97/'סכום נכסי הקרן'!$C$43</f>
        <v>6.9739547002591786E-5</v>
      </c>
    </row>
    <row r="98" spans="2:14" s="158" customFormat="1">
      <c r="B98" s="110" t="s">
        <v>1268</v>
      </c>
      <c r="C98" s="87" t="s">
        <v>1269</v>
      </c>
      <c r="D98" s="100" t="s">
        <v>147</v>
      </c>
      <c r="E98" s="87" t="s">
        <v>2759</v>
      </c>
      <c r="F98" s="87" t="s">
        <v>1270</v>
      </c>
      <c r="G98" s="100" t="s">
        <v>1271</v>
      </c>
      <c r="H98" s="100" t="s">
        <v>281</v>
      </c>
      <c r="I98" s="97">
        <v>646302</v>
      </c>
      <c r="J98" s="99">
        <v>502.2</v>
      </c>
      <c r="K98" s="97">
        <v>3245.7286500000005</v>
      </c>
      <c r="L98" s="98">
        <v>3.348136301414429E-2</v>
      </c>
      <c r="M98" s="98">
        <v>4.3061529113747624E-4</v>
      </c>
      <c r="N98" s="98">
        <f>K98/'סכום נכסי הקרן'!$C$43</f>
        <v>6.7988357939439102E-5</v>
      </c>
    </row>
    <row r="99" spans="2:14" s="158" customFormat="1">
      <c r="B99" s="110" t="s">
        <v>1272</v>
      </c>
      <c r="C99" s="87" t="s">
        <v>1273</v>
      </c>
      <c r="D99" s="100" t="s">
        <v>147</v>
      </c>
      <c r="E99" s="87" t="s">
        <v>2759</v>
      </c>
      <c r="F99" s="87" t="s">
        <v>1274</v>
      </c>
      <c r="G99" s="100" t="s">
        <v>177</v>
      </c>
      <c r="H99" s="100" t="s">
        <v>281</v>
      </c>
      <c r="I99" s="97">
        <v>194364</v>
      </c>
      <c r="J99" s="99">
        <v>2846</v>
      </c>
      <c r="K99" s="97">
        <v>5531.59944</v>
      </c>
      <c r="L99" s="98">
        <v>8.9849154436358637E-3</v>
      </c>
      <c r="M99" s="98">
        <v>7.3388491773996581E-4</v>
      </c>
      <c r="N99" s="98">
        <f>K99/'סכום נכסי הקרן'!$C$43</f>
        <v>1.1587054965433443E-4</v>
      </c>
    </row>
    <row r="100" spans="2:14" s="158" customFormat="1">
      <c r="B100" s="110" t="s">
        <v>1275</v>
      </c>
      <c r="C100" s="87" t="s">
        <v>1276</v>
      </c>
      <c r="D100" s="100" t="s">
        <v>147</v>
      </c>
      <c r="E100" s="87" t="s">
        <v>2759</v>
      </c>
      <c r="F100" s="87" t="s">
        <v>1277</v>
      </c>
      <c r="G100" s="100" t="s">
        <v>214</v>
      </c>
      <c r="H100" s="100" t="s">
        <v>281</v>
      </c>
      <c r="I100" s="97">
        <v>339578.68</v>
      </c>
      <c r="J100" s="99">
        <v>1980</v>
      </c>
      <c r="K100" s="97">
        <v>6723.6578600000003</v>
      </c>
      <c r="L100" s="98">
        <v>1.1416801375562146E-2</v>
      </c>
      <c r="M100" s="98">
        <v>8.9203695043720932E-4</v>
      </c>
      <c r="N100" s="98">
        <f>K100/'סכום נכסי הקרן'!$C$43</f>
        <v>1.4084062672583647E-4</v>
      </c>
    </row>
    <row r="101" spans="2:14" s="158" customFormat="1">
      <c r="B101" s="110" t="s">
        <v>1278</v>
      </c>
      <c r="C101" s="87" t="s">
        <v>1279</v>
      </c>
      <c r="D101" s="100" t="s">
        <v>147</v>
      </c>
      <c r="E101" s="87" t="s">
        <v>2759</v>
      </c>
      <c r="F101" s="87" t="s">
        <v>1280</v>
      </c>
      <c r="G101" s="100" t="s">
        <v>638</v>
      </c>
      <c r="H101" s="100" t="s">
        <v>281</v>
      </c>
      <c r="I101" s="97">
        <v>155694</v>
      </c>
      <c r="J101" s="99">
        <v>1662</v>
      </c>
      <c r="K101" s="97">
        <v>2587.6342800000002</v>
      </c>
      <c r="L101" s="98">
        <v>2.3404149774292324E-2</v>
      </c>
      <c r="M101" s="98">
        <v>3.4330500451401375E-4</v>
      </c>
      <c r="N101" s="98">
        <f>K101/'סכום נכסי הקרן'!$C$43</f>
        <v>5.4203238969161139E-5</v>
      </c>
    </row>
    <row r="102" spans="2:14" s="158" customFormat="1">
      <c r="B102" s="110" t="s">
        <v>1281</v>
      </c>
      <c r="C102" s="87" t="s">
        <v>1282</v>
      </c>
      <c r="D102" s="100" t="s">
        <v>147</v>
      </c>
      <c r="E102" s="87" t="s">
        <v>2759</v>
      </c>
      <c r="F102" s="87" t="s">
        <v>1283</v>
      </c>
      <c r="G102" s="100" t="s">
        <v>1271</v>
      </c>
      <c r="H102" s="100" t="s">
        <v>281</v>
      </c>
      <c r="I102" s="97">
        <v>48550</v>
      </c>
      <c r="J102" s="99">
        <v>11370</v>
      </c>
      <c r="K102" s="97">
        <v>5520.1349999999993</v>
      </c>
      <c r="L102" s="98">
        <v>1.0600351045198979E-2</v>
      </c>
      <c r="M102" s="98">
        <v>7.3236391469236708E-4</v>
      </c>
      <c r="N102" s="98">
        <f>K102/'סכום נכסי הקרן'!$C$43</f>
        <v>1.1563040374740679E-4</v>
      </c>
    </row>
    <row r="103" spans="2:14" s="158" customFormat="1">
      <c r="B103" s="110" t="s">
        <v>1284</v>
      </c>
      <c r="C103" s="87" t="s">
        <v>1285</v>
      </c>
      <c r="D103" s="100" t="s">
        <v>147</v>
      </c>
      <c r="E103" s="87" t="s">
        <v>2759</v>
      </c>
      <c r="F103" s="87" t="s">
        <v>724</v>
      </c>
      <c r="G103" s="100" t="s">
        <v>406</v>
      </c>
      <c r="H103" s="100" t="s">
        <v>281</v>
      </c>
      <c r="I103" s="97">
        <v>0.99</v>
      </c>
      <c r="J103" s="99">
        <v>182.3</v>
      </c>
      <c r="K103" s="97">
        <v>1.7999999999999997E-3</v>
      </c>
      <c r="L103" s="98">
        <v>4.8165166705261238E-9</v>
      </c>
      <c r="M103" s="98">
        <v>2.3880847958360816E-10</v>
      </c>
      <c r="N103" s="98">
        <f>K103/'סכום נכסי הקרן'!$C$43</f>
        <v>3.7704644314918421E-11</v>
      </c>
    </row>
    <row r="104" spans="2:14" s="158" customFormat="1">
      <c r="B104" s="110" t="s">
        <v>1286</v>
      </c>
      <c r="C104" s="87" t="s">
        <v>1287</v>
      </c>
      <c r="D104" s="100" t="s">
        <v>147</v>
      </c>
      <c r="E104" s="87" t="s">
        <v>2759</v>
      </c>
      <c r="F104" s="87" t="s">
        <v>1288</v>
      </c>
      <c r="G104" s="100" t="s">
        <v>406</v>
      </c>
      <c r="H104" s="100" t="s">
        <v>281</v>
      </c>
      <c r="I104" s="97">
        <v>108754</v>
      </c>
      <c r="J104" s="99">
        <v>6885</v>
      </c>
      <c r="K104" s="97">
        <v>7487.7129000000004</v>
      </c>
      <c r="L104" s="98">
        <v>8.6030477479671057E-3</v>
      </c>
      <c r="M104" s="98">
        <v>9.9340518511531646E-4</v>
      </c>
      <c r="N104" s="98">
        <f>K104/'סכום נכסי הקרן'!$C$43</f>
        <v>1.5684530645929245E-4</v>
      </c>
    </row>
    <row r="105" spans="2:14" s="158" customFormat="1">
      <c r="B105" s="110" t="s">
        <v>1289</v>
      </c>
      <c r="C105" s="87" t="s">
        <v>1290</v>
      </c>
      <c r="D105" s="100" t="s">
        <v>147</v>
      </c>
      <c r="E105" s="87" t="s">
        <v>2759</v>
      </c>
      <c r="F105" s="87" t="s">
        <v>1291</v>
      </c>
      <c r="G105" s="100" t="s">
        <v>1133</v>
      </c>
      <c r="H105" s="100" t="s">
        <v>281</v>
      </c>
      <c r="I105" s="97">
        <v>26073</v>
      </c>
      <c r="J105" s="99">
        <v>11230</v>
      </c>
      <c r="K105" s="97">
        <v>2927.9979000000003</v>
      </c>
      <c r="L105" s="98">
        <v>1.6492180873169039E-2</v>
      </c>
      <c r="M105" s="98">
        <v>3.8846151484610986E-4</v>
      </c>
      <c r="N105" s="98">
        <f>K105/'סכום נכסי הקרן'!$C$43</f>
        <v>6.1332844096848951E-5</v>
      </c>
    </row>
    <row r="106" spans="2:14" s="158" customFormat="1">
      <c r="B106" s="110" t="s">
        <v>1292</v>
      </c>
      <c r="C106" s="87" t="s">
        <v>1293</v>
      </c>
      <c r="D106" s="100" t="s">
        <v>147</v>
      </c>
      <c r="E106" s="87" t="s">
        <v>2759</v>
      </c>
      <c r="F106" s="87" t="s">
        <v>1294</v>
      </c>
      <c r="G106" s="100" t="s">
        <v>1193</v>
      </c>
      <c r="H106" s="100" t="s">
        <v>281</v>
      </c>
      <c r="I106" s="97">
        <v>361728.5799999999</v>
      </c>
      <c r="J106" s="99">
        <v>219.5</v>
      </c>
      <c r="K106" s="97">
        <v>793.99423000000013</v>
      </c>
      <c r="L106" s="98">
        <v>2.2160576808267704E-2</v>
      </c>
      <c r="M106" s="98">
        <v>1.0534030825803207E-4</v>
      </c>
      <c r="N106" s="98">
        <f>K106/'סכום נכסי הקרן'!$C$43</f>
        <v>1.6631816683470857E-5</v>
      </c>
    </row>
    <row r="107" spans="2:14" s="158" customFormat="1">
      <c r="B107" s="110" t="s">
        <v>1295</v>
      </c>
      <c r="C107" s="87" t="s">
        <v>1296</v>
      </c>
      <c r="D107" s="100" t="s">
        <v>147</v>
      </c>
      <c r="E107" s="87" t="s">
        <v>2759</v>
      </c>
      <c r="F107" s="87" t="s">
        <v>1297</v>
      </c>
      <c r="G107" s="100" t="s">
        <v>1200</v>
      </c>
      <c r="H107" s="100" t="s">
        <v>281</v>
      </c>
      <c r="I107" s="97">
        <v>530540</v>
      </c>
      <c r="J107" s="99">
        <v>3421</v>
      </c>
      <c r="K107" s="97">
        <v>18149.773400000002</v>
      </c>
      <c r="L107" s="98">
        <v>2.1452664070382401E-2</v>
      </c>
      <c r="M107" s="98">
        <v>2.4079554391338975E-3</v>
      </c>
      <c r="N107" s="98">
        <f>K107/'סכום נכסי הקרן'!$C$43</f>
        <v>3.8018375024631546E-4</v>
      </c>
    </row>
    <row r="108" spans="2:14" s="158" customFormat="1">
      <c r="B108" s="110" t="s">
        <v>1298</v>
      </c>
      <c r="C108" s="87" t="s">
        <v>1299</v>
      </c>
      <c r="D108" s="100" t="s">
        <v>147</v>
      </c>
      <c r="E108" s="87" t="s">
        <v>2759</v>
      </c>
      <c r="F108" s="87" t="s">
        <v>419</v>
      </c>
      <c r="G108" s="100" t="s">
        <v>406</v>
      </c>
      <c r="H108" s="100" t="s">
        <v>281</v>
      </c>
      <c r="I108" s="97">
        <v>23675.01</v>
      </c>
      <c r="J108" s="99">
        <v>1287</v>
      </c>
      <c r="K108" s="97">
        <v>304.69738000000001</v>
      </c>
      <c r="L108" s="98">
        <v>0</v>
      </c>
      <c r="M108" s="98">
        <v>4.0424621139393837E-5</v>
      </c>
      <c r="N108" s="98">
        <f>K108/'סכום נכסי הקרן'!$C$43</f>
        <v>6.3825035203264113E-6</v>
      </c>
    </row>
    <row r="109" spans="2:14" s="158" customFormat="1">
      <c r="B109" s="110" t="s">
        <v>1300</v>
      </c>
      <c r="C109" s="87" t="s">
        <v>1301</v>
      </c>
      <c r="D109" s="100" t="s">
        <v>147</v>
      </c>
      <c r="E109" s="87" t="s">
        <v>2759</v>
      </c>
      <c r="F109" s="87" t="s">
        <v>1302</v>
      </c>
      <c r="G109" s="100" t="s">
        <v>1122</v>
      </c>
      <c r="H109" s="100" t="s">
        <v>281</v>
      </c>
      <c r="I109" s="97">
        <v>179646.9</v>
      </c>
      <c r="J109" s="99">
        <v>511.6</v>
      </c>
      <c r="K109" s="97">
        <v>919.07354000000009</v>
      </c>
      <c r="L109" s="98">
        <v>3.2771482579180065E-3</v>
      </c>
      <c r="M109" s="98">
        <v>1.2193475261829139E-4</v>
      </c>
      <c r="N109" s="98">
        <f>K109/'סכום נכסי הקרן'!$C$43</f>
        <v>1.9251856069418312E-5</v>
      </c>
    </row>
    <row r="110" spans="2:14" s="158" customFormat="1">
      <c r="B110" s="110" t="s">
        <v>1303</v>
      </c>
      <c r="C110" s="87" t="s">
        <v>1304</v>
      </c>
      <c r="D110" s="100" t="s">
        <v>147</v>
      </c>
      <c r="E110" s="87" t="s">
        <v>2759</v>
      </c>
      <c r="F110" s="87" t="s">
        <v>1305</v>
      </c>
      <c r="G110" s="100" t="s">
        <v>212</v>
      </c>
      <c r="H110" s="100" t="s">
        <v>281</v>
      </c>
      <c r="I110" s="97">
        <v>186876</v>
      </c>
      <c r="J110" s="99">
        <v>2180</v>
      </c>
      <c r="K110" s="97">
        <v>4073.8968</v>
      </c>
      <c r="L110" s="98">
        <v>3.0977975461099001E-2</v>
      </c>
      <c r="M110" s="98">
        <v>5.4048950043807033E-4</v>
      </c>
      <c r="N110" s="98">
        <f>K110/'סכום נכסי הקרן'!$C$43</f>
        <v>8.5336016566491327E-5</v>
      </c>
    </row>
    <row r="111" spans="2:14" s="158" customFormat="1">
      <c r="B111" s="110" t="s">
        <v>1306</v>
      </c>
      <c r="C111" s="87" t="s">
        <v>1307</v>
      </c>
      <c r="D111" s="100" t="s">
        <v>147</v>
      </c>
      <c r="E111" s="87" t="s">
        <v>2759</v>
      </c>
      <c r="F111" s="87" t="s">
        <v>1308</v>
      </c>
      <c r="G111" s="100" t="s">
        <v>638</v>
      </c>
      <c r="H111" s="100" t="s">
        <v>281</v>
      </c>
      <c r="I111" s="97">
        <v>73643</v>
      </c>
      <c r="J111" s="99">
        <v>899.6</v>
      </c>
      <c r="K111" s="97">
        <v>662.4924299999999</v>
      </c>
      <c r="L111" s="98">
        <v>8.5002299262389239E-3</v>
      </c>
      <c r="M111" s="98">
        <v>8.7893783302194409E-5</v>
      </c>
      <c r="N111" s="98">
        <f>K111/'סכום נכסי הקרן'!$C$43</f>
        <v>1.3877245241375552E-5</v>
      </c>
    </row>
    <row r="112" spans="2:14" s="158" customFormat="1">
      <c r="B112" s="110" t="s">
        <v>1309</v>
      </c>
      <c r="C112" s="87" t="s">
        <v>1310</v>
      </c>
      <c r="D112" s="100" t="s">
        <v>147</v>
      </c>
      <c r="E112" s="87" t="s">
        <v>2759</v>
      </c>
      <c r="F112" s="87" t="s">
        <v>1311</v>
      </c>
      <c r="G112" s="100" t="s">
        <v>469</v>
      </c>
      <c r="H112" s="100" t="s">
        <v>281</v>
      </c>
      <c r="I112" s="97">
        <v>466840.41</v>
      </c>
      <c r="J112" s="99">
        <v>702.4</v>
      </c>
      <c r="K112" s="97">
        <v>3279.0870299999997</v>
      </c>
      <c r="L112" s="98">
        <v>1.7729027972829995E-2</v>
      </c>
      <c r="M112" s="98">
        <v>4.3504099336479405E-4</v>
      </c>
      <c r="N112" s="98">
        <f>K112/'סכום נכסי הקרן'!$C$43</f>
        <v>6.8687116746562357E-5</v>
      </c>
    </row>
    <row r="113" spans="2:14" s="158" customFormat="1">
      <c r="B113" s="110" t="s">
        <v>1312</v>
      </c>
      <c r="C113" s="87" t="s">
        <v>1313</v>
      </c>
      <c r="D113" s="100" t="s">
        <v>147</v>
      </c>
      <c r="E113" s="87" t="s">
        <v>2759</v>
      </c>
      <c r="F113" s="87" t="s">
        <v>1314</v>
      </c>
      <c r="G113" s="100" t="s">
        <v>177</v>
      </c>
      <c r="H113" s="100" t="s">
        <v>281</v>
      </c>
      <c r="I113" s="97">
        <v>312491</v>
      </c>
      <c r="J113" s="99">
        <v>564.9</v>
      </c>
      <c r="K113" s="97">
        <v>1765.2616599999999</v>
      </c>
      <c r="L113" s="98">
        <v>7.7541210307992634E-3</v>
      </c>
      <c r="M113" s="98">
        <v>2.3419969616213126E-4</v>
      </c>
      <c r="N113" s="98">
        <f>K113/'סכום נכסי הקרן'!$C$43</f>
        <v>3.6976979451701371E-5</v>
      </c>
    </row>
    <row r="114" spans="2:14" s="158" customFormat="1">
      <c r="B114" s="110" t="s">
        <v>1315</v>
      </c>
      <c r="C114" s="87" t="s">
        <v>1316</v>
      </c>
      <c r="D114" s="100" t="s">
        <v>147</v>
      </c>
      <c r="E114" s="87" t="s">
        <v>2759</v>
      </c>
      <c r="F114" s="87" t="s">
        <v>1317</v>
      </c>
      <c r="G114" s="100" t="s">
        <v>469</v>
      </c>
      <c r="H114" s="100" t="s">
        <v>281</v>
      </c>
      <c r="I114" s="97">
        <v>397150</v>
      </c>
      <c r="J114" s="99">
        <v>1673</v>
      </c>
      <c r="K114" s="97">
        <v>6644.3194999999996</v>
      </c>
      <c r="L114" s="98">
        <v>2.6163115678916549E-2</v>
      </c>
      <c r="M114" s="98">
        <v>8.8151102092373309E-4</v>
      </c>
      <c r="N114" s="98">
        <f>K114/'סכום נכסי הקרן'!$C$43</f>
        <v>1.3917872414565368E-4</v>
      </c>
    </row>
    <row r="115" spans="2:14" s="158" customFormat="1">
      <c r="B115" s="110" t="s">
        <v>1318</v>
      </c>
      <c r="C115" s="87" t="s">
        <v>1319</v>
      </c>
      <c r="D115" s="100" t="s">
        <v>147</v>
      </c>
      <c r="E115" s="87" t="s">
        <v>2759</v>
      </c>
      <c r="F115" s="87" t="s">
        <v>1320</v>
      </c>
      <c r="G115" s="100" t="s">
        <v>406</v>
      </c>
      <c r="H115" s="100" t="s">
        <v>281</v>
      </c>
      <c r="I115" s="97">
        <v>180160</v>
      </c>
      <c r="J115" s="99">
        <v>4723</v>
      </c>
      <c r="K115" s="97">
        <v>8508.9567999999999</v>
      </c>
      <c r="L115" s="98">
        <v>1.0045048272378263E-2</v>
      </c>
      <c r="M115" s="98">
        <v>1.1288950201392245E-3</v>
      </c>
      <c r="N115" s="98">
        <f>K115/'סכום נכסי הקרן'!$C$43</f>
        <v>1.7823732757500362E-4</v>
      </c>
    </row>
    <row r="116" spans="2:14" s="158" customFormat="1">
      <c r="B116" s="110" t="s">
        <v>1321</v>
      </c>
      <c r="C116" s="87" t="s">
        <v>1322</v>
      </c>
      <c r="D116" s="100" t="s">
        <v>147</v>
      </c>
      <c r="E116" s="87" t="s">
        <v>2759</v>
      </c>
      <c r="F116" s="87" t="s">
        <v>1323</v>
      </c>
      <c r="G116" s="100" t="s">
        <v>638</v>
      </c>
      <c r="H116" s="100" t="s">
        <v>281</v>
      </c>
      <c r="I116" s="97">
        <v>124103</v>
      </c>
      <c r="J116" s="99">
        <v>11600</v>
      </c>
      <c r="K116" s="97">
        <v>14395.948</v>
      </c>
      <c r="L116" s="98">
        <v>2.5929717746906163E-2</v>
      </c>
      <c r="M116" s="98">
        <v>1.9099302522470473E-3</v>
      </c>
      <c r="N116" s="98">
        <f>K116/'סכום נכסי הקרן'!$C$43</f>
        <v>3.0155227717558962E-4</v>
      </c>
    </row>
    <row r="117" spans="2:14" s="158" customFormat="1">
      <c r="B117" s="110" t="s">
        <v>1324</v>
      </c>
      <c r="C117" s="87" t="s">
        <v>1325</v>
      </c>
      <c r="D117" s="100" t="s">
        <v>147</v>
      </c>
      <c r="E117" s="87" t="s">
        <v>2759</v>
      </c>
      <c r="F117" s="87" t="s">
        <v>1326</v>
      </c>
      <c r="G117" s="100" t="s">
        <v>1133</v>
      </c>
      <c r="H117" s="100" t="s">
        <v>281</v>
      </c>
      <c r="I117" s="97">
        <v>256390</v>
      </c>
      <c r="J117" s="99">
        <v>3011</v>
      </c>
      <c r="K117" s="97">
        <v>7719.9029</v>
      </c>
      <c r="L117" s="98">
        <v>1.8425711625647379E-2</v>
      </c>
      <c r="M117" s="98">
        <v>1.0242101522678264E-3</v>
      </c>
      <c r="N117" s="98">
        <f>K117/'סכום נכסי הקרן'!$C$43</f>
        <v>1.6170899610567073E-4</v>
      </c>
    </row>
    <row r="118" spans="2:14" s="158" customFormat="1">
      <c r="B118" s="110" t="s">
        <v>1327</v>
      </c>
      <c r="C118" s="87" t="s">
        <v>1328</v>
      </c>
      <c r="D118" s="100" t="s">
        <v>147</v>
      </c>
      <c r="E118" s="87" t="s">
        <v>2759</v>
      </c>
      <c r="F118" s="87" t="s">
        <v>1329</v>
      </c>
      <c r="G118" s="100" t="s">
        <v>1173</v>
      </c>
      <c r="H118" s="100" t="s">
        <v>281</v>
      </c>
      <c r="I118" s="97">
        <v>27594</v>
      </c>
      <c r="J118" s="99">
        <v>13620</v>
      </c>
      <c r="K118" s="97">
        <v>3758.3027999999999</v>
      </c>
      <c r="L118" s="98">
        <v>4.079044834754633E-3</v>
      </c>
      <c r="M118" s="98">
        <v>4.9861920971267632E-4</v>
      </c>
      <c r="N118" s="98">
        <f>K118/'סכום נכסי הקרן'!$C$43</f>
        <v>7.8725261278756676E-5</v>
      </c>
    </row>
    <row r="119" spans="2:14" s="158" customFormat="1">
      <c r="B119" s="110" t="s">
        <v>1330</v>
      </c>
      <c r="C119" s="87" t="s">
        <v>1331</v>
      </c>
      <c r="D119" s="100" t="s">
        <v>147</v>
      </c>
      <c r="E119" s="87" t="s">
        <v>2759</v>
      </c>
      <c r="F119" s="87" t="s">
        <v>1332</v>
      </c>
      <c r="G119" s="100" t="s">
        <v>465</v>
      </c>
      <c r="H119" s="100" t="s">
        <v>281</v>
      </c>
      <c r="I119" s="97">
        <v>301141</v>
      </c>
      <c r="J119" s="99">
        <v>1260</v>
      </c>
      <c r="K119" s="97">
        <v>3794.3766000000001</v>
      </c>
      <c r="L119" s="98">
        <v>2.1091248939715465E-2</v>
      </c>
      <c r="M119" s="98">
        <v>5.0340517045201151E-4</v>
      </c>
      <c r="N119" s="98">
        <f>K119/'סכום נכסי הקרן'!$C$43</f>
        <v>7.9480900055471957E-5</v>
      </c>
    </row>
    <row r="120" spans="2:14" s="158" customFormat="1">
      <c r="B120" s="110" t="s">
        <v>1333</v>
      </c>
      <c r="C120" s="87" t="s">
        <v>1334</v>
      </c>
      <c r="D120" s="100" t="s">
        <v>147</v>
      </c>
      <c r="E120" s="87" t="s">
        <v>2759</v>
      </c>
      <c r="F120" s="87" t="s">
        <v>1335</v>
      </c>
      <c r="G120" s="100" t="s">
        <v>1133</v>
      </c>
      <c r="H120" s="100" t="s">
        <v>281</v>
      </c>
      <c r="I120" s="97">
        <v>218337</v>
      </c>
      <c r="J120" s="99">
        <v>880.5</v>
      </c>
      <c r="K120" s="97">
        <v>1922.4572900000001</v>
      </c>
      <c r="L120" s="98">
        <v>1.7764696310158253E-2</v>
      </c>
      <c r="M120" s="98">
        <v>2.5505505693851317E-4</v>
      </c>
      <c r="N120" s="98">
        <f>K120/'סכום נכסי הקרן'!$C$43</f>
        <v>4.0269760183373332E-5</v>
      </c>
    </row>
    <row r="121" spans="2:14" s="158" customFormat="1">
      <c r="B121" s="110" t="s">
        <v>1336</v>
      </c>
      <c r="C121" s="87" t="s">
        <v>1337</v>
      </c>
      <c r="D121" s="100" t="s">
        <v>147</v>
      </c>
      <c r="E121" s="87" t="s">
        <v>2759</v>
      </c>
      <c r="F121" s="87" t="s">
        <v>1338</v>
      </c>
      <c r="G121" s="100" t="s">
        <v>214</v>
      </c>
      <c r="H121" s="100" t="s">
        <v>281</v>
      </c>
      <c r="I121" s="97">
        <v>1979459</v>
      </c>
      <c r="J121" s="99">
        <v>325</v>
      </c>
      <c r="K121" s="97">
        <v>6433.2417500000001</v>
      </c>
      <c r="L121" s="98">
        <v>1.4538706554936774E-2</v>
      </c>
      <c r="M121" s="98">
        <v>8.5350704506182817E-4</v>
      </c>
      <c r="N121" s="98">
        <f>K121/'סכום נכסי הקרן'!$C$43</f>
        <v>1.3475727331979632E-4</v>
      </c>
    </row>
    <row r="122" spans="2:14" s="158" customFormat="1">
      <c r="B122" s="110" t="s">
        <v>1339</v>
      </c>
      <c r="C122" s="87" t="s">
        <v>1340</v>
      </c>
      <c r="D122" s="100" t="s">
        <v>147</v>
      </c>
      <c r="E122" s="87" t="s">
        <v>2759</v>
      </c>
      <c r="F122" s="87" t="s">
        <v>1341</v>
      </c>
      <c r="G122" s="100" t="s">
        <v>638</v>
      </c>
      <c r="H122" s="100" t="s">
        <v>281</v>
      </c>
      <c r="I122" s="97">
        <v>350698</v>
      </c>
      <c r="J122" s="99">
        <v>307.3</v>
      </c>
      <c r="K122" s="97">
        <v>1077.69496</v>
      </c>
      <c r="L122" s="98">
        <v>3.0430183026403518E-2</v>
      </c>
      <c r="M122" s="98">
        <v>1.4297927491806526E-4</v>
      </c>
      <c r="N122" s="98">
        <f>K122/'סכום נכסי הקרן'!$C$43</f>
        <v>2.2574502859322359E-5</v>
      </c>
    </row>
    <row r="123" spans="2:14" s="158" customFormat="1">
      <c r="B123" s="110" t="s">
        <v>1342</v>
      </c>
      <c r="C123" s="87" t="s">
        <v>1343</v>
      </c>
      <c r="D123" s="100" t="s">
        <v>147</v>
      </c>
      <c r="E123" s="87" t="s">
        <v>2759</v>
      </c>
      <c r="F123" s="87" t="s">
        <v>1344</v>
      </c>
      <c r="G123" s="100" t="s">
        <v>406</v>
      </c>
      <c r="H123" s="100" t="s">
        <v>281</v>
      </c>
      <c r="I123" s="97">
        <v>97215</v>
      </c>
      <c r="J123" s="99">
        <v>7760</v>
      </c>
      <c r="K123" s="97">
        <v>7543.884</v>
      </c>
      <c r="L123" s="98">
        <v>2.6632845614696431E-2</v>
      </c>
      <c r="M123" s="98">
        <v>1.0008574823306157E-3</v>
      </c>
      <c r="N123" s="98">
        <f>K123/'סכום נכסי הקרן'!$C$43</f>
        <v>1.5802192387389118E-4</v>
      </c>
    </row>
    <row r="124" spans="2:14" s="158" customFormat="1">
      <c r="B124" s="110" t="s">
        <v>1345</v>
      </c>
      <c r="C124" s="87" t="s">
        <v>1346</v>
      </c>
      <c r="D124" s="100" t="s">
        <v>147</v>
      </c>
      <c r="E124" s="87" t="s">
        <v>2759</v>
      </c>
      <c r="F124" s="87" t="s">
        <v>1347</v>
      </c>
      <c r="G124" s="100" t="s">
        <v>177</v>
      </c>
      <c r="H124" s="100" t="s">
        <v>281</v>
      </c>
      <c r="I124" s="97">
        <v>260129</v>
      </c>
      <c r="J124" s="99">
        <v>1220</v>
      </c>
      <c r="K124" s="97">
        <v>3173.5737999999997</v>
      </c>
      <c r="L124" s="98">
        <v>1.8071019455893012E-2</v>
      </c>
      <c r="M124" s="98">
        <v>4.2104240779131872E-4</v>
      </c>
      <c r="N124" s="98">
        <f>K124/'סכום נכסי הקרן'!$C$43</f>
        <v>6.6476928520080043E-5</v>
      </c>
    </row>
    <row r="125" spans="2:14" s="158" customFormat="1">
      <c r="B125" s="110" t="s">
        <v>1348</v>
      </c>
      <c r="C125" s="87" t="s">
        <v>1349</v>
      </c>
      <c r="D125" s="100" t="s">
        <v>147</v>
      </c>
      <c r="E125" s="87" t="s">
        <v>2759</v>
      </c>
      <c r="F125" s="87" t="s">
        <v>1350</v>
      </c>
      <c r="G125" s="100" t="s">
        <v>1122</v>
      </c>
      <c r="H125" s="100" t="s">
        <v>281</v>
      </c>
      <c r="I125" s="97">
        <v>859274.5</v>
      </c>
      <c r="J125" s="99">
        <v>175.3</v>
      </c>
      <c r="K125" s="97">
        <v>1506.3082099999997</v>
      </c>
      <c r="L125" s="98">
        <v>2.6812918162722951E-2</v>
      </c>
      <c r="M125" s="98">
        <v>1.9984398523022572E-4</v>
      </c>
      <c r="N125" s="98">
        <f>K125/'סכום נכסי הקרן'!$C$43</f>
        <v>3.1552675159273025E-5</v>
      </c>
    </row>
    <row r="126" spans="2:14" s="158" customFormat="1">
      <c r="B126" s="110" t="s">
        <v>1351</v>
      </c>
      <c r="C126" s="87" t="s">
        <v>1352</v>
      </c>
      <c r="D126" s="100" t="s">
        <v>147</v>
      </c>
      <c r="E126" s="87" t="s">
        <v>2759</v>
      </c>
      <c r="F126" s="87" t="s">
        <v>1353</v>
      </c>
      <c r="G126" s="100" t="s">
        <v>1193</v>
      </c>
      <c r="H126" s="100" t="s">
        <v>281</v>
      </c>
      <c r="I126" s="97">
        <v>293928.47000000003</v>
      </c>
      <c r="J126" s="99">
        <v>167.1</v>
      </c>
      <c r="K126" s="97">
        <v>491.15447999999998</v>
      </c>
      <c r="L126" s="98">
        <v>3.1195967693490197E-2</v>
      </c>
      <c r="M126" s="98">
        <v>6.5162141449709825E-5</v>
      </c>
      <c r="N126" s="98">
        <f>K126/'סכום נכסי הקרן'!$C$43</f>
        <v>1.0288224984488176E-5</v>
      </c>
    </row>
    <row r="127" spans="2:14" s="158" customFormat="1">
      <c r="B127" s="110" t="s">
        <v>1354</v>
      </c>
      <c r="C127" s="87" t="s">
        <v>1355</v>
      </c>
      <c r="D127" s="100" t="s">
        <v>147</v>
      </c>
      <c r="E127" s="87" t="s">
        <v>2759</v>
      </c>
      <c r="F127" s="87" t="s">
        <v>1356</v>
      </c>
      <c r="G127" s="100" t="s">
        <v>177</v>
      </c>
      <c r="H127" s="100" t="s">
        <v>281</v>
      </c>
      <c r="I127" s="97">
        <v>684209</v>
      </c>
      <c r="J127" s="99">
        <v>500.6</v>
      </c>
      <c r="K127" s="97">
        <v>3425.1502500000001</v>
      </c>
      <c r="L127" s="98">
        <v>2.0465182861720565E-2</v>
      </c>
      <c r="M127" s="98">
        <v>4.5441940197106414E-4</v>
      </c>
      <c r="N127" s="98">
        <f>K127/'סכום נכסי הקרן'!$C$43</f>
        <v>7.1746706611891084E-5</v>
      </c>
    </row>
    <row r="128" spans="2:14" s="158" customFormat="1">
      <c r="B128" s="110" t="s">
        <v>1357</v>
      </c>
      <c r="C128" s="87" t="s">
        <v>1358</v>
      </c>
      <c r="D128" s="100" t="s">
        <v>147</v>
      </c>
      <c r="E128" s="87" t="s">
        <v>2759</v>
      </c>
      <c r="F128" s="87" t="s">
        <v>1359</v>
      </c>
      <c r="G128" s="100" t="s">
        <v>177</v>
      </c>
      <c r="H128" s="100" t="s">
        <v>281</v>
      </c>
      <c r="I128" s="97">
        <v>1344643</v>
      </c>
      <c r="J128" s="99">
        <v>333.6</v>
      </c>
      <c r="K128" s="97">
        <v>4485.7290499999999</v>
      </c>
      <c r="L128" s="98">
        <v>8.9854511780805418E-3</v>
      </c>
      <c r="M128" s="98">
        <v>5.9512785236362389E-4</v>
      </c>
      <c r="N128" s="98">
        <f>K128/'סכום נכסי הקרן'!$C$43</f>
        <v>9.3962676846303864E-5</v>
      </c>
    </row>
    <row r="129" spans="2:14" s="158" customFormat="1">
      <c r="B129" s="110" t="s">
        <v>1360</v>
      </c>
      <c r="C129" s="87" t="s">
        <v>1361</v>
      </c>
      <c r="D129" s="100" t="s">
        <v>147</v>
      </c>
      <c r="E129" s="87" t="s">
        <v>2759</v>
      </c>
      <c r="F129" s="87" t="s">
        <v>1362</v>
      </c>
      <c r="G129" s="100" t="s">
        <v>177</v>
      </c>
      <c r="H129" s="100" t="s">
        <v>281</v>
      </c>
      <c r="I129" s="97">
        <v>108877</v>
      </c>
      <c r="J129" s="99">
        <v>949</v>
      </c>
      <c r="K129" s="97">
        <v>1033.2427299999999</v>
      </c>
      <c r="L129" s="98">
        <v>1.2648028587562653E-2</v>
      </c>
      <c r="M129" s="98">
        <v>1.3708173632895365E-4</v>
      </c>
      <c r="N129" s="98">
        <f>K129/'סכום נכסי הקרן'!$C$43</f>
        <v>2.1643360903125164E-5</v>
      </c>
    </row>
    <row r="130" spans="2:14" s="158" customFormat="1">
      <c r="B130" s="110" t="s">
        <v>1363</v>
      </c>
      <c r="C130" s="87" t="s">
        <v>1364</v>
      </c>
      <c r="D130" s="100" t="s">
        <v>147</v>
      </c>
      <c r="E130" s="87" t="s">
        <v>2759</v>
      </c>
      <c r="F130" s="87" t="s">
        <v>1365</v>
      </c>
      <c r="G130" s="100" t="s">
        <v>1366</v>
      </c>
      <c r="H130" s="100" t="s">
        <v>281</v>
      </c>
      <c r="I130" s="97">
        <v>6</v>
      </c>
      <c r="J130" s="99">
        <v>11520</v>
      </c>
      <c r="K130" s="97">
        <v>0.69120000000000004</v>
      </c>
      <c r="L130" s="98">
        <v>8.2477820683045573E-7</v>
      </c>
      <c r="M130" s="98">
        <v>9.1702456160105542E-8</v>
      </c>
      <c r="N130" s="98">
        <f>K130/'סכום נכסי הקרן'!$C$43</f>
        <v>1.4478583416928678E-8</v>
      </c>
    </row>
    <row r="131" spans="2:14" s="158" customFormat="1">
      <c r="B131" s="110" t="s">
        <v>1367</v>
      </c>
      <c r="C131" s="87" t="s">
        <v>1368</v>
      </c>
      <c r="D131" s="100" t="s">
        <v>147</v>
      </c>
      <c r="E131" s="87" t="s">
        <v>2759</v>
      </c>
      <c r="F131" s="87" t="s">
        <v>1369</v>
      </c>
      <c r="G131" s="100" t="s">
        <v>177</v>
      </c>
      <c r="H131" s="100" t="s">
        <v>281</v>
      </c>
      <c r="I131" s="97">
        <v>234053</v>
      </c>
      <c r="J131" s="99">
        <v>4800</v>
      </c>
      <c r="K131" s="97">
        <v>11234.544</v>
      </c>
      <c r="L131" s="98">
        <v>2.1484831105046946E-2</v>
      </c>
      <c r="M131" s="98">
        <v>1.4905024285861931E-3</v>
      </c>
      <c r="N131" s="98">
        <f>K131/'סכום נכסי הקרן'!$C$43</f>
        <v>2.3533026975572276E-4</v>
      </c>
    </row>
    <row r="132" spans="2:14" s="158" customFormat="1">
      <c r="B132" s="110" t="s">
        <v>1370</v>
      </c>
      <c r="C132" s="87" t="s">
        <v>1371</v>
      </c>
      <c r="D132" s="100" t="s">
        <v>147</v>
      </c>
      <c r="E132" s="87" t="s">
        <v>2759</v>
      </c>
      <c r="F132" s="87" t="s">
        <v>1372</v>
      </c>
      <c r="G132" s="100" t="s">
        <v>1366</v>
      </c>
      <c r="H132" s="100" t="s">
        <v>281</v>
      </c>
      <c r="I132" s="97">
        <v>17567</v>
      </c>
      <c r="J132" s="99">
        <v>474.7</v>
      </c>
      <c r="K132" s="97">
        <v>83.390550000000005</v>
      </c>
      <c r="L132" s="98">
        <v>2.2946251094345599E-4</v>
      </c>
      <c r="M132" s="98">
        <v>1.1063539142856032E-5</v>
      </c>
      <c r="N132" s="98">
        <f>K132/'סכום נכסי הקרן'!$C$43</f>
        <v>1.746783903875234E-6</v>
      </c>
    </row>
    <row r="133" spans="2:14" s="158" customFormat="1">
      <c r="B133" s="110" t="s">
        <v>1373</v>
      </c>
      <c r="C133" s="87" t="s">
        <v>1374</v>
      </c>
      <c r="D133" s="100" t="s">
        <v>147</v>
      </c>
      <c r="E133" s="87" t="s">
        <v>2759</v>
      </c>
      <c r="F133" s="87" t="s">
        <v>1375</v>
      </c>
      <c r="G133" s="100" t="s">
        <v>873</v>
      </c>
      <c r="H133" s="100" t="s">
        <v>281</v>
      </c>
      <c r="I133" s="97">
        <v>168165</v>
      </c>
      <c r="J133" s="99">
        <v>3980</v>
      </c>
      <c r="K133" s="97">
        <v>6692.9669999999996</v>
      </c>
      <c r="L133" s="98">
        <v>1.7644100041255079E-2</v>
      </c>
      <c r="M133" s="98">
        <v>8.8796515176292395E-4</v>
      </c>
      <c r="N133" s="98">
        <f>K133/'סכום נכסי הקרן'!$C$43</f>
        <v>1.4019774452582592E-4</v>
      </c>
    </row>
    <row r="134" spans="2:14" s="158" customFormat="1">
      <c r="B134" s="110" t="s">
        <v>1376</v>
      </c>
      <c r="C134" s="87" t="s">
        <v>1377</v>
      </c>
      <c r="D134" s="100" t="s">
        <v>147</v>
      </c>
      <c r="E134" s="87" t="s">
        <v>2759</v>
      </c>
      <c r="F134" s="87" t="s">
        <v>1378</v>
      </c>
      <c r="G134" s="100" t="s">
        <v>177</v>
      </c>
      <c r="H134" s="100" t="s">
        <v>281</v>
      </c>
      <c r="I134" s="97">
        <v>141209</v>
      </c>
      <c r="J134" s="99">
        <v>2282</v>
      </c>
      <c r="K134" s="97">
        <v>3222.389380000001</v>
      </c>
      <c r="L134" s="98">
        <v>1.1292090243000369E-2</v>
      </c>
      <c r="M134" s="98">
        <v>4.2751883803564782E-4</v>
      </c>
      <c r="N134" s="98">
        <f>K134/'סכום נכסי הקרן'!$C$43</f>
        <v>6.7499469676150306E-5</v>
      </c>
    </row>
    <row r="135" spans="2:14" s="158" customFormat="1">
      <c r="B135" s="110" t="s">
        <v>1379</v>
      </c>
      <c r="C135" s="87" t="s">
        <v>1380</v>
      </c>
      <c r="D135" s="100" t="s">
        <v>147</v>
      </c>
      <c r="E135" s="87" t="s">
        <v>2759</v>
      </c>
      <c r="F135" s="87" t="s">
        <v>1381</v>
      </c>
      <c r="G135" s="100" t="s">
        <v>469</v>
      </c>
      <c r="H135" s="100" t="s">
        <v>281</v>
      </c>
      <c r="I135" s="97">
        <v>515688</v>
      </c>
      <c r="J135" s="99">
        <v>1919</v>
      </c>
      <c r="K135" s="97">
        <v>9896.0527199999997</v>
      </c>
      <c r="L135" s="98">
        <v>3.0701498228684156E-2</v>
      </c>
      <c r="M135" s="98">
        <v>1.3129229466346834E-3</v>
      </c>
      <c r="N135" s="98">
        <f>K135/'סכום נכסי הקרן'!$C$43</f>
        <v>2.072928599607117E-4</v>
      </c>
    </row>
    <row r="136" spans="2:14" s="158" customFormat="1">
      <c r="B136" s="110" t="s">
        <v>1382</v>
      </c>
      <c r="C136" s="87" t="s">
        <v>1383</v>
      </c>
      <c r="D136" s="100" t="s">
        <v>147</v>
      </c>
      <c r="E136" s="87" t="s">
        <v>2759</v>
      </c>
      <c r="F136" s="87" t="s">
        <v>919</v>
      </c>
      <c r="G136" s="100" t="s">
        <v>469</v>
      </c>
      <c r="H136" s="100" t="s">
        <v>281</v>
      </c>
      <c r="I136" s="97">
        <v>8250.5800000000017</v>
      </c>
      <c r="J136" s="99">
        <v>400.7</v>
      </c>
      <c r="K136" s="97">
        <v>33.060079999999992</v>
      </c>
      <c r="L136" s="98">
        <v>1.4608083810866059E-3</v>
      </c>
      <c r="M136" s="98">
        <v>4.386126355395806E-6</v>
      </c>
      <c r="N136" s="98">
        <f>K136/'סכום נכסי הקרן'!$C$43</f>
        <v>6.925103096793045E-7</v>
      </c>
    </row>
    <row r="137" spans="2:14" s="158" customFormat="1">
      <c r="B137" s="110" t="s">
        <v>1384</v>
      </c>
      <c r="C137" s="87" t="s">
        <v>1385</v>
      </c>
      <c r="D137" s="100" t="s">
        <v>147</v>
      </c>
      <c r="E137" s="87" t="s">
        <v>2759</v>
      </c>
      <c r="F137" s="87" t="s">
        <v>748</v>
      </c>
      <c r="G137" s="100" t="s">
        <v>406</v>
      </c>
      <c r="H137" s="100" t="s">
        <v>281</v>
      </c>
      <c r="I137" s="97">
        <v>308076.39</v>
      </c>
      <c r="J137" s="99">
        <v>6.1</v>
      </c>
      <c r="K137" s="97">
        <v>18.792660000000001</v>
      </c>
      <c r="L137" s="98">
        <v>4.4937899880502849E-4</v>
      </c>
      <c r="M137" s="98">
        <v>2.4932480899620502E-6</v>
      </c>
      <c r="N137" s="98">
        <f>K137/'סכום נכסי הקרן'!$C$43</f>
        <v>3.9365031168399726E-7</v>
      </c>
    </row>
    <row r="138" spans="2:14" s="158" customFormat="1">
      <c r="B138" s="110" t="s">
        <v>1386</v>
      </c>
      <c r="C138" s="87" t="s">
        <v>1387</v>
      </c>
      <c r="D138" s="100" t="s">
        <v>147</v>
      </c>
      <c r="E138" s="87" t="s">
        <v>2759</v>
      </c>
      <c r="F138" s="87" t="s">
        <v>1388</v>
      </c>
      <c r="G138" s="100" t="s">
        <v>469</v>
      </c>
      <c r="H138" s="100" t="s">
        <v>281</v>
      </c>
      <c r="I138" s="97">
        <v>324520</v>
      </c>
      <c r="J138" s="99">
        <v>513</v>
      </c>
      <c r="K138" s="97">
        <v>1664.7876000000001</v>
      </c>
      <c r="L138" s="98">
        <v>2.4724630682876593E-2</v>
      </c>
      <c r="M138" s="98">
        <v>2.208696642142467E-4</v>
      </c>
      <c r="N138" s="98">
        <f>K138/'סכום נכסי הקרן'!$C$43</f>
        <v>3.4872346843270387E-5</v>
      </c>
    </row>
    <row r="139" spans="2:14" s="158" customFormat="1">
      <c r="B139" s="110" t="s">
        <v>1389</v>
      </c>
      <c r="C139" s="87" t="s">
        <v>1390</v>
      </c>
      <c r="D139" s="100" t="s">
        <v>147</v>
      </c>
      <c r="E139" s="87" t="s">
        <v>2759</v>
      </c>
      <c r="F139" s="87" t="s">
        <v>1391</v>
      </c>
      <c r="G139" s="100" t="s">
        <v>469</v>
      </c>
      <c r="H139" s="100" t="s">
        <v>281</v>
      </c>
      <c r="I139" s="97">
        <v>321397</v>
      </c>
      <c r="J139" s="99">
        <v>2258</v>
      </c>
      <c r="K139" s="97">
        <v>7257.14426</v>
      </c>
      <c r="L139" s="98">
        <v>1.2493330058241462E-2</v>
      </c>
      <c r="M139" s="98">
        <v>9.6281532602750513E-4</v>
      </c>
      <c r="N139" s="98">
        <f>K139/'סכום נכסי הקרן'!$C$43</f>
        <v>1.5201557948075106E-4</v>
      </c>
    </row>
    <row r="140" spans="2:14" s="158" customFormat="1">
      <c r="B140" s="110" t="s">
        <v>1392</v>
      </c>
      <c r="C140" s="87" t="s">
        <v>1393</v>
      </c>
      <c r="D140" s="100" t="s">
        <v>147</v>
      </c>
      <c r="E140" s="87" t="s">
        <v>2759</v>
      </c>
      <c r="F140" s="87" t="s">
        <v>1394</v>
      </c>
      <c r="G140" s="100" t="s">
        <v>424</v>
      </c>
      <c r="H140" s="100" t="s">
        <v>281</v>
      </c>
      <c r="I140" s="97">
        <v>176165</v>
      </c>
      <c r="J140" s="99">
        <v>970</v>
      </c>
      <c r="K140" s="97">
        <v>1708.8005000000001</v>
      </c>
      <c r="L140" s="98">
        <v>1.9916836903530785E-2</v>
      </c>
      <c r="M140" s="98">
        <v>2.2670891628706082E-4</v>
      </c>
      <c r="N140" s="98">
        <f>K140/'סכום נכסי הקרן'!$C$43</f>
        <v>3.579428614314154E-5</v>
      </c>
    </row>
    <row r="141" spans="2:14" s="158" customFormat="1">
      <c r="B141" s="110" t="s">
        <v>1395</v>
      </c>
      <c r="C141" s="87" t="s">
        <v>1396</v>
      </c>
      <c r="D141" s="100" t="s">
        <v>147</v>
      </c>
      <c r="E141" s="87" t="s">
        <v>2759</v>
      </c>
      <c r="F141" s="87" t="s">
        <v>1397</v>
      </c>
      <c r="G141" s="100" t="s">
        <v>1133</v>
      </c>
      <c r="H141" s="100" t="s">
        <v>281</v>
      </c>
      <c r="I141" s="97">
        <v>30694</v>
      </c>
      <c r="J141" s="99">
        <v>20600</v>
      </c>
      <c r="K141" s="97">
        <v>6322.9639999999999</v>
      </c>
      <c r="L141" s="98">
        <v>1.2668295294190966E-2</v>
      </c>
      <c r="M141" s="98">
        <v>8.3887634405660526E-4</v>
      </c>
      <c r="N141" s="98">
        <f>K141/'סכום נכסי הקרן'!$C$43</f>
        <v>1.3244728257557438E-4</v>
      </c>
    </row>
    <row r="142" spans="2:14" s="158" customFormat="1">
      <c r="B142" s="110" t="s">
        <v>1398</v>
      </c>
      <c r="C142" s="87" t="s">
        <v>1399</v>
      </c>
      <c r="D142" s="100" t="s">
        <v>147</v>
      </c>
      <c r="E142" s="87" t="s">
        <v>2759</v>
      </c>
      <c r="F142" s="87" t="s">
        <v>1400</v>
      </c>
      <c r="G142" s="100" t="s">
        <v>1122</v>
      </c>
      <c r="H142" s="100" t="s">
        <v>281</v>
      </c>
      <c r="I142" s="97">
        <v>306665</v>
      </c>
      <c r="J142" s="99">
        <v>1630</v>
      </c>
      <c r="K142" s="97">
        <v>4998.6395000000002</v>
      </c>
      <c r="L142" s="98">
        <v>8.420527222508873E-3</v>
      </c>
      <c r="M142" s="98">
        <v>6.63176388323093E-4</v>
      </c>
      <c r="N142" s="98">
        <f>K142/'סכום נכסי הקרן'!$C$43</f>
        <v>1.0470662467000094E-4</v>
      </c>
    </row>
    <row r="143" spans="2:14" s="158" customFormat="1">
      <c r="B143" s="110" t="s">
        <v>1401</v>
      </c>
      <c r="C143" s="87" t="s">
        <v>1402</v>
      </c>
      <c r="D143" s="100" t="s">
        <v>147</v>
      </c>
      <c r="E143" s="87" t="s">
        <v>2759</v>
      </c>
      <c r="F143" s="87" t="s">
        <v>1403</v>
      </c>
      <c r="G143" s="100" t="s">
        <v>212</v>
      </c>
      <c r="H143" s="100" t="s">
        <v>281</v>
      </c>
      <c r="I143" s="97">
        <v>77362</v>
      </c>
      <c r="J143" s="99">
        <v>9868</v>
      </c>
      <c r="K143" s="97">
        <v>7634.082159999999</v>
      </c>
      <c r="L143" s="98">
        <v>1.5276720487278451E-2</v>
      </c>
      <c r="M143" s="98">
        <v>1.0128241964699706E-3</v>
      </c>
      <c r="N143" s="98">
        <f>K143/'סכום נכסי הקרן'!$C$43</f>
        <v>1.5991130695203564E-4</v>
      </c>
    </row>
    <row r="144" spans="2:14" s="158" customFormat="1">
      <c r="B144" s="110" t="s">
        <v>1404</v>
      </c>
      <c r="C144" s="87" t="s">
        <v>1405</v>
      </c>
      <c r="D144" s="100" t="s">
        <v>147</v>
      </c>
      <c r="E144" s="87" t="s">
        <v>2759</v>
      </c>
      <c r="F144" s="87" t="s">
        <v>751</v>
      </c>
      <c r="G144" s="100" t="s">
        <v>527</v>
      </c>
      <c r="H144" s="100" t="s">
        <v>281</v>
      </c>
      <c r="I144" s="97">
        <v>2.38</v>
      </c>
      <c r="J144" s="99">
        <v>75</v>
      </c>
      <c r="K144" s="97">
        <v>1.7900000000000001E-3</v>
      </c>
      <c r="L144" s="98">
        <v>1.9346092954107424E-8</v>
      </c>
      <c r="M144" s="98">
        <v>2.3748176580814372E-10</v>
      </c>
      <c r="N144" s="98">
        <f>K144/'סכום נכסי הקרן'!$C$43</f>
        <v>3.7495174068724439E-11</v>
      </c>
    </row>
    <row r="145" spans="2:14" s="158" customFormat="1">
      <c r="B145" s="110" t="s">
        <v>1406</v>
      </c>
      <c r="C145" s="87" t="s">
        <v>1407</v>
      </c>
      <c r="D145" s="100" t="s">
        <v>147</v>
      </c>
      <c r="E145" s="87" t="s">
        <v>2759</v>
      </c>
      <c r="F145" s="87" t="s">
        <v>1408</v>
      </c>
      <c r="G145" s="100" t="s">
        <v>469</v>
      </c>
      <c r="H145" s="100" t="s">
        <v>281</v>
      </c>
      <c r="I145" s="97">
        <v>1931915</v>
      </c>
      <c r="J145" s="99">
        <v>744.3</v>
      </c>
      <c r="K145" s="97">
        <v>14379.243349999999</v>
      </c>
      <c r="L145" s="98">
        <v>2.4820226589346805E-2</v>
      </c>
      <c r="M145" s="98">
        <v>1.9077140233201158E-3</v>
      </c>
      <c r="N145" s="98">
        <f>K145/'סכום נכסי הקרן'!$C$43</f>
        <v>3.0120236446078114E-4</v>
      </c>
    </row>
    <row r="146" spans="2:14" s="158" customFormat="1">
      <c r="B146" s="110" t="s">
        <v>1409</v>
      </c>
      <c r="C146" s="87" t="s">
        <v>1410</v>
      </c>
      <c r="D146" s="100" t="s">
        <v>147</v>
      </c>
      <c r="E146" s="87" t="s">
        <v>2759</v>
      </c>
      <c r="F146" s="87" t="s">
        <v>1411</v>
      </c>
      <c r="G146" s="100" t="s">
        <v>1122</v>
      </c>
      <c r="H146" s="100" t="s">
        <v>281</v>
      </c>
      <c r="I146" s="97">
        <v>848377</v>
      </c>
      <c r="J146" s="99">
        <v>501</v>
      </c>
      <c r="K146" s="97">
        <v>4250.3687699999991</v>
      </c>
      <c r="L146" s="98">
        <v>6.6741274588678441E-3</v>
      </c>
      <c r="M146" s="98">
        <v>5.6390227979630594E-4</v>
      </c>
      <c r="N146" s="98">
        <f>K146/'סכום נכסי הקרן'!$C$43</f>
        <v>8.9032579266715172E-5</v>
      </c>
    </row>
    <row r="147" spans="2:14" s="158" customFormat="1">
      <c r="B147" s="110" t="s">
        <v>1412</v>
      </c>
      <c r="C147" s="87" t="s">
        <v>1413</v>
      </c>
      <c r="D147" s="100" t="s">
        <v>147</v>
      </c>
      <c r="E147" s="87" t="s">
        <v>2759</v>
      </c>
      <c r="F147" s="87" t="s">
        <v>1414</v>
      </c>
      <c r="G147" s="100" t="s">
        <v>469</v>
      </c>
      <c r="H147" s="100" t="s">
        <v>281</v>
      </c>
      <c r="I147" s="97">
        <v>35928</v>
      </c>
      <c r="J147" s="99">
        <v>2340</v>
      </c>
      <c r="K147" s="97">
        <v>840.71519999999998</v>
      </c>
      <c r="L147" s="98">
        <v>4.4378566664196248E-3</v>
      </c>
      <c r="M147" s="98">
        <v>1.1153884370823837E-4</v>
      </c>
      <c r="N147" s="98">
        <f>K147/'סכום נכסי הקרן'!$C$43</f>
        <v>1.761048199230306E-5</v>
      </c>
    </row>
    <row r="148" spans="2:14" s="158" customFormat="1">
      <c r="B148" s="110" t="s">
        <v>1415</v>
      </c>
      <c r="C148" s="87" t="s">
        <v>1416</v>
      </c>
      <c r="D148" s="100" t="s">
        <v>147</v>
      </c>
      <c r="E148" s="87" t="s">
        <v>2759</v>
      </c>
      <c r="F148" s="87" t="s">
        <v>1417</v>
      </c>
      <c r="G148" s="100" t="s">
        <v>1133</v>
      </c>
      <c r="H148" s="100" t="s">
        <v>281</v>
      </c>
      <c r="I148" s="97">
        <v>2178995</v>
      </c>
      <c r="J148" s="99">
        <v>59.8</v>
      </c>
      <c r="K148" s="97">
        <v>1303.03901</v>
      </c>
      <c r="L148" s="98">
        <v>8.3372246848104781E-3</v>
      </c>
      <c r="M148" s="98">
        <v>1.7287598045346111E-4</v>
      </c>
      <c r="N148" s="98">
        <f>K148/'סכום נכסי הקרן'!$C$43</f>
        <v>2.7294790222507465E-5</v>
      </c>
    </row>
    <row r="149" spans="2:14" s="158" customFormat="1">
      <c r="B149" s="110" t="s">
        <v>1418</v>
      </c>
      <c r="C149" s="87" t="s">
        <v>1419</v>
      </c>
      <c r="D149" s="100" t="s">
        <v>147</v>
      </c>
      <c r="E149" s="87" t="s">
        <v>2759</v>
      </c>
      <c r="F149" s="87" t="s">
        <v>1420</v>
      </c>
      <c r="G149" s="100" t="s">
        <v>638</v>
      </c>
      <c r="H149" s="100" t="s">
        <v>281</v>
      </c>
      <c r="I149" s="97">
        <v>11043</v>
      </c>
      <c r="J149" s="99">
        <v>5280</v>
      </c>
      <c r="K149" s="97">
        <v>583.07040000000006</v>
      </c>
      <c r="L149" s="98">
        <v>1.2998978374234266E-3</v>
      </c>
      <c r="M149" s="98">
        <v>7.7356753174559039E-5</v>
      </c>
      <c r="N149" s="98">
        <f>K149/'סכום נכסי הקרן'!$C$43</f>
        <v>1.2213590023642899E-5</v>
      </c>
    </row>
    <row r="150" spans="2:14" s="158" customFormat="1">
      <c r="B150" s="111"/>
      <c r="C150" s="87"/>
      <c r="D150" s="87"/>
      <c r="E150" s="87"/>
      <c r="F150" s="87"/>
      <c r="G150" s="87"/>
      <c r="H150" s="87"/>
      <c r="I150" s="97"/>
      <c r="J150" s="99"/>
      <c r="K150" s="87"/>
      <c r="L150" s="87"/>
      <c r="M150" s="98"/>
      <c r="N150" s="87"/>
    </row>
    <row r="151" spans="2:14" s="158" customFormat="1">
      <c r="B151" s="108" t="s">
        <v>264</v>
      </c>
      <c r="C151" s="85"/>
      <c r="D151" s="85"/>
      <c r="E151" s="85"/>
      <c r="F151" s="85"/>
      <c r="G151" s="85"/>
      <c r="H151" s="85"/>
      <c r="I151" s="94"/>
      <c r="J151" s="96"/>
      <c r="K151" s="94">
        <v>2667677.9207200003</v>
      </c>
      <c r="L151" s="85"/>
      <c r="M151" s="95">
        <v>0.35392450459216918</v>
      </c>
      <c r="N151" s="95">
        <f>K151/'סכום נכסי הקרן'!$C$43</f>
        <v>5.5879915081949318E-2</v>
      </c>
    </row>
    <row r="152" spans="2:14" s="158" customFormat="1">
      <c r="B152" s="109" t="s">
        <v>81</v>
      </c>
      <c r="C152" s="85"/>
      <c r="D152" s="85"/>
      <c r="E152" s="85"/>
      <c r="F152" s="85"/>
      <c r="G152" s="85"/>
      <c r="H152" s="85"/>
      <c r="I152" s="94"/>
      <c r="J152" s="96"/>
      <c r="K152" s="94">
        <f>SUM(K153:K182)</f>
        <v>1494559.38056</v>
      </c>
      <c r="L152" s="85"/>
      <c r="M152" s="95">
        <v>0.21389001479412342</v>
      </c>
      <c r="N152" s="95">
        <f>K152/'סכום נכסי הקרן'!$C$43</f>
        <v>3.1306572139744228E-2</v>
      </c>
    </row>
    <row r="153" spans="2:14" s="158" customFormat="1">
      <c r="B153" s="110" t="s">
        <v>1421</v>
      </c>
      <c r="C153" s="87" t="s">
        <v>1422</v>
      </c>
      <c r="D153" s="100" t="s">
        <v>1423</v>
      </c>
      <c r="E153" s="166" t="s">
        <v>2760</v>
      </c>
      <c r="F153" s="87" t="s">
        <v>1139</v>
      </c>
      <c r="G153" s="100" t="s">
        <v>217</v>
      </c>
      <c r="H153" s="100" t="s">
        <v>931</v>
      </c>
      <c r="I153" s="97">
        <v>688617</v>
      </c>
      <c r="J153" s="99">
        <v>582</v>
      </c>
      <c r="K153" s="97">
        <v>15638.24417</v>
      </c>
      <c r="L153" s="98">
        <v>2.0535539697251113E-2</v>
      </c>
      <c r="M153" s="98">
        <v>2.0747473964416248E-3</v>
      </c>
      <c r="N153" s="98">
        <f>K153/'סכום נכסי הקרן'!$C$43</f>
        <v>3.275746856331649E-4</v>
      </c>
    </row>
    <row r="154" spans="2:14" s="158" customFormat="1">
      <c r="B154" s="110" t="s">
        <v>1424</v>
      </c>
      <c r="C154" s="87" t="s">
        <v>1425</v>
      </c>
      <c r="D154" s="100" t="s">
        <v>1423</v>
      </c>
      <c r="E154" s="87" t="s">
        <v>2760</v>
      </c>
      <c r="F154" s="87" t="s">
        <v>1125</v>
      </c>
      <c r="G154" s="100" t="s">
        <v>1126</v>
      </c>
      <c r="H154" s="100" t="s">
        <v>931</v>
      </c>
      <c r="I154" s="97">
        <v>354806</v>
      </c>
      <c r="J154" s="99">
        <v>2472</v>
      </c>
      <c r="K154" s="97">
        <v>34223.678460000003</v>
      </c>
      <c r="L154" s="98">
        <v>1.1787032782280044E-2</v>
      </c>
      <c r="M154" s="98">
        <v>4.5405025659949342E-3</v>
      </c>
      <c r="N154" s="98">
        <f>K154/'סכום נכסי הקרן'!$C$43</f>
        <v>7.1688423526801968E-4</v>
      </c>
    </row>
    <row r="155" spans="2:14" s="158" customFormat="1">
      <c r="B155" s="110" t="s">
        <v>1426</v>
      </c>
      <c r="C155" s="87" t="s">
        <v>1427</v>
      </c>
      <c r="D155" s="100" t="s">
        <v>1423</v>
      </c>
      <c r="E155" s="87" t="s">
        <v>2760</v>
      </c>
      <c r="F155" s="87" t="s">
        <v>1101</v>
      </c>
      <c r="G155" s="100" t="s">
        <v>217</v>
      </c>
      <c r="H155" s="100" t="s">
        <v>931</v>
      </c>
      <c r="I155" s="97">
        <v>595815</v>
      </c>
      <c r="J155" s="99">
        <v>5732</v>
      </c>
      <c r="K155" s="97">
        <v>133261.55585</v>
      </c>
      <c r="L155" s="98">
        <v>9.8275504597703234E-3</v>
      </c>
      <c r="M155" s="98">
        <v>1.7679994188602548E-2</v>
      </c>
      <c r="N155" s="98">
        <f>K155/'סכום נכסי הקרן'!$C$43</f>
        <v>2.7914330912093819E-3</v>
      </c>
    </row>
    <row r="156" spans="2:14" s="158" customFormat="1">
      <c r="B156" s="110" t="s">
        <v>1428</v>
      </c>
      <c r="C156" s="87" t="s">
        <v>1429</v>
      </c>
      <c r="D156" s="100" t="s">
        <v>150</v>
      </c>
      <c r="E156" s="87" t="s">
        <v>2760</v>
      </c>
      <c r="F156" s="87"/>
      <c r="G156" s="100" t="s">
        <v>830</v>
      </c>
      <c r="H156" s="100" t="s">
        <v>931</v>
      </c>
      <c r="I156" s="97">
        <v>3.93</v>
      </c>
      <c r="J156" s="99">
        <v>9.5</v>
      </c>
      <c r="K156" s="97">
        <v>1.4399999999999999E-3</v>
      </c>
      <c r="L156" s="98">
        <v>7.5021901384199332E-9</v>
      </c>
      <c r="M156" s="98">
        <v>1.9104678366688652E-10</v>
      </c>
      <c r="N156" s="98">
        <f>K156/'סכום נכסי הקרן'!$C$43</f>
        <v>3.0163715451934743E-11</v>
      </c>
    </row>
    <row r="157" spans="2:14" s="158" customFormat="1">
      <c r="B157" s="110" t="s">
        <v>1430</v>
      </c>
      <c r="C157" s="87" t="s">
        <v>1431</v>
      </c>
      <c r="D157" s="100" t="s">
        <v>1432</v>
      </c>
      <c r="E157" s="87" t="s">
        <v>2760</v>
      </c>
      <c r="F157" s="87"/>
      <c r="G157" s="100" t="s">
        <v>1433</v>
      </c>
      <c r="H157" s="100" t="s">
        <v>931</v>
      </c>
      <c r="I157" s="97">
        <v>129921</v>
      </c>
      <c r="J157" s="99">
        <v>5457</v>
      </c>
      <c r="K157" s="97">
        <v>27750.538359999999</v>
      </c>
      <c r="L157" s="98">
        <v>8.6411218792858794E-4</v>
      </c>
      <c r="M157" s="98">
        <v>3.6817021518767753E-3</v>
      </c>
      <c r="N157" s="98">
        <f>K157/'סכום נכסי הקרן'!$C$43</f>
        <v>5.8129121022849981E-4</v>
      </c>
    </row>
    <row r="158" spans="2:14" s="158" customFormat="1">
      <c r="B158" s="110" t="s">
        <v>1434</v>
      </c>
      <c r="C158" s="87" t="s">
        <v>1435</v>
      </c>
      <c r="D158" s="100" t="s">
        <v>1423</v>
      </c>
      <c r="E158" s="87" t="s">
        <v>2760</v>
      </c>
      <c r="F158" s="87" t="s">
        <v>1436</v>
      </c>
      <c r="G158" s="100" t="s">
        <v>1437</v>
      </c>
      <c r="H158" s="100" t="s">
        <v>931</v>
      </c>
      <c r="I158" s="97">
        <v>83978</v>
      </c>
      <c r="J158" s="99">
        <v>4334</v>
      </c>
      <c r="K158" s="97">
        <v>14201.744640000001</v>
      </c>
      <c r="L158" s="98">
        <v>2.3793336998656034E-3</v>
      </c>
      <c r="M158" s="98">
        <v>1.8841650249516984E-3</v>
      </c>
      <c r="N158" s="98">
        <f>K158/'סכום נכסי הקרן'!$C$43</f>
        <v>2.9748429461249964E-4</v>
      </c>
    </row>
    <row r="159" spans="2:14" s="158" customFormat="1">
      <c r="B159" s="110" t="s">
        <v>1438</v>
      </c>
      <c r="C159" s="87" t="s">
        <v>1439</v>
      </c>
      <c r="D159" s="100" t="s">
        <v>1423</v>
      </c>
      <c r="E159" s="87" t="s">
        <v>2760</v>
      </c>
      <c r="F159" s="87" t="s">
        <v>1372</v>
      </c>
      <c r="G159" s="100" t="s">
        <v>1366</v>
      </c>
      <c r="H159" s="100" t="s">
        <v>931</v>
      </c>
      <c r="I159" s="97">
        <v>733153</v>
      </c>
      <c r="J159" s="99">
        <v>121</v>
      </c>
      <c r="K159" s="97">
        <v>3461.5232400000004</v>
      </c>
      <c r="L159" s="98">
        <v>9.5765428522643359E-3</v>
      </c>
      <c r="M159" s="98">
        <v>4.5924505665984739E-4</v>
      </c>
      <c r="N159" s="98">
        <f>K159/'סכום נכסי הקרן'!$C$43</f>
        <v>7.2508612528902238E-5</v>
      </c>
    </row>
    <row r="160" spans="2:14" s="158" customFormat="1">
      <c r="B160" s="110" t="s">
        <v>1440</v>
      </c>
      <c r="C160" s="87" t="s">
        <v>1441</v>
      </c>
      <c r="D160" s="100" t="s">
        <v>1423</v>
      </c>
      <c r="E160" s="87" t="s">
        <v>2760</v>
      </c>
      <c r="F160" s="87" t="s">
        <v>1442</v>
      </c>
      <c r="G160" s="100" t="s">
        <v>1433</v>
      </c>
      <c r="H160" s="100" t="s">
        <v>931</v>
      </c>
      <c r="I160" s="97">
        <v>299543</v>
      </c>
      <c r="J160" s="99">
        <v>8138</v>
      </c>
      <c r="K160" s="97">
        <v>95118.31005</v>
      </c>
      <c r="L160" s="98">
        <v>1.6562648536161348E-3</v>
      </c>
      <c r="M160" s="98">
        <v>1.2619477224223742E-2</v>
      </c>
      <c r="N160" s="98">
        <f>K160/'סכום נכסי הקרן'!$C$43</f>
        <v>1.9924455823729895E-3</v>
      </c>
    </row>
    <row r="161" spans="2:14" s="158" customFormat="1">
      <c r="B161" s="110" t="s">
        <v>1443</v>
      </c>
      <c r="C161" s="87" t="s">
        <v>1444</v>
      </c>
      <c r="D161" s="100" t="s">
        <v>1432</v>
      </c>
      <c r="E161" s="87" t="s">
        <v>2760</v>
      </c>
      <c r="F161" s="87" t="s">
        <v>1445</v>
      </c>
      <c r="G161" s="100" t="s">
        <v>935</v>
      </c>
      <c r="H161" s="100" t="s">
        <v>931</v>
      </c>
      <c r="I161" s="97">
        <v>1000</v>
      </c>
      <c r="J161" s="99">
        <v>861</v>
      </c>
      <c r="K161" s="97">
        <v>33.596220000000002</v>
      </c>
      <c r="L161" s="98">
        <v>9.2682176781798623E-5</v>
      </c>
      <c r="M161" s="98">
        <v>4.4572567877535609E-6</v>
      </c>
      <c r="N161" s="98">
        <f>K161/'סכום נכסי הקרן'!$C$43</f>
        <v>7.0374084745874942E-7</v>
      </c>
    </row>
    <row r="162" spans="2:14" s="158" customFormat="1">
      <c r="B162" s="110" t="s">
        <v>1446</v>
      </c>
      <c r="C162" s="87" t="s">
        <v>1447</v>
      </c>
      <c r="D162" s="100" t="s">
        <v>1423</v>
      </c>
      <c r="E162" s="87" t="s">
        <v>2760</v>
      </c>
      <c r="F162" s="87" t="s">
        <v>1448</v>
      </c>
      <c r="G162" s="100" t="s">
        <v>1122</v>
      </c>
      <c r="H162" s="100" t="s">
        <v>931</v>
      </c>
      <c r="I162" s="97">
        <v>158686</v>
      </c>
      <c r="J162" s="99">
        <v>536</v>
      </c>
      <c r="K162" s="97">
        <v>3318.8732599999998</v>
      </c>
      <c r="L162" s="98">
        <v>1.386122925447348E-2</v>
      </c>
      <c r="M162" s="98">
        <v>4.4031948730627394E-4</v>
      </c>
      <c r="N162" s="98">
        <f>K162/'סכום נכסי הקרן'!$C$43</f>
        <v>6.9520519885885439E-5</v>
      </c>
    </row>
    <row r="163" spans="2:14" s="158" customFormat="1">
      <c r="B163" s="110" t="s">
        <v>1449</v>
      </c>
      <c r="C163" s="87" t="s">
        <v>1450</v>
      </c>
      <c r="D163" s="100" t="s">
        <v>1432</v>
      </c>
      <c r="E163" s="87" t="s">
        <v>2760</v>
      </c>
      <c r="F163" s="87" t="s">
        <v>929</v>
      </c>
      <c r="G163" s="100" t="s">
        <v>469</v>
      </c>
      <c r="H163" s="100" t="s">
        <v>931</v>
      </c>
      <c r="I163" s="97">
        <v>832048</v>
      </c>
      <c r="J163" s="99">
        <v>405</v>
      </c>
      <c r="K163" s="97">
        <v>13148.937750000001</v>
      </c>
      <c r="L163" s="98">
        <v>6.5252797906790929E-4</v>
      </c>
      <c r="M163" s="98">
        <v>1.7444876845650057E-3</v>
      </c>
      <c r="N163" s="98">
        <f>K163/'סכום נכסי הקרן'!$C$43</f>
        <v>2.7543112276819657E-4</v>
      </c>
    </row>
    <row r="164" spans="2:14" s="158" customFormat="1">
      <c r="B164" s="110" t="s">
        <v>1451</v>
      </c>
      <c r="C164" s="87" t="s">
        <v>1452</v>
      </c>
      <c r="D164" s="100" t="s">
        <v>1423</v>
      </c>
      <c r="E164" s="87" t="s">
        <v>2760</v>
      </c>
      <c r="F164" s="87" t="s">
        <v>1400</v>
      </c>
      <c r="G164" s="100" t="s">
        <v>1122</v>
      </c>
      <c r="H164" s="100" t="s">
        <v>931</v>
      </c>
      <c r="I164" s="97">
        <v>139861</v>
      </c>
      <c r="J164" s="99">
        <v>414.59999999999997</v>
      </c>
      <c r="K164" s="97">
        <v>2262.6281600000002</v>
      </c>
      <c r="L164" s="98">
        <v>3.8403579080342177E-3</v>
      </c>
      <c r="M164" s="98">
        <v>3.0018599486258724E-4</v>
      </c>
      <c r="N164" s="98">
        <f>K164/'סכום נכסי הקרן'!$C$43</f>
        <v>4.7395327772065751E-5</v>
      </c>
    </row>
    <row r="165" spans="2:14" s="158" customFormat="1">
      <c r="B165" s="110" t="s">
        <v>1453</v>
      </c>
      <c r="C165" s="87" t="s">
        <v>1454</v>
      </c>
      <c r="D165" s="100" t="s">
        <v>1423</v>
      </c>
      <c r="E165" s="87" t="s">
        <v>2760</v>
      </c>
      <c r="F165" s="87" t="s">
        <v>1455</v>
      </c>
      <c r="G165" s="100" t="s">
        <v>32</v>
      </c>
      <c r="H165" s="100" t="s">
        <v>931</v>
      </c>
      <c r="I165" s="97">
        <v>24555</v>
      </c>
      <c r="J165" s="99">
        <v>1080</v>
      </c>
      <c r="K165" s="97">
        <v>1034.7869900000001</v>
      </c>
      <c r="L165" s="98">
        <v>8.249077458854136E-4</v>
      </c>
      <c r="M165" s="98">
        <v>1.3728661543044353E-4</v>
      </c>
      <c r="N165" s="98">
        <f>K165/'סכום נכסי הקרן'!$C$43</f>
        <v>2.167570855536392E-5</v>
      </c>
    </row>
    <row r="166" spans="2:14" s="158" customFormat="1">
      <c r="B166" s="110" t="s">
        <v>1456</v>
      </c>
      <c r="C166" s="87" t="s">
        <v>1457</v>
      </c>
      <c r="D166" s="100" t="s">
        <v>1423</v>
      </c>
      <c r="E166" s="87" t="s">
        <v>2760</v>
      </c>
      <c r="F166" s="87" t="s">
        <v>1189</v>
      </c>
      <c r="G166" s="100" t="s">
        <v>217</v>
      </c>
      <c r="H166" s="100" t="s">
        <v>931</v>
      </c>
      <c r="I166" s="97">
        <v>509855</v>
      </c>
      <c r="J166" s="99">
        <v>675</v>
      </c>
      <c r="K166" s="97">
        <v>13428.815919999999</v>
      </c>
      <c r="L166" s="98">
        <v>8.8966594518668056E-3</v>
      </c>
      <c r="M166" s="98">
        <v>1.7816195069240847E-3</v>
      </c>
      <c r="N166" s="98">
        <f>K166/'סכום נכסי הקרן'!$C$43</f>
        <v>2.8129373768561892E-4</v>
      </c>
    </row>
    <row r="167" spans="2:14" s="158" customFormat="1">
      <c r="B167" s="110" t="s">
        <v>1458</v>
      </c>
      <c r="C167" s="87" t="s">
        <v>1459</v>
      </c>
      <c r="D167" s="100" t="s">
        <v>1423</v>
      </c>
      <c r="E167" s="87" t="s">
        <v>2760</v>
      </c>
      <c r="F167" s="87" t="s">
        <v>1460</v>
      </c>
      <c r="G167" s="100" t="s">
        <v>951</v>
      </c>
      <c r="H167" s="100" t="s">
        <v>931</v>
      </c>
      <c r="I167" s="97">
        <v>367297</v>
      </c>
      <c r="J167" s="99">
        <v>853.99999999999989</v>
      </c>
      <c r="K167" s="97">
        <v>12239.467309999996</v>
      </c>
      <c r="L167" s="98">
        <v>1.7406957323365332E-2</v>
      </c>
      <c r="M167" s="98">
        <v>1.62382698845243E-3</v>
      </c>
      <c r="N167" s="98">
        <f>K167/'סכום נכסי הקרן'!$C$43</f>
        <v>2.5638042307090075E-4</v>
      </c>
    </row>
    <row r="168" spans="2:14" s="158" customFormat="1">
      <c r="B168" s="110" t="s">
        <v>1461</v>
      </c>
      <c r="C168" s="87" t="s">
        <v>1462</v>
      </c>
      <c r="D168" s="100" t="s">
        <v>1423</v>
      </c>
      <c r="E168" s="87" t="s">
        <v>2760</v>
      </c>
      <c r="F168" s="87" t="s">
        <v>1463</v>
      </c>
      <c r="G168" s="100" t="s">
        <v>1126</v>
      </c>
      <c r="H168" s="100" t="s">
        <v>931</v>
      </c>
      <c r="I168" s="97">
        <v>262900</v>
      </c>
      <c r="J168" s="99">
        <v>4214</v>
      </c>
      <c r="K168" s="97">
        <v>43228.720599999993</v>
      </c>
      <c r="L168" s="98">
        <v>5.6164358832785418E-3</v>
      </c>
      <c r="M168" s="98">
        <v>5.7352139115725556E-3</v>
      </c>
      <c r="N168" s="98">
        <f>K168/'סכום נכסי הקרן'!$C$43</f>
        <v>9.0551307467332605E-4</v>
      </c>
    </row>
    <row r="169" spans="2:14" s="158" customFormat="1">
      <c r="B169" s="110" t="s">
        <v>1466</v>
      </c>
      <c r="C169" s="87" t="s">
        <v>1467</v>
      </c>
      <c r="D169" s="100" t="s">
        <v>1423</v>
      </c>
      <c r="E169" s="87" t="s">
        <v>2760</v>
      </c>
      <c r="F169" s="87" t="s">
        <v>1205</v>
      </c>
      <c r="G169" s="100" t="s">
        <v>1126</v>
      </c>
      <c r="H169" s="100" t="s">
        <v>931</v>
      </c>
      <c r="I169" s="97">
        <v>415322</v>
      </c>
      <c r="J169" s="99">
        <v>980.00000000000011</v>
      </c>
      <c r="K169" s="97">
        <v>15881.747150000001</v>
      </c>
      <c r="L169" s="98">
        <v>1.5355594623423343E-2</v>
      </c>
      <c r="M169" s="98">
        <v>2.1070532722348902E-3</v>
      </c>
      <c r="N169" s="98">
        <f>K169/'סכום נכסי הקרן'!$C$43</f>
        <v>3.3267534855012197E-4</v>
      </c>
    </row>
    <row r="170" spans="2:14" s="158" customFormat="1">
      <c r="B170" s="110" t="s">
        <v>1468</v>
      </c>
      <c r="C170" s="87" t="s">
        <v>1469</v>
      </c>
      <c r="D170" s="100" t="s">
        <v>1432</v>
      </c>
      <c r="E170" s="87" t="s">
        <v>2760</v>
      </c>
      <c r="F170" s="87" t="s">
        <v>1062</v>
      </c>
      <c r="G170" s="100" t="s">
        <v>214</v>
      </c>
      <c r="H170" s="100" t="s">
        <v>931</v>
      </c>
      <c r="I170" s="97">
        <v>1775002</v>
      </c>
      <c r="J170" s="99">
        <v>1005</v>
      </c>
      <c r="K170" s="97">
        <v>69606.880930000014</v>
      </c>
      <c r="L170" s="98">
        <v>3.2568141999023479E-3</v>
      </c>
      <c r="M170" s="98">
        <v>9.2348407796947526E-3</v>
      </c>
      <c r="N170" s="98">
        <f>K170/'סכום נכסי הקרן'!$C$43</f>
        <v>1.4580570485202939E-3</v>
      </c>
    </row>
    <row r="171" spans="2:14" s="158" customFormat="1">
      <c r="B171" s="110" t="s">
        <v>1470</v>
      </c>
      <c r="C171" s="87" t="s">
        <v>1471</v>
      </c>
      <c r="D171" s="100" t="s">
        <v>1423</v>
      </c>
      <c r="E171" s="87" t="s">
        <v>2760</v>
      </c>
      <c r="F171" s="87" t="s">
        <v>1472</v>
      </c>
      <c r="G171" s="100" t="s">
        <v>945</v>
      </c>
      <c r="H171" s="100" t="s">
        <v>931</v>
      </c>
      <c r="I171" s="97">
        <v>99509</v>
      </c>
      <c r="J171" s="99">
        <v>2213</v>
      </c>
      <c r="K171" s="97">
        <v>8592.7275400000017</v>
      </c>
      <c r="L171" s="98">
        <v>2.3775875370057741E-3</v>
      </c>
      <c r="M171" s="98">
        <v>1.14000899961311E-3</v>
      </c>
      <c r="N171" s="98">
        <f>K171/'סכום נכסי הקרן'!$C$43</f>
        <v>1.7999207532816894E-4</v>
      </c>
    </row>
    <row r="172" spans="2:14" s="158" customFormat="1">
      <c r="B172" s="110" t="s">
        <v>1473</v>
      </c>
      <c r="C172" s="87" t="s">
        <v>1474</v>
      </c>
      <c r="D172" s="100" t="s">
        <v>1432</v>
      </c>
      <c r="E172" s="87" t="s">
        <v>2760</v>
      </c>
      <c r="F172" s="87" t="s">
        <v>1065</v>
      </c>
      <c r="G172" s="100" t="s">
        <v>962</v>
      </c>
      <c r="H172" s="100" t="s">
        <v>931</v>
      </c>
      <c r="I172" s="97">
        <v>466620</v>
      </c>
      <c r="J172" s="99">
        <v>3647</v>
      </c>
      <c r="K172" s="97">
        <v>66402.797709999999</v>
      </c>
      <c r="L172" s="98">
        <v>9.51594487702025E-3</v>
      </c>
      <c r="M172" s="98">
        <v>8.8097506451238882E-3</v>
      </c>
      <c r="N172" s="98">
        <f>K172/'סכום נכסי הקרן'!$C$43</f>
        <v>1.3909410384283501E-3</v>
      </c>
    </row>
    <row r="173" spans="2:14" s="158" customFormat="1">
      <c r="B173" s="110" t="s">
        <v>1475</v>
      </c>
      <c r="C173" s="87" t="s">
        <v>1476</v>
      </c>
      <c r="D173" s="100" t="s">
        <v>1423</v>
      </c>
      <c r="E173" s="87" t="s">
        <v>2760</v>
      </c>
      <c r="F173" s="87" t="s">
        <v>614</v>
      </c>
      <c r="G173" s="100" t="s">
        <v>424</v>
      </c>
      <c r="H173" s="100" t="s">
        <v>931</v>
      </c>
      <c r="I173" s="97">
        <v>27408</v>
      </c>
      <c r="J173" s="99">
        <v>437</v>
      </c>
      <c r="K173" s="97">
        <v>467.35409000000004</v>
      </c>
      <c r="L173" s="98">
        <v>1.7384054814421313E-4</v>
      </c>
      <c r="M173" s="98">
        <v>6.2004510922267111E-5</v>
      </c>
      <c r="N173" s="98">
        <f>K173/'סכום נכסי הקרן'!$C$43</f>
        <v>9.7896776292068773E-6</v>
      </c>
    </row>
    <row r="174" spans="2:14" s="158" customFormat="1">
      <c r="B174" s="110" t="s">
        <v>1477</v>
      </c>
      <c r="C174" s="87" t="s">
        <v>1478</v>
      </c>
      <c r="D174" s="100" t="s">
        <v>1423</v>
      </c>
      <c r="E174" s="87" t="s">
        <v>2760</v>
      </c>
      <c r="F174" s="87" t="s">
        <v>1226</v>
      </c>
      <c r="G174" s="100" t="s">
        <v>217</v>
      </c>
      <c r="H174" s="100" t="s">
        <v>931</v>
      </c>
      <c r="I174" s="97">
        <v>257045</v>
      </c>
      <c r="J174" s="99">
        <v>363</v>
      </c>
      <c r="K174" s="97">
        <v>3640.85221</v>
      </c>
      <c r="L174" s="98">
        <v>3.3946084961684287E-3</v>
      </c>
      <c r="M174" s="98">
        <v>4.8303687814373319E-4</v>
      </c>
      <c r="N174" s="98">
        <f>K174/'סכום נכסי הקרן'!$C$43</f>
        <v>7.6265020878463728E-5</v>
      </c>
    </row>
    <row r="175" spans="2:14" s="158" customFormat="1">
      <c r="B175" s="110" t="s">
        <v>1479</v>
      </c>
      <c r="C175" s="87" t="s">
        <v>1480</v>
      </c>
      <c r="D175" s="100" t="s">
        <v>1423</v>
      </c>
      <c r="E175" s="87" t="s">
        <v>2760</v>
      </c>
      <c r="F175" s="87" t="s">
        <v>1006</v>
      </c>
      <c r="G175" s="100" t="s">
        <v>469</v>
      </c>
      <c r="H175" s="100" t="s">
        <v>931</v>
      </c>
      <c r="I175" s="97">
        <v>717972</v>
      </c>
      <c r="J175" s="99">
        <v>14469.999999999998</v>
      </c>
      <c r="K175" s="97">
        <v>405380.91986000002</v>
      </c>
      <c r="L175" s="98">
        <v>4.9041111209455202E-3</v>
      </c>
      <c r="M175" s="98">
        <v>5.3782445068872843E-2</v>
      </c>
      <c r="N175" s="98">
        <f>K175/'סכום נכסי הקרן'!$C$43</f>
        <v>8.4915241085420853E-3</v>
      </c>
    </row>
    <row r="176" spans="2:14" s="158" customFormat="1">
      <c r="B176" s="110" t="s">
        <v>1481</v>
      </c>
      <c r="C176" s="87" t="s">
        <v>1482</v>
      </c>
      <c r="D176" s="100" t="s">
        <v>1423</v>
      </c>
      <c r="E176" s="87" t="s">
        <v>2760</v>
      </c>
      <c r="F176" s="87" t="s">
        <v>1365</v>
      </c>
      <c r="G176" s="100" t="s">
        <v>1366</v>
      </c>
      <c r="H176" s="100" t="s">
        <v>931</v>
      </c>
      <c r="I176" s="97">
        <v>42061</v>
      </c>
      <c r="J176" s="99">
        <v>3030</v>
      </c>
      <c r="K176" s="97">
        <v>4972.8972599999997</v>
      </c>
      <c r="L176" s="98">
        <v>5.7818326929159666E-3</v>
      </c>
      <c r="M176" s="98">
        <v>6.5976112988116163E-4</v>
      </c>
      <c r="N176" s="98">
        <f>K176/'סכום נכסי הקרן'!$C$43</f>
        <v>1.0416740133496246E-4</v>
      </c>
    </row>
    <row r="177" spans="2:14" s="158" customFormat="1">
      <c r="B177" s="110" t="s">
        <v>1483</v>
      </c>
      <c r="C177" s="87" t="s">
        <v>1484</v>
      </c>
      <c r="D177" s="100" t="s">
        <v>1423</v>
      </c>
      <c r="E177" s="87" t="s">
        <v>2760</v>
      </c>
      <c r="F177" s="87" t="s">
        <v>1485</v>
      </c>
      <c r="G177" s="100" t="s">
        <v>945</v>
      </c>
      <c r="H177" s="100" t="s">
        <v>931</v>
      </c>
      <c r="I177" s="97">
        <v>65309</v>
      </c>
      <c r="J177" s="99">
        <v>2348</v>
      </c>
      <c r="K177" s="97">
        <v>5983.5426699999998</v>
      </c>
      <c r="L177" s="98">
        <v>1.2487141737251679E-3</v>
      </c>
      <c r="M177" s="98">
        <v>7.9384484863685744E-4</v>
      </c>
      <c r="N177" s="98">
        <f>K177/'סכום נכסי הקרן'!$C$43</f>
        <v>1.2533741561971518E-4</v>
      </c>
    </row>
    <row r="178" spans="2:14" s="158" customFormat="1">
      <c r="B178" s="110" t="s">
        <v>1486</v>
      </c>
      <c r="C178" s="87" t="s">
        <v>1487</v>
      </c>
      <c r="D178" s="100" t="s">
        <v>1423</v>
      </c>
      <c r="E178" s="87" t="s">
        <v>2760</v>
      </c>
      <c r="F178" s="87" t="s">
        <v>1488</v>
      </c>
      <c r="G178" s="100" t="s">
        <v>951</v>
      </c>
      <c r="H178" s="100" t="s">
        <v>931</v>
      </c>
      <c r="I178" s="97">
        <v>279003</v>
      </c>
      <c r="J178" s="99">
        <v>771</v>
      </c>
      <c r="K178" s="97">
        <v>8393.6434399999998</v>
      </c>
      <c r="L178" s="98">
        <v>7.592281144100382E-3</v>
      </c>
      <c r="M178" s="98">
        <v>1.1135962378185148E-3</v>
      </c>
      <c r="N178" s="98">
        <f>K178/'סכום נכסי הקרן'!$C$43</f>
        <v>1.7582185578413797E-4</v>
      </c>
    </row>
    <row r="179" spans="2:14" s="158" customFormat="1">
      <c r="B179" s="110" t="s">
        <v>1489</v>
      </c>
      <c r="C179" s="87" t="s">
        <v>1490</v>
      </c>
      <c r="D179" s="100" t="s">
        <v>1423</v>
      </c>
      <c r="E179" s="87" t="s">
        <v>2760</v>
      </c>
      <c r="F179" s="87" t="s">
        <v>1084</v>
      </c>
      <c r="G179" s="100" t="s">
        <v>469</v>
      </c>
      <c r="H179" s="100" t="s">
        <v>931</v>
      </c>
      <c r="I179" s="97">
        <v>1652010</v>
      </c>
      <c r="J179" s="99">
        <v>6564</v>
      </c>
      <c r="K179" s="97">
        <v>423124.82782999997</v>
      </c>
      <c r="L179" s="98">
        <v>1.6275960591133004E-3</v>
      </c>
      <c r="M179" s="98">
        <v>5.6136553782310153E-2</v>
      </c>
      <c r="N179" s="98">
        <f>K179/'סכום נכסי הקרן'!$C$43</f>
        <v>8.8632061856340257E-3</v>
      </c>
    </row>
    <row r="180" spans="2:14" s="158" customFormat="1">
      <c r="B180" s="110" t="s">
        <v>1491</v>
      </c>
      <c r="C180" s="87" t="s">
        <v>1492</v>
      </c>
      <c r="D180" s="100" t="s">
        <v>1423</v>
      </c>
      <c r="E180" s="87" t="s">
        <v>2760</v>
      </c>
      <c r="F180" s="87" t="s">
        <v>1493</v>
      </c>
      <c r="G180" s="100" t="s">
        <v>1096</v>
      </c>
      <c r="H180" s="100" t="s">
        <v>931</v>
      </c>
      <c r="I180" s="97">
        <v>130046</v>
      </c>
      <c r="J180" s="99">
        <v>526</v>
      </c>
      <c r="K180" s="97">
        <v>2669.1317300000005</v>
      </c>
      <c r="L180" s="98">
        <v>5.7906695618084938E-3</v>
      </c>
      <c r="M180" s="98">
        <v>3.5411738347203661E-4</v>
      </c>
      <c r="N180" s="98">
        <f>K180/'סכום נכסי הקרן'!$C$43</f>
        <v>5.5910368060729394E-5</v>
      </c>
    </row>
    <row r="181" spans="2:14" s="158" customFormat="1">
      <c r="B181" s="110" t="s">
        <v>1494</v>
      </c>
      <c r="C181" s="87" t="s">
        <v>1495</v>
      </c>
      <c r="D181" s="100" t="s">
        <v>1423</v>
      </c>
      <c r="E181" s="87" t="s">
        <v>2760</v>
      </c>
      <c r="F181" s="87" t="s">
        <v>1496</v>
      </c>
      <c r="G181" s="100" t="s">
        <v>1433</v>
      </c>
      <c r="H181" s="100" t="s">
        <v>931</v>
      </c>
      <c r="I181" s="97">
        <v>361337</v>
      </c>
      <c r="J181" s="99">
        <v>4056</v>
      </c>
      <c r="K181" s="97">
        <v>57187.043659999988</v>
      </c>
      <c r="L181" s="98">
        <v>5.8042580836739242E-3</v>
      </c>
      <c r="M181" s="98">
        <v>7.5870838601811205E-3</v>
      </c>
      <c r="N181" s="98">
        <f>K181/'סכום נכסי הקרן'!$C$43</f>
        <v>1.1978984114566725E-3</v>
      </c>
    </row>
    <row r="182" spans="2:14" s="158" customFormat="1">
      <c r="B182" s="110" t="s">
        <v>1497</v>
      </c>
      <c r="C182" s="87" t="s">
        <v>1498</v>
      </c>
      <c r="D182" s="100" t="s">
        <v>1423</v>
      </c>
      <c r="E182" s="87" t="s">
        <v>2760</v>
      </c>
      <c r="F182" s="87" t="s">
        <v>1499</v>
      </c>
      <c r="G182" s="100" t="s">
        <v>1433</v>
      </c>
      <c r="H182" s="100" t="s">
        <v>931</v>
      </c>
      <c r="I182" s="97">
        <v>111564</v>
      </c>
      <c r="J182" s="99">
        <v>2275</v>
      </c>
      <c r="K182" s="97">
        <v>9903.5920600000009</v>
      </c>
      <c r="L182" s="98">
        <v>2.9038610988002794E-3</v>
      </c>
      <c r="M182" s="98">
        <v>1.3139232012582746E-3</v>
      </c>
      <c r="N182" s="98">
        <f>K182/'סכום נכסי הקרן'!$C$43</f>
        <v>2.0745078670130574E-4</v>
      </c>
    </row>
    <row r="183" spans="2:14" s="158" customFormat="1">
      <c r="B183" s="111"/>
      <c r="C183" s="87"/>
      <c r="D183" s="87"/>
      <c r="E183" s="87"/>
      <c r="F183" s="87"/>
      <c r="G183" s="87"/>
      <c r="H183" s="87"/>
      <c r="I183" s="97"/>
      <c r="J183" s="99"/>
      <c r="K183" s="87"/>
      <c r="L183" s="87"/>
      <c r="M183" s="98"/>
      <c r="N183" s="87"/>
    </row>
    <row r="184" spans="2:14" s="158" customFormat="1">
      <c r="B184" s="109" t="s">
        <v>80</v>
      </c>
      <c r="C184" s="85"/>
      <c r="D184" s="85"/>
      <c r="E184" s="85"/>
      <c r="F184" s="85"/>
      <c r="G184" s="85"/>
      <c r="H184" s="85"/>
      <c r="I184" s="94"/>
      <c r="J184" s="96"/>
      <c r="K184" s="94">
        <f>SUM(K185:K221)</f>
        <v>1173118.5401599999</v>
      </c>
      <c r="L184" s="85"/>
      <c r="M184" s="95">
        <v>0.14003448979804572</v>
      </c>
      <c r="N184" s="95">
        <f>K184/'סכום נכסי הקרן'!$C$43</f>
        <v>2.4573342942205083E-2</v>
      </c>
    </row>
    <row r="185" spans="2:14" s="158" customFormat="1">
      <c r="B185" s="110" t="s">
        <v>1500</v>
      </c>
      <c r="C185" s="87" t="s">
        <v>1501</v>
      </c>
      <c r="D185" s="100" t="s">
        <v>32</v>
      </c>
      <c r="E185" s="87" t="s">
        <v>2760</v>
      </c>
      <c r="F185" s="87"/>
      <c r="G185" s="167" t="s">
        <v>2758</v>
      </c>
      <c r="H185" s="100" t="s">
        <v>974</v>
      </c>
      <c r="I185" s="97">
        <v>53670</v>
      </c>
      <c r="J185" s="99">
        <v>8991</v>
      </c>
      <c r="K185" s="97">
        <v>20492.804720000004</v>
      </c>
      <c r="L185" s="98">
        <v>2.565289092881179E-4</v>
      </c>
      <c r="M185" s="98">
        <v>2.7188086319927724E-3</v>
      </c>
      <c r="N185" s="98">
        <f>K185/'סכום נכסי הקרן'!$C$43</f>
        <v>4.2926328499037872E-4</v>
      </c>
    </row>
    <row r="186" spans="2:14" s="158" customFormat="1">
      <c r="B186" s="110" t="s">
        <v>1502</v>
      </c>
      <c r="C186" s="87" t="s">
        <v>1503</v>
      </c>
      <c r="D186" s="100" t="s">
        <v>1432</v>
      </c>
      <c r="E186" s="87" t="s">
        <v>2760</v>
      </c>
      <c r="F186" s="87"/>
      <c r="G186" s="100" t="s">
        <v>969</v>
      </c>
      <c r="H186" s="100" t="s">
        <v>931</v>
      </c>
      <c r="I186" s="97">
        <v>74895</v>
      </c>
      <c r="J186" s="99">
        <v>8127</v>
      </c>
      <c r="K186" s="97">
        <v>23750.36836</v>
      </c>
      <c r="L186" s="98">
        <v>3.0249534608718929E-5</v>
      </c>
      <c r="M186" s="98">
        <v>3.1509940875567967E-3</v>
      </c>
      <c r="N186" s="98">
        <f>K186/'סכום נכסי הקרן'!$C$43</f>
        <v>4.9749955075671811E-4</v>
      </c>
    </row>
    <row r="187" spans="2:14" s="158" customFormat="1">
      <c r="B187" s="110" t="s">
        <v>1504</v>
      </c>
      <c r="C187" s="87" t="s">
        <v>1505</v>
      </c>
      <c r="D187" s="100" t="s">
        <v>1423</v>
      </c>
      <c r="E187" s="87" t="s">
        <v>2760</v>
      </c>
      <c r="F187" s="87"/>
      <c r="G187" s="100" t="s">
        <v>1433</v>
      </c>
      <c r="H187" s="100" t="s">
        <v>931</v>
      </c>
      <c r="I187" s="97">
        <v>25955</v>
      </c>
      <c r="J187" s="99">
        <v>75888</v>
      </c>
      <c r="K187" s="97">
        <v>76856.64201000001</v>
      </c>
      <c r="L187" s="98">
        <v>7.5122135843391525E-5</v>
      </c>
      <c r="M187" s="98">
        <v>1.0196676569060984E-2</v>
      </c>
      <c r="N187" s="98">
        <f>K187/'סכום נכסי הקרן'!$C$43</f>
        <v>1.6099179723478155E-3</v>
      </c>
    </row>
    <row r="188" spans="2:14" s="158" customFormat="1">
      <c r="B188" s="110" t="s">
        <v>1506</v>
      </c>
      <c r="C188" s="87" t="s">
        <v>1507</v>
      </c>
      <c r="D188" s="100" t="s">
        <v>1423</v>
      </c>
      <c r="E188" s="87" t="s">
        <v>2760</v>
      </c>
      <c r="F188" s="87"/>
      <c r="G188" s="100" t="s">
        <v>945</v>
      </c>
      <c r="H188" s="100" t="s">
        <v>931</v>
      </c>
      <c r="I188" s="97">
        <v>148030</v>
      </c>
      <c r="J188" s="99">
        <v>10526</v>
      </c>
      <c r="K188" s="97">
        <v>60799.550710000003</v>
      </c>
      <c r="L188" s="98">
        <v>2.655088998303419E-5</v>
      </c>
      <c r="M188" s="98">
        <v>8.0663601469008802E-3</v>
      </c>
      <c r="N188" s="98">
        <f>K188/'סכום נכסי הקרן'!$C$43</f>
        <v>1.2735696855707757E-3</v>
      </c>
    </row>
    <row r="189" spans="2:14" s="158" customFormat="1">
      <c r="B189" s="110" t="s">
        <v>1508</v>
      </c>
      <c r="C189" s="87" t="s">
        <v>1509</v>
      </c>
      <c r="D189" s="100" t="s">
        <v>1432</v>
      </c>
      <c r="E189" s="87" t="s">
        <v>2760</v>
      </c>
      <c r="F189" s="87"/>
      <c r="G189" s="100" t="s">
        <v>993</v>
      </c>
      <c r="H189" s="100" t="s">
        <v>931</v>
      </c>
      <c r="I189" s="97">
        <v>18200</v>
      </c>
      <c r="J189" s="99">
        <v>34052</v>
      </c>
      <c r="K189" s="97">
        <v>24182.504520000002</v>
      </c>
      <c r="L189" s="98">
        <v>1.1098065734587283E-4</v>
      </c>
      <c r="M189" s="98">
        <v>3.2083261871916294E-3</v>
      </c>
      <c r="N189" s="98">
        <f>K189/'סכום נכסי הקרן'!$C$43</f>
        <v>5.0655151753917075E-4</v>
      </c>
    </row>
    <row r="190" spans="2:14" s="158" customFormat="1">
      <c r="B190" s="110" t="s">
        <v>1510</v>
      </c>
      <c r="C190" s="87" t="s">
        <v>1511</v>
      </c>
      <c r="D190" s="100" t="s">
        <v>1432</v>
      </c>
      <c r="E190" s="87" t="s">
        <v>2760</v>
      </c>
      <c r="F190" s="87"/>
      <c r="G190" s="100" t="s">
        <v>951</v>
      </c>
      <c r="H190" s="100" t="s">
        <v>931</v>
      </c>
      <c r="I190" s="97">
        <v>98905</v>
      </c>
      <c r="J190" s="99">
        <v>6879.0000000000009</v>
      </c>
      <c r="K190" s="97">
        <v>26694.592029999993</v>
      </c>
      <c r="L190" s="98">
        <v>5.9285387041869507E-5</v>
      </c>
      <c r="M190" s="98">
        <v>3.5416082976605571E-3</v>
      </c>
      <c r="N190" s="98">
        <f>K190/'סכום נכסי הקרן'!$C$43</f>
        <v>5.5917227645722553E-4</v>
      </c>
    </row>
    <row r="191" spans="2:14" s="158" customFormat="1">
      <c r="B191" s="110" t="s">
        <v>1512</v>
      </c>
      <c r="C191" s="87" t="s">
        <v>1513</v>
      </c>
      <c r="D191" s="100" t="s">
        <v>1432</v>
      </c>
      <c r="E191" s="87" t="s">
        <v>2760</v>
      </c>
      <c r="F191" s="87"/>
      <c r="G191" s="100" t="s">
        <v>935</v>
      </c>
      <c r="H191" s="100" t="s">
        <v>931</v>
      </c>
      <c r="I191" s="97">
        <v>92585</v>
      </c>
      <c r="J191" s="99">
        <v>3899</v>
      </c>
      <c r="K191" s="97">
        <v>14085.787470000001</v>
      </c>
      <c r="L191" s="98">
        <v>8.8290105734041135E-4</v>
      </c>
      <c r="M191" s="98">
        <v>1.8687808274714106E-3</v>
      </c>
      <c r="N191" s="98">
        <f>K191/'סכום נכסי הקרן'!$C$43</f>
        <v>2.9505533691771379E-4</v>
      </c>
    </row>
    <row r="192" spans="2:14" s="158" customFormat="1">
      <c r="B192" s="110" t="s">
        <v>1514</v>
      </c>
      <c r="C192" s="87" t="s">
        <v>1515</v>
      </c>
      <c r="D192" s="100" t="s">
        <v>1432</v>
      </c>
      <c r="E192" s="87" t="s">
        <v>2760</v>
      </c>
      <c r="F192" s="87"/>
      <c r="G192" s="100" t="s">
        <v>954</v>
      </c>
      <c r="H192" s="100" t="s">
        <v>931</v>
      </c>
      <c r="I192" s="97">
        <v>231930</v>
      </c>
      <c r="J192" s="99">
        <v>5175</v>
      </c>
      <c r="K192" s="97">
        <v>46833.277010000013</v>
      </c>
      <c r="L192" s="98">
        <v>7.7855234219179065E-5</v>
      </c>
      <c r="M192" s="98">
        <v>6.213435375931141E-3</v>
      </c>
      <c r="N192" s="98">
        <f>K192/'סכום נכסי הקרן'!$C$43</f>
        <v>9.8101780653560939E-4</v>
      </c>
    </row>
    <row r="193" spans="2:14" s="158" customFormat="1">
      <c r="B193" s="110" t="s">
        <v>1516</v>
      </c>
      <c r="C193" s="87" t="s">
        <v>1517</v>
      </c>
      <c r="D193" s="100" t="s">
        <v>1432</v>
      </c>
      <c r="E193" s="87" t="s">
        <v>2760</v>
      </c>
      <c r="F193" s="87"/>
      <c r="G193" s="100" t="s">
        <v>1200</v>
      </c>
      <c r="H193" s="100" t="s">
        <v>931</v>
      </c>
      <c r="I193" s="97">
        <v>109580</v>
      </c>
      <c r="J193" s="99">
        <v>1828</v>
      </c>
      <c r="K193" s="97">
        <v>7816.1835999999994</v>
      </c>
      <c r="L193" s="98">
        <v>9.2630125175564967E-5</v>
      </c>
      <c r="M193" s="98">
        <v>1.0369838453679627E-3</v>
      </c>
      <c r="N193" s="98">
        <f>K193/'סכום נכסי הקרן'!$C$43</f>
        <v>1.637257902989437E-4</v>
      </c>
    </row>
    <row r="194" spans="2:14" s="158" customFormat="1">
      <c r="B194" s="110" t="s">
        <v>1518</v>
      </c>
      <c r="C194" s="87" t="s">
        <v>1519</v>
      </c>
      <c r="D194" s="100" t="s">
        <v>1432</v>
      </c>
      <c r="E194" s="87" t="s">
        <v>2760</v>
      </c>
      <c r="F194" s="87"/>
      <c r="G194" s="100" t="s">
        <v>1520</v>
      </c>
      <c r="H194" s="100" t="s">
        <v>931</v>
      </c>
      <c r="I194" s="97">
        <v>130570</v>
      </c>
      <c r="J194" s="99">
        <v>9777</v>
      </c>
      <c r="K194" s="97">
        <v>49812.264369999997</v>
      </c>
      <c r="L194" s="98">
        <v>1.1791563282139023E-4</v>
      </c>
      <c r="M194" s="98">
        <v>6.6086617326757986E-3</v>
      </c>
      <c r="N194" s="98">
        <f>K194/'סכום נכסי הקרן'!$C$43</f>
        <v>1.043418728106408E-3</v>
      </c>
    </row>
    <row r="195" spans="2:14" s="158" customFormat="1">
      <c r="B195" s="110" t="s">
        <v>1521</v>
      </c>
      <c r="C195" s="87" t="s">
        <v>1522</v>
      </c>
      <c r="D195" s="100" t="s">
        <v>1432</v>
      </c>
      <c r="E195" s="87" t="s">
        <v>2760</v>
      </c>
      <c r="F195" s="87"/>
      <c r="G195" s="100" t="s">
        <v>935</v>
      </c>
      <c r="H195" s="100" t="s">
        <v>931</v>
      </c>
      <c r="I195" s="97">
        <v>374800</v>
      </c>
      <c r="J195" s="99">
        <v>509</v>
      </c>
      <c r="K195" s="97">
        <v>7443.9702600000001</v>
      </c>
      <c r="L195" s="98">
        <v>4.4320030870391447E-4</v>
      </c>
      <c r="M195" s="98">
        <v>9.87601788808998E-4</v>
      </c>
      <c r="N195" s="98">
        <f>K195/'סכום נכסי הקרן'!$C$43</f>
        <v>1.5592902830229493E-4</v>
      </c>
    </row>
    <row r="196" spans="2:14" s="158" customFormat="1">
      <c r="B196" s="110" t="s">
        <v>1523</v>
      </c>
      <c r="C196" s="87" t="s">
        <v>1524</v>
      </c>
      <c r="D196" s="100" t="s">
        <v>1423</v>
      </c>
      <c r="E196" s="87" t="s">
        <v>2760</v>
      </c>
      <c r="F196" s="87"/>
      <c r="G196" s="100" t="s">
        <v>969</v>
      </c>
      <c r="H196" s="100" t="s">
        <v>931</v>
      </c>
      <c r="I196" s="97">
        <v>25100</v>
      </c>
      <c r="J196" s="99">
        <v>12430</v>
      </c>
      <c r="K196" s="97">
        <v>12173.966869999998</v>
      </c>
      <c r="L196" s="98">
        <v>1.8258877124158472E-4</v>
      </c>
      <c r="M196" s="98">
        <v>1.6151369548477316E-3</v>
      </c>
      <c r="N196" s="98">
        <f>K196/'סכום נכסי הקרן'!$C$43</f>
        <v>2.550083837416393E-4</v>
      </c>
    </row>
    <row r="197" spans="2:14" s="158" customFormat="1">
      <c r="B197" s="110" t="s">
        <v>1525</v>
      </c>
      <c r="C197" s="87" t="s">
        <v>1526</v>
      </c>
      <c r="D197" s="100" t="s">
        <v>1423</v>
      </c>
      <c r="E197" s="87" t="s">
        <v>2760</v>
      </c>
      <c r="F197" s="87"/>
      <c r="G197" s="100" t="s">
        <v>945</v>
      </c>
      <c r="H197" s="100" t="s">
        <v>931</v>
      </c>
      <c r="I197" s="97">
        <v>187420</v>
      </c>
      <c r="J197" s="99">
        <v>10466</v>
      </c>
      <c r="K197" s="97">
        <v>76539.201830000005</v>
      </c>
      <c r="L197" s="98">
        <v>8.2547241346443354E-5</v>
      </c>
      <c r="M197" s="98">
        <v>1.0154561343091791E-2</v>
      </c>
      <c r="N197" s="98">
        <f>K197/'סכום נכסי הקרן'!$C$43</f>
        <v>1.6032685450821688E-3</v>
      </c>
    </row>
    <row r="198" spans="2:14" s="158" customFormat="1">
      <c r="B198" s="110" t="s">
        <v>1527</v>
      </c>
      <c r="C198" s="87" t="s">
        <v>1528</v>
      </c>
      <c r="D198" s="100" t="s">
        <v>1423</v>
      </c>
      <c r="E198" s="87" t="s">
        <v>2760</v>
      </c>
      <c r="F198" s="87"/>
      <c r="G198" s="100" t="s">
        <v>951</v>
      </c>
      <c r="H198" s="100" t="s">
        <v>931</v>
      </c>
      <c r="I198" s="97">
        <v>59011</v>
      </c>
      <c r="J198" s="99">
        <v>10119</v>
      </c>
      <c r="K198" s="97">
        <v>23300.10269</v>
      </c>
      <c r="L198" s="98">
        <v>4.094630260202592E-5</v>
      </c>
      <c r="M198" s="98">
        <v>3.0912567208560217E-3</v>
      </c>
      <c r="N198" s="98">
        <f>K198/'סכום נכסי הקרן'!$C$43</f>
        <v>4.8806782468195783E-4</v>
      </c>
    </row>
    <row r="199" spans="2:14" s="158" customFormat="1">
      <c r="B199" s="110" t="s">
        <v>1529</v>
      </c>
      <c r="C199" s="87" t="s">
        <v>1530</v>
      </c>
      <c r="D199" s="100" t="s">
        <v>1432</v>
      </c>
      <c r="E199" s="87" t="s">
        <v>2760</v>
      </c>
      <c r="F199" s="87"/>
      <c r="G199" s="100" t="s">
        <v>993</v>
      </c>
      <c r="H199" s="100" t="s">
        <v>931</v>
      </c>
      <c r="I199" s="97">
        <v>32150</v>
      </c>
      <c r="J199" s="99">
        <v>18023</v>
      </c>
      <c r="K199" s="97">
        <v>22609.727340000001</v>
      </c>
      <c r="L199" s="98">
        <v>7.5374617181052481E-5</v>
      </c>
      <c r="M199" s="98">
        <v>2.9996636721474098E-3</v>
      </c>
      <c r="N199" s="98">
        <f>K199/'סכום נכסי הקרן'!$C$43</f>
        <v>4.7360651522888159E-4</v>
      </c>
    </row>
    <row r="200" spans="2:14" s="158" customFormat="1">
      <c r="B200" s="110" t="s">
        <v>1531</v>
      </c>
      <c r="C200" s="87" t="s">
        <v>1532</v>
      </c>
      <c r="D200" s="100" t="s">
        <v>1432</v>
      </c>
      <c r="E200" s="87" t="s">
        <v>2760</v>
      </c>
      <c r="F200" s="87"/>
      <c r="G200" s="100" t="s">
        <v>945</v>
      </c>
      <c r="H200" s="100" t="s">
        <v>931</v>
      </c>
      <c r="I200" s="97">
        <v>77050</v>
      </c>
      <c r="J200" s="99">
        <v>1184</v>
      </c>
      <c r="K200" s="97">
        <v>3596.9658300000001</v>
      </c>
      <c r="L200" s="98">
        <v>4.300029034934533E-5</v>
      </c>
      <c r="M200" s="98">
        <v>4.7721441165360628E-4</v>
      </c>
      <c r="N200" s="98">
        <f>K200/'סכום נכסי הקרן'!$C$43</f>
        <v>7.534573179614742E-5</v>
      </c>
    </row>
    <row r="201" spans="2:14" s="158" customFormat="1">
      <c r="B201" s="110" t="s">
        <v>1533</v>
      </c>
      <c r="C201" s="87" t="s">
        <v>1534</v>
      </c>
      <c r="D201" s="100" t="s">
        <v>1432</v>
      </c>
      <c r="E201" s="87" t="s">
        <v>2760</v>
      </c>
      <c r="F201" s="87"/>
      <c r="G201" s="100" t="s">
        <v>945</v>
      </c>
      <c r="H201" s="100" t="s">
        <v>931</v>
      </c>
      <c r="I201" s="97">
        <v>77050</v>
      </c>
      <c r="J201" s="99">
        <v>1520</v>
      </c>
      <c r="K201" s="97">
        <v>4586.402</v>
      </c>
      <c r="L201" s="98">
        <v>4.4217566758824341E-5</v>
      </c>
      <c r="M201" s="98">
        <v>6.0848427132178878E-4</v>
      </c>
      <c r="N201" s="98">
        <f>K201/'סכום נכסי הקרן'!$C$43</f>
        <v>9.6071475608461396E-5</v>
      </c>
    </row>
    <row r="202" spans="2:14" s="158" customFormat="1">
      <c r="B202" s="110" t="s">
        <v>1535</v>
      </c>
      <c r="C202" s="87" t="s">
        <v>1536</v>
      </c>
      <c r="D202" s="100" t="s">
        <v>1432</v>
      </c>
      <c r="E202" s="87" t="s">
        <v>2760</v>
      </c>
      <c r="F202" s="87"/>
      <c r="G202" s="100" t="s">
        <v>969</v>
      </c>
      <c r="H202" s="100" t="s">
        <v>931</v>
      </c>
      <c r="I202" s="97">
        <v>247355</v>
      </c>
      <c r="J202" s="99">
        <v>2140</v>
      </c>
      <c r="K202" s="97">
        <v>20654.835079999997</v>
      </c>
      <c r="L202" s="98">
        <v>2.5049828707498047E-4</v>
      </c>
      <c r="M202" s="98">
        <v>2.7403054230583186E-3</v>
      </c>
      <c r="N202" s="98">
        <f>K202/'סכום נכסי הקרן'!$C$43</f>
        <v>4.3265733893038867E-4</v>
      </c>
    </row>
    <row r="203" spans="2:14" s="158" customFormat="1">
      <c r="B203" s="110" t="s">
        <v>1537</v>
      </c>
      <c r="C203" s="87" t="s">
        <v>1538</v>
      </c>
      <c r="D203" s="100" t="s">
        <v>1423</v>
      </c>
      <c r="E203" s="87" t="s">
        <v>2760</v>
      </c>
      <c r="F203" s="87"/>
      <c r="G203" s="100" t="s">
        <v>1096</v>
      </c>
      <c r="H203" s="100" t="s">
        <v>931</v>
      </c>
      <c r="I203" s="97">
        <v>32942</v>
      </c>
      <c r="J203" s="99">
        <v>6162</v>
      </c>
      <c r="K203" s="97">
        <v>7920.6153199999999</v>
      </c>
      <c r="L203" s="98">
        <v>6.794105120740665E-4</v>
      </c>
      <c r="M203" s="98">
        <v>1.0508389455199079E-3</v>
      </c>
      <c r="N203" s="98">
        <f>K203/'סכום נכסי הקרן'!$C$43</f>
        <v>1.659133241088299E-4</v>
      </c>
    </row>
    <row r="204" spans="2:14" s="158" customFormat="1">
      <c r="B204" s="110" t="s">
        <v>1539</v>
      </c>
      <c r="C204" s="87" t="s">
        <v>1540</v>
      </c>
      <c r="D204" s="100" t="s">
        <v>1432</v>
      </c>
      <c r="E204" s="87" t="s">
        <v>2760</v>
      </c>
      <c r="F204" s="87"/>
      <c r="G204" s="100" t="s">
        <v>1520</v>
      </c>
      <c r="H204" s="100" t="s">
        <v>931</v>
      </c>
      <c r="I204" s="97">
        <v>304210</v>
      </c>
      <c r="J204" s="99">
        <v>4183</v>
      </c>
      <c r="K204" s="97">
        <v>49653.356970000001</v>
      </c>
      <c r="L204" s="98">
        <v>3.1209899976020363E-4</v>
      </c>
      <c r="M204" s="98">
        <v>6.5875792690154745E-3</v>
      </c>
      <c r="N204" s="98">
        <f>K204/'סכום נכסי הקרן'!$C$43</f>
        <v>1.0400900908864032E-3</v>
      </c>
    </row>
    <row r="205" spans="2:14" s="158" customFormat="1">
      <c r="B205" s="110" t="s">
        <v>1541</v>
      </c>
      <c r="C205" s="87" t="s">
        <v>1542</v>
      </c>
      <c r="D205" s="100" t="s">
        <v>1432</v>
      </c>
      <c r="E205" s="87" t="s">
        <v>2760</v>
      </c>
      <c r="F205" s="87"/>
      <c r="G205" s="100" t="s">
        <v>1433</v>
      </c>
      <c r="H205" s="100" t="s">
        <v>931</v>
      </c>
      <c r="I205" s="97">
        <v>138160</v>
      </c>
      <c r="J205" s="99">
        <v>9736</v>
      </c>
      <c r="K205" s="97">
        <v>52486.807150000001</v>
      </c>
      <c r="L205" s="98">
        <v>1.255733371274853E-4</v>
      </c>
      <c r="M205" s="98">
        <v>6.9634970076053087E-3</v>
      </c>
      <c r="N205" s="98">
        <f>K205/'סכום נכסי הקרן'!$C$43</f>
        <v>1.0994424415647042E-3</v>
      </c>
    </row>
    <row r="206" spans="2:14" s="158" customFormat="1">
      <c r="B206" s="110" t="s">
        <v>1543</v>
      </c>
      <c r="C206" s="87" t="s">
        <v>1544</v>
      </c>
      <c r="D206" s="100" t="s">
        <v>1432</v>
      </c>
      <c r="E206" s="87" t="s">
        <v>2760</v>
      </c>
      <c r="F206" s="87"/>
      <c r="G206" s="100" t="s">
        <v>951</v>
      </c>
      <c r="H206" s="100" t="s">
        <v>931</v>
      </c>
      <c r="I206" s="97">
        <v>109400</v>
      </c>
      <c r="J206" s="99">
        <v>5282</v>
      </c>
      <c r="K206" s="97">
        <v>22744.102469999998</v>
      </c>
      <c r="L206" s="98">
        <v>3.9161736416744655E-5</v>
      </c>
      <c r="M206" s="98">
        <v>3.0174914057524926E-3</v>
      </c>
      <c r="N206" s="98">
        <f>K206/'סכום נכסי הקרן'!$C$43</f>
        <v>4.7642127438522644E-4</v>
      </c>
    </row>
    <row r="207" spans="2:14" s="158" customFormat="1">
      <c r="B207" s="110" t="s">
        <v>1545</v>
      </c>
      <c r="C207" s="87" t="s">
        <v>1546</v>
      </c>
      <c r="D207" s="100" t="s">
        <v>1547</v>
      </c>
      <c r="E207" s="87" t="s">
        <v>2760</v>
      </c>
      <c r="F207" s="87"/>
      <c r="G207" s="100" t="s">
        <v>830</v>
      </c>
      <c r="H207" s="100" t="s">
        <v>974</v>
      </c>
      <c r="I207" s="97">
        <v>191080</v>
      </c>
      <c r="J207" s="99">
        <v>1154.5</v>
      </c>
      <c r="K207" s="97">
        <v>9368.5197999999982</v>
      </c>
      <c r="L207" s="98">
        <v>5.9152400705816803E-4</v>
      </c>
      <c r="M207" s="98">
        <v>1.2429344274371824E-3</v>
      </c>
      <c r="N207" s="98">
        <f>K207/'סכום נכסי הקרן'!$C$43</f>
        <v>1.9624261489792816E-4</v>
      </c>
    </row>
    <row r="208" spans="2:14" s="158" customFormat="1">
      <c r="B208" s="110" t="s">
        <v>1464</v>
      </c>
      <c r="C208" s="87" t="s">
        <v>1465</v>
      </c>
      <c r="D208" s="100" t="s">
        <v>1423</v>
      </c>
      <c r="E208" s="87" t="s">
        <v>2760</v>
      </c>
      <c r="F208" s="87"/>
      <c r="G208" s="100" t="s">
        <v>1096</v>
      </c>
      <c r="H208" s="100" t="s">
        <v>931</v>
      </c>
      <c r="I208" s="97">
        <v>557489</v>
      </c>
      <c r="J208" s="99">
        <v>5407</v>
      </c>
      <c r="K208" s="97">
        <v>117619.66476</v>
      </c>
      <c r="L208" s="98">
        <v>1.1336906617853274E-3</v>
      </c>
      <c r="M208" s="98">
        <v>1.5604762950260722E-2</v>
      </c>
      <c r="N208" s="98">
        <f>K208/'סכום נכסי הקרן'!$C$43</f>
        <v>2.463782013453192E-3</v>
      </c>
    </row>
    <row r="209" spans="2:14" s="158" customFormat="1">
      <c r="B209" s="110" t="s">
        <v>1548</v>
      </c>
      <c r="C209" s="87" t="s">
        <v>1549</v>
      </c>
      <c r="D209" s="100" t="s">
        <v>1432</v>
      </c>
      <c r="E209" s="87" t="s">
        <v>2760</v>
      </c>
      <c r="F209" s="87"/>
      <c r="G209" s="100" t="s">
        <v>935</v>
      </c>
      <c r="H209" s="100" t="s">
        <v>931</v>
      </c>
      <c r="I209" s="97">
        <v>72560</v>
      </c>
      <c r="J209" s="99">
        <v>3349</v>
      </c>
      <c r="K209" s="97">
        <v>9481.9942300000002</v>
      </c>
      <c r="L209" s="98">
        <v>1.9310834943815983E-4</v>
      </c>
      <c r="M209" s="98">
        <v>1.2579892363815809E-3</v>
      </c>
      <c r="N209" s="98">
        <f>K209/'סכום נכסי הקרן'!$C$43</f>
        <v>1.9861956657681048E-4</v>
      </c>
    </row>
    <row r="210" spans="2:14" s="158" customFormat="1">
      <c r="B210" s="110" t="s">
        <v>1550</v>
      </c>
      <c r="C210" s="87" t="s">
        <v>1551</v>
      </c>
      <c r="D210" s="100" t="s">
        <v>1432</v>
      </c>
      <c r="E210" s="87" t="s">
        <v>2760</v>
      </c>
      <c r="F210" s="87"/>
      <c r="G210" s="100" t="s">
        <v>945</v>
      </c>
      <c r="H210" s="100" t="s">
        <v>931</v>
      </c>
      <c r="I210" s="97">
        <v>64380</v>
      </c>
      <c r="J210" s="99">
        <v>2446</v>
      </c>
      <c r="K210" s="97">
        <v>6144.61517</v>
      </c>
      <c r="L210" s="98">
        <v>3.7892878163625664E-4</v>
      </c>
      <c r="M210" s="98">
        <v>8.1521455909670782E-4</v>
      </c>
      <c r="N210" s="98">
        <f>K210/'סכום נכסי הקרן'!$C$43</f>
        <v>1.2871140524272335E-4</v>
      </c>
    </row>
    <row r="211" spans="2:14" s="158" customFormat="1">
      <c r="B211" s="110" t="s">
        <v>1552</v>
      </c>
      <c r="C211" s="87" t="s">
        <v>1553</v>
      </c>
      <c r="D211" s="100" t="s">
        <v>1423</v>
      </c>
      <c r="E211" s="87" t="s">
        <v>2760</v>
      </c>
      <c r="F211" s="87"/>
      <c r="G211" s="100" t="s">
        <v>1433</v>
      </c>
      <c r="H211" s="100" t="s">
        <v>931</v>
      </c>
      <c r="I211" s="97">
        <v>49335</v>
      </c>
      <c r="J211" s="99">
        <v>3653</v>
      </c>
      <c r="K211" s="97">
        <v>7032.2138600000008</v>
      </c>
      <c r="L211" s="98">
        <v>1.1743017504439187E-5</v>
      </c>
      <c r="M211" s="98">
        <v>9.3297350000743143E-4</v>
      </c>
      <c r="N211" s="98">
        <f>K211/'סכום נכסי הקרן'!$C$43</f>
        <v>1.4730395685429978E-4</v>
      </c>
    </row>
    <row r="212" spans="2:14" s="158" customFormat="1">
      <c r="B212" s="110" t="s">
        <v>1554</v>
      </c>
      <c r="C212" s="87" t="s">
        <v>1555</v>
      </c>
      <c r="D212" s="100" t="s">
        <v>1423</v>
      </c>
      <c r="E212" s="87" t="s">
        <v>2760</v>
      </c>
      <c r="F212" s="87"/>
      <c r="G212" s="100" t="s">
        <v>945</v>
      </c>
      <c r="H212" s="100" t="s">
        <v>931</v>
      </c>
      <c r="I212" s="97">
        <v>182280</v>
      </c>
      <c r="J212" s="99">
        <v>3620</v>
      </c>
      <c r="K212" s="97">
        <v>25747.487470000007</v>
      </c>
      <c r="L212" s="98">
        <v>1.4920314568164694E-4</v>
      </c>
      <c r="M212" s="98">
        <v>3.4159546310048357E-3</v>
      </c>
      <c r="N212" s="98">
        <f>K212/'סכום נכסי הקרן'!$C$43</f>
        <v>5.393332539217607E-4</v>
      </c>
    </row>
    <row r="213" spans="2:14" s="158" customFormat="1">
      <c r="B213" s="110" t="s">
        <v>1556</v>
      </c>
      <c r="C213" s="87" t="s">
        <v>1557</v>
      </c>
      <c r="D213" s="100" t="s">
        <v>1432</v>
      </c>
      <c r="E213" s="87" t="s">
        <v>2760</v>
      </c>
      <c r="F213" s="87"/>
      <c r="G213" s="100" t="s">
        <v>951</v>
      </c>
      <c r="H213" s="100" t="s">
        <v>931</v>
      </c>
      <c r="I213" s="97">
        <v>197670</v>
      </c>
      <c r="J213" s="99">
        <v>3228</v>
      </c>
      <c r="K213" s="97">
        <v>24897.833209999993</v>
      </c>
      <c r="L213" s="98">
        <v>3.2021697309840733E-5</v>
      </c>
      <c r="M213" s="98">
        <v>3.3032298298924252E-3</v>
      </c>
      <c r="N213" s="98">
        <f>K213/'סכום נכסי הקרן'!$C$43</f>
        <v>5.215355252195631E-4</v>
      </c>
    </row>
    <row r="214" spans="2:14" s="158" customFormat="1">
      <c r="B214" s="110" t="s">
        <v>1558</v>
      </c>
      <c r="C214" s="87" t="s">
        <v>1559</v>
      </c>
      <c r="D214" s="100" t="s">
        <v>32</v>
      </c>
      <c r="E214" s="87" t="s">
        <v>2760</v>
      </c>
      <c r="F214" s="87"/>
      <c r="G214" s="100" t="s">
        <v>990</v>
      </c>
      <c r="H214" s="100" t="s">
        <v>974</v>
      </c>
      <c r="I214" s="97">
        <v>49700</v>
      </c>
      <c r="J214" s="99">
        <v>9263</v>
      </c>
      <c r="K214" s="97">
        <v>19551.039880000004</v>
      </c>
      <c r="L214" s="98">
        <v>1.6806308719027749E-4</v>
      </c>
      <c r="M214" s="98">
        <v>2.5938633933451612E-3</v>
      </c>
      <c r="N214" s="98">
        <f>K214/'סכום נכסי הקרן'!$C$43</f>
        <v>4.0953611370121425E-4</v>
      </c>
    </row>
    <row r="215" spans="2:14" s="158" customFormat="1">
      <c r="B215" s="110" t="s">
        <v>1560</v>
      </c>
      <c r="C215" s="87" t="s">
        <v>1561</v>
      </c>
      <c r="D215" s="100" t="s">
        <v>1423</v>
      </c>
      <c r="E215" s="87" t="s">
        <v>2760</v>
      </c>
      <c r="F215" s="87"/>
      <c r="G215" s="100" t="s">
        <v>1562</v>
      </c>
      <c r="H215" s="100" t="s">
        <v>931</v>
      </c>
      <c r="I215" s="97">
        <v>139930</v>
      </c>
      <c r="J215" s="99">
        <v>6003</v>
      </c>
      <c r="K215" s="97">
        <v>32776.791819999999</v>
      </c>
      <c r="L215" s="98">
        <v>9.4241648706896557E-5</v>
      </c>
      <c r="M215" s="98">
        <v>4.3485421223125806E-3</v>
      </c>
      <c r="N215" s="98">
        <f>K215/'סכום נכסי הקרן'!$C$43</f>
        <v>6.8657626519845992E-4</v>
      </c>
    </row>
    <row r="216" spans="2:14" s="158" customFormat="1">
      <c r="B216" s="110" t="s">
        <v>1563</v>
      </c>
      <c r="C216" s="87" t="s">
        <v>1564</v>
      </c>
      <c r="D216" s="100" t="s">
        <v>1432</v>
      </c>
      <c r="E216" s="87" t="s">
        <v>2760</v>
      </c>
      <c r="F216" s="87"/>
      <c r="G216" s="100" t="s">
        <v>969</v>
      </c>
      <c r="H216" s="100" t="s">
        <v>931</v>
      </c>
      <c r="I216" s="97">
        <v>182450</v>
      </c>
      <c r="J216" s="99">
        <v>7091</v>
      </c>
      <c r="K216" s="97">
        <v>50482.240110000006</v>
      </c>
      <c r="L216" s="98">
        <v>2.7250494727914967E-4</v>
      </c>
      <c r="M216" s="98">
        <v>6.697548337024301E-3</v>
      </c>
      <c r="N216" s="98">
        <f>K216/'סכום נכסי הקרן'!$C$43</f>
        <v>1.0574527264265883E-3</v>
      </c>
    </row>
    <row r="217" spans="2:14" s="158" customFormat="1">
      <c r="B217" s="110" t="s">
        <v>1565</v>
      </c>
      <c r="C217" s="87" t="s">
        <v>1566</v>
      </c>
      <c r="D217" s="100" t="s">
        <v>1432</v>
      </c>
      <c r="E217" s="87" t="s">
        <v>2760</v>
      </c>
      <c r="F217" s="87"/>
      <c r="G217" s="100" t="s">
        <v>954</v>
      </c>
      <c r="H217" s="100" t="s">
        <v>931</v>
      </c>
      <c r="I217" s="97">
        <v>315325</v>
      </c>
      <c r="J217" s="99">
        <v>4267</v>
      </c>
      <c r="K217" s="97">
        <v>52814.840610000007</v>
      </c>
      <c r="L217" s="98">
        <v>1.7981635823087366E-4</v>
      </c>
      <c r="M217" s="98">
        <v>7.0070176586248369E-3</v>
      </c>
      <c r="N217" s="98">
        <f>K217/'סכום נכסי הקרן'!$C$43</f>
        <v>1.1063137665273111E-3</v>
      </c>
    </row>
    <row r="218" spans="2:14" s="158" customFormat="1">
      <c r="B218" s="110" t="s">
        <v>1567</v>
      </c>
      <c r="C218" s="87" t="s">
        <v>1568</v>
      </c>
      <c r="D218" s="100" t="s">
        <v>1432</v>
      </c>
      <c r="E218" s="87" t="s">
        <v>2760</v>
      </c>
      <c r="F218" s="87"/>
      <c r="G218" s="100" t="s">
        <v>1433</v>
      </c>
      <c r="H218" s="100" t="s">
        <v>931</v>
      </c>
      <c r="I218" s="97">
        <v>180825</v>
      </c>
      <c r="J218" s="99">
        <v>7755</v>
      </c>
      <c r="K218" s="97">
        <v>54717.663090000002</v>
      </c>
      <c r="L218" s="98">
        <v>9.3417194850215813E-5</v>
      </c>
      <c r="M218" s="98">
        <v>7.259467738272787E-3</v>
      </c>
      <c r="N218" s="98">
        <f>K218/'סכום נכסי הקרן'!$C$43</f>
        <v>1.1461722358622169E-3</v>
      </c>
    </row>
    <row r="219" spans="2:14" s="158" customFormat="1">
      <c r="B219" s="110" t="s">
        <v>1569</v>
      </c>
      <c r="C219" s="87" t="s">
        <v>1570</v>
      </c>
      <c r="D219" s="100" t="s">
        <v>1432</v>
      </c>
      <c r="E219" s="87" t="s">
        <v>2760</v>
      </c>
      <c r="F219" s="87"/>
      <c r="G219" s="100" t="s">
        <v>1433</v>
      </c>
      <c r="H219" s="100" t="s">
        <v>931</v>
      </c>
      <c r="I219" s="97">
        <v>43900</v>
      </c>
      <c r="J219" s="99">
        <v>5657</v>
      </c>
      <c r="K219" s="97">
        <v>9690.3165400000016</v>
      </c>
      <c r="L219" s="98">
        <v>3.6275115466625937E-4</v>
      </c>
      <c r="M219" s="98">
        <v>1.2856276442229394E-3</v>
      </c>
      <c r="N219" s="98">
        <f>K219/'סכום נכסי הקרן'!$C$43</f>
        <v>2.029832991331506E-4</v>
      </c>
    </row>
    <row r="220" spans="2:14" s="158" customFormat="1">
      <c r="B220" s="110" t="s">
        <v>1571</v>
      </c>
      <c r="C220" s="87" t="s">
        <v>1572</v>
      </c>
      <c r="D220" s="100" t="s">
        <v>1432</v>
      </c>
      <c r="E220" s="87" t="s">
        <v>2760</v>
      </c>
      <c r="F220" s="87"/>
      <c r="G220" s="100" t="s">
        <v>424</v>
      </c>
      <c r="H220" s="100" t="s">
        <v>931</v>
      </c>
      <c r="I220" s="97">
        <v>116815</v>
      </c>
      <c r="J220" s="99">
        <v>10508</v>
      </c>
      <c r="K220" s="97">
        <v>48220.365239999999</v>
      </c>
      <c r="L220" s="98">
        <v>7.0660877403812017E-5</v>
      </c>
      <c r="M220" s="98">
        <v>6.3974622821837048E-3</v>
      </c>
      <c r="N220" s="98">
        <f>K220/'סכום נכסי הקרן'!$C$43</f>
        <v>1.010073177838698E-3</v>
      </c>
    </row>
    <row r="221" spans="2:14" s="158" customFormat="1">
      <c r="B221" s="110" t="s">
        <v>1573</v>
      </c>
      <c r="C221" s="87" t="s">
        <v>1574</v>
      </c>
      <c r="D221" s="100" t="s">
        <v>1432</v>
      </c>
      <c r="E221" s="87" t="s">
        <v>2760</v>
      </c>
      <c r="F221" s="87"/>
      <c r="G221" s="100" t="s">
        <v>954</v>
      </c>
      <c r="H221" s="100" t="s">
        <v>931</v>
      </c>
      <c r="I221" s="97">
        <v>233550</v>
      </c>
      <c r="J221" s="99">
        <v>5436</v>
      </c>
      <c r="K221" s="97">
        <v>49538.925759999998</v>
      </c>
      <c r="L221" s="98">
        <v>4.5724071525339489E-5</v>
      </c>
      <c r="M221" s="98">
        <v>6.5723975227504668E-3</v>
      </c>
      <c r="N221" s="98">
        <f>K221/'סכום נכסי הקרן'!$C$43</f>
        <v>1.0376930975133055E-3</v>
      </c>
    </row>
    <row r="222" spans="2:14" s="158" customFormat="1">
      <c r="B222" s="162"/>
      <c r="C222" s="162"/>
      <c r="D222" s="162"/>
    </row>
    <row r="223" spans="2:14" s="158" customFormat="1">
      <c r="B223" s="162"/>
      <c r="C223" s="162"/>
      <c r="D223" s="162"/>
    </row>
    <row r="224" spans="2:14" s="158" customFormat="1">
      <c r="B224" s="162"/>
      <c r="C224" s="162"/>
      <c r="D224" s="162"/>
    </row>
    <row r="225" spans="2:7" s="158" customFormat="1">
      <c r="B225" s="163"/>
      <c r="C225" s="162"/>
      <c r="D225" s="162"/>
    </row>
    <row r="226" spans="2:7" s="158" customFormat="1">
      <c r="B226" s="163"/>
      <c r="C226" s="162"/>
      <c r="D226" s="162"/>
    </row>
    <row r="227" spans="2:7" s="158" customFormat="1">
      <c r="B227" s="153" t="s">
        <v>2869</v>
      </c>
      <c r="C227" s="162"/>
      <c r="D227" s="162"/>
    </row>
    <row r="228" spans="2:7" s="158" customFormat="1">
      <c r="B228" s="153" t="s">
        <v>138</v>
      </c>
      <c r="C228" s="162"/>
      <c r="D228" s="162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password="CC3D" sheet="1" objects="1" scenarios="1"/>
  <mergeCells count="2">
    <mergeCell ref="B6:N6"/>
    <mergeCell ref="B7:N7"/>
  </mergeCells>
  <phoneticPr fontId="6" type="noConversion"/>
  <dataValidations count="5">
    <dataValidation allowBlank="1" showInputMessage="1" showErrorMessage="1" sqref="A1"/>
    <dataValidation type="list" allowBlank="1" showInputMessage="1" showErrorMessage="1" sqref="E12:E13 E154:E357 E15:E152">
      <formula1>$AJ$6:$AJ$23</formula1>
    </dataValidation>
    <dataValidation type="list" allowBlank="1" showInputMessage="1" showErrorMessage="1" sqref="H12:H357">
      <formula1>$AN$6:$AN$19</formula1>
    </dataValidation>
    <dataValidation type="list" allowBlank="1" showInputMessage="1" showErrorMessage="1" sqref="G186:G363 G12:G184">
      <formula1>$AL$6:$AL$29</formula1>
    </dataValidation>
    <dataValidation type="list" allowBlank="1" showInputMessage="1" showErrorMessage="1" sqref="E14 E153">
      <formula1>$AJ$6:$AJ$26</formula1>
    </dataValidation>
  </dataValidations>
  <pageMargins left="0" right="0" top="0.51181102362204722" bottom="0.51181102362204722" header="0" footer="0.23622047244094491"/>
  <pageSetup paperSize="9" scale="69" fitToHeight="25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B255"/>
  <sheetViews>
    <sheetView rightToLeft="1" zoomScale="90" zoomScaleNormal="90" workbookViewId="0">
      <selection activeCell="C11" sqref="C11"/>
    </sheetView>
  </sheetViews>
  <sheetFormatPr defaultRowHeight="18"/>
  <cols>
    <col min="1" max="1" width="6.28515625" style="1" customWidth="1"/>
    <col min="2" max="2" width="39.85546875" style="2" customWidth="1"/>
    <col min="3" max="3" width="20.570312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9" style="2" bestFit="1" customWidth="1"/>
    <col min="8" max="8" width="16.85546875" style="1" customWidth="1"/>
    <col min="9" max="9" width="11.85546875" style="1" bestFit="1" customWidth="1"/>
    <col min="10" max="10" width="15.5703125" style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204</v>
      </c>
      <c r="C1" s="81" t="s" vm="1">
        <v>275</v>
      </c>
    </row>
    <row r="2" spans="2:54">
      <c r="B2" s="57" t="s">
        <v>203</v>
      </c>
      <c r="C2" s="81" t="s">
        <v>276</v>
      </c>
    </row>
    <row r="3" spans="2:54">
      <c r="B3" s="57" t="s">
        <v>205</v>
      </c>
      <c r="C3" s="81" t="s">
        <v>277</v>
      </c>
    </row>
    <row r="4" spans="2:54">
      <c r="B4" s="57" t="s">
        <v>206</v>
      </c>
      <c r="C4" s="81">
        <v>162</v>
      </c>
    </row>
    <row r="6" spans="2:54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3"/>
      <c r="BB6" s="3"/>
    </row>
    <row r="7" spans="2:54" ht="26.25" customHeight="1">
      <c r="B7" s="201" t="s">
        <v>116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3"/>
      <c r="AY7" s="3"/>
      <c r="BB7" s="3"/>
    </row>
    <row r="8" spans="2:54" s="3" customFormat="1" ht="47.25">
      <c r="B8" s="22" t="s">
        <v>141</v>
      </c>
      <c r="C8" s="30" t="s">
        <v>58</v>
      </c>
      <c r="D8" s="73" t="s">
        <v>146</v>
      </c>
      <c r="E8" s="73" t="s">
        <v>143</v>
      </c>
      <c r="F8" s="73" t="s">
        <v>82</v>
      </c>
      <c r="G8" s="30" t="s">
        <v>127</v>
      </c>
      <c r="H8" s="30" t="s">
        <v>0</v>
      </c>
      <c r="I8" s="30" t="s">
        <v>131</v>
      </c>
      <c r="J8" s="30" t="s">
        <v>78</v>
      </c>
      <c r="K8" s="30" t="s">
        <v>73</v>
      </c>
      <c r="L8" s="73" t="s">
        <v>207</v>
      </c>
      <c r="M8" s="31" t="s">
        <v>209</v>
      </c>
      <c r="AY8" s="1"/>
      <c r="AZ8" s="1"/>
      <c r="BB8" s="4"/>
    </row>
    <row r="9" spans="2:54" s="3" customFormat="1" ht="26.25" customHeight="1">
      <c r="B9" s="15"/>
      <c r="C9" s="16"/>
      <c r="D9" s="16"/>
      <c r="E9" s="16"/>
      <c r="F9" s="16"/>
      <c r="G9" s="16"/>
      <c r="H9" s="32" t="s">
        <v>22</v>
      </c>
      <c r="I9" s="32" t="s">
        <v>79</v>
      </c>
      <c r="J9" s="32" t="s">
        <v>23</v>
      </c>
      <c r="K9" s="32" t="s">
        <v>20</v>
      </c>
      <c r="L9" s="17" t="s">
        <v>20</v>
      </c>
      <c r="M9" s="17" t="s">
        <v>20</v>
      </c>
      <c r="AY9" s="1"/>
      <c r="BB9" s="4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5"/>
      <c r="AY10" s="1"/>
      <c r="AZ10" s="3"/>
      <c r="BB10" s="1"/>
    </row>
    <row r="11" spans="2:54" s="4" customFormat="1" ht="18" customHeight="1">
      <c r="B11" s="82" t="s">
        <v>38</v>
      </c>
      <c r="C11" s="83"/>
      <c r="D11" s="83"/>
      <c r="E11" s="83"/>
      <c r="F11" s="83"/>
      <c r="G11" s="83"/>
      <c r="H11" s="91"/>
      <c r="I11" s="93"/>
      <c r="J11" s="91">
        <v>4085605.2126700003</v>
      </c>
      <c r="K11" s="83"/>
      <c r="L11" s="92">
        <v>1</v>
      </c>
      <c r="M11" s="92">
        <f>J11/'סכום נכסי הקרן'!$C$43</f>
        <v>8.5581272974943903E-2</v>
      </c>
      <c r="N11" s="5"/>
      <c r="AY11" s="1"/>
      <c r="AZ11" s="3"/>
      <c r="BB11" s="1"/>
    </row>
    <row r="12" spans="2:54" ht="20.25">
      <c r="B12" s="84" t="s">
        <v>265</v>
      </c>
      <c r="C12" s="85"/>
      <c r="D12" s="85"/>
      <c r="E12" s="85"/>
      <c r="F12" s="85"/>
      <c r="G12" s="85"/>
      <c r="H12" s="94"/>
      <c r="I12" s="96"/>
      <c r="J12" s="94">
        <v>872218.39150000003</v>
      </c>
      <c r="K12" s="85"/>
      <c r="L12" s="95">
        <v>0.21348572514914946</v>
      </c>
      <c r="M12" s="95">
        <f>J12/'סכום נכסי הקרן'!$C$43</f>
        <v>1.8270380120243207E-2</v>
      </c>
      <c r="AZ12" s="4"/>
    </row>
    <row r="13" spans="2:54">
      <c r="B13" s="104" t="s">
        <v>84</v>
      </c>
      <c r="C13" s="85"/>
      <c r="D13" s="85"/>
      <c r="E13" s="85"/>
      <c r="F13" s="85"/>
      <c r="G13" s="85"/>
      <c r="H13" s="94"/>
      <c r="I13" s="96"/>
      <c r="J13" s="94">
        <v>775398.49054999999</v>
      </c>
      <c r="K13" s="85"/>
      <c r="L13" s="95">
        <v>0.18978791395345471</v>
      </c>
      <c r="M13" s="95">
        <f>J13/'סכום נכסי הקרן'!$C$43</f>
        <v>1.6242291271395773E-2</v>
      </c>
    </row>
    <row r="14" spans="2:54">
      <c r="B14" s="90" t="s">
        <v>1575</v>
      </c>
      <c r="C14" s="87" t="s">
        <v>1576</v>
      </c>
      <c r="D14" s="100" t="s">
        <v>147</v>
      </c>
      <c r="E14" s="87" t="s">
        <v>1577</v>
      </c>
      <c r="F14" s="100" t="s">
        <v>1578</v>
      </c>
      <c r="G14" s="100" t="s">
        <v>281</v>
      </c>
      <c r="H14" s="97">
        <v>3025850</v>
      </c>
      <c r="I14" s="99">
        <v>1290</v>
      </c>
      <c r="J14" s="97">
        <v>39033.464999999997</v>
      </c>
      <c r="K14" s="98">
        <v>4.0634402962800381E-2</v>
      </c>
      <c r="L14" s="98">
        <v>9.553900332550996E-3</v>
      </c>
      <c r="M14" s="98">
        <f>J14/'סכום נכסי הקרן'!$C$43</f>
        <v>8.1763495233545412E-4</v>
      </c>
    </row>
    <row r="15" spans="2:54">
      <c r="B15" s="90" t="s">
        <v>1579</v>
      </c>
      <c r="C15" s="87" t="s">
        <v>1580</v>
      </c>
      <c r="D15" s="100" t="s">
        <v>147</v>
      </c>
      <c r="E15" s="87" t="s">
        <v>1577</v>
      </c>
      <c r="F15" s="100" t="s">
        <v>1578</v>
      </c>
      <c r="G15" s="100" t="s">
        <v>281</v>
      </c>
      <c r="H15" s="97">
        <v>677930</v>
      </c>
      <c r="I15" s="99">
        <v>1317</v>
      </c>
      <c r="J15" s="97">
        <v>8928.338099999999</v>
      </c>
      <c r="K15" s="98">
        <v>3.2834041474809651E-3</v>
      </c>
      <c r="L15" s="98">
        <v>2.185315916553084E-3</v>
      </c>
      <c r="M15" s="98">
        <f>J15/'סכום נכסי הקרן'!$C$43</f>
        <v>1.870221179910192E-4</v>
      </c>
    </row>
    <row r="16" spans="2:54" ht="20.25">
      <c r="B16" s="90" t="s">
        <v>1581</v>
      </c>
      <c r="C16" s="87" t="s">
        <v>1582</v>
      </c>
      <c r="D16" s="100" t="s">
        <v>147</v>
      </c>
      <c r="E16" s="87" t="s">
        <v>1577</v>
      </c>
      <c r="F16" s="100" t="s">
        <v>1578</v>
      </c>
      <c r="G16" s="100" t="s">
        <v>281</v>
      </c>
      <c r="H16" s="97">
        <v>508600</v>
      </c>
      <c r="I16" s="99">
        <v>1528</v>
      </c>
      <c r="J16" s="97">
        <v>7771.4080000000004</v>
      </c>
      <c r="K16" s="98">
        <v>5.9700062939783225E-3</v>
      </c>
      <c r="L16" s="98">
        <v>1.9021436471394347E-3</v>
      </c>
      <c r="M16" s="98">
        <f>J16/'סכום נכסי הקרן'!$C$43</f>
        <v>1.6278787470339534E-4</v>
      </c>
      <c r="AY16" s="4"/>
    </row>
    <row r="17" spans="2:13">
      <c r="B17" s="90" t="s">
        <v>1583</v>
      </c>
      <c r="C17" s="87" t="s">
        <v>1584</v>
      </c>
      <c r="D17" s="100" t="s">
        <v>147</v>
      </c>
      <c r="E17" s="87" t="s">
        <v>1577</v>
      </c>
      <c r="F17" s="100" t="s">
        <v>1578</v>
      </c>
      <c r="G17" s="100" t="s">
        <v>281</v>
      </c>
      <c r="H17" s="97">
        <v>45500</v>
      </c>
      <c r="I17" s="99">
        <v>745.4</v>
      </c>
      <c r="J17" s="97">
        <v>339.15699999999998</v>
      </c>
      <c r="K17" s="98">
        <v>1.819336153347022E-4</v>
      </c>
      <c r="L17" s="98">
        <v>8.3012670668284211E-5</v>
      </c>
      <c r="M17" s="98">
        <f>J17/'סכום נכסי הקרן'!$C$43</f>
        <v>7.1043300288415492E-6</v>
      </c>
    </row>
    <row r="18" spans="2:13">
      <c r="B18" s="90" t="s">
        <v>1585</v>
      </c>
      <c r="C18" s="87" t="s">
        <v>1586</v>
      </c>
      <c r="D18" s="100" t="s">
        <v>147</v>
      </c>
      <c r="E18" s="87" t="s">
        <v>1587</v>
      </c>
      <c r="F18" s="100" t="s">
        <v>1578</v>
      </c>
      <c r="G18" s="100" t="s">
        <v>281</v>
      </c>
      <c r="H18" s="97">
        <v>469666</v>
      </c>
      <c r="I18" s="99">
        <v>1314</v>
      </c>
      <c r="J18" s="97">
        <v>6171.4112400000004</v>
      </c>
      <c r="K18" s="98">
        <v>1.8418274509803922E-3</v>
      </c>
      <c r="L18" s="98">
        <v>1.5105255938242983E-3</v>
      </c>
      <c r="M18" s="98">
        <f>J18/'סכום נכסי הקרן'!$C$43</f>
        <v>1.292727031807165E-4</v>
      </c>
    </row>
    <row r="19" spans="2:13">
      <c r="B19" s="90" t="s">
        <v>1588</v>
      </c>
      <c r="C19" s="87" t="s">
        <v>1589</v>
      </c>
      <c r="D19" s="100" t="s">
        <v>147</v>
      </c>
      <c r="E19" s="87" t="s">
        <v>1587</v>
      </c>
      <c r="F19" s="100" t="s">
        <v>1578</v>
      </c>
      <c r="G19" s="100" t="s">
        <v>281</v>
      </c>
      <c r="H19" s="97">
        <v>2724968</v>
      </c>
      <c r="I19" s="99">
        <v>1279</v>
      </c>
      <c r="J19" s="97">
        <v>34852.34072</v>
      </c>
      <c r="K19" s="98">
        <v>1.7380839392779693E-2</v>
      </c>
      <c r="L19" s="98">
        <v>8.5305209157062693E-3</v>
      </c>
      <c r="M19" s="98">
        <f>J19/'סכום נכסי הקרן'!$C$43</f>
        <v>7.3005283910552673E-4</v>
      </c>
    </row>
    <row r="20" spans="2:13">
      <c r="B20" s="90" t="s">
        <v>1590</v>
      </c>
      <c r="C20" s="87" t="s">
        <v>1591</v>
      </c>
      <c r="D20" s="100" t="s">
        <v>147</v>
      </c>
      <c r="E20" s="87" t="s">
        <v>1587</v>
      </c>
      <c r="F20" s="100" t="s">
        <v>1578</v>
      </c>
      <c r="G20" s="100" t="s">
        <v>281</v>
      </c>
      <c r="H20" s="97">
        <v>449706</v>
      </c>
      <c r="I20" s="99">
        <v>1316</v>
      </c>
      <c r="J20" s="97">
        <v>5918.1309600000004</v>
      </c>
      <c r="K20" s="98">
        <v>3.0795488628621369E-3</v>
      </c>
      <c r="L20" s="98">
        <v>1.4485322619148557E-3</v>
      </c>
      <c r="M20" s="98">
        <f>J20/'סכום נכסי הקרן'!$C$43</f>
        <v>1.2396723491994821E-4</v>
      </c>
    </row>
    <row r="21" spans="2:13">
      <c r="B21" s="90" t="s">
        <v>1592</v>
      </c>
      <c r="C21" s="87" t="s">
        <v>1593</v>
      </c>
      <c r="D21" s="100" t="s">
        <v>147</v>
      </c>
      <c r="E21" s="87" t="s">
        <v>1587</v>
      </c>
      <c r="F21" s="100" t="s">
        <v>1578</v>
      </c>
      <c r="G21" s="100" t="s">
        <v>281</v>
      </c>
      <c r="H21" s="97">
        <v>15162500</v>
      </c>
      <c r="I21" s="99">
        <v>1529</v>
      </c>
      <c r="J21" s="97">
        <v>231834.625</v>
      </c>
      <c r="K21" s="98">
        <v>4.7211817199580272E-2</v>
      </c>
      <c r="L21" s="98">
        <v>5.6744255240582291E-2</v>
      </c>
      <c r="M21" s="98">
        <f>J21/'סכום נכסי הקרן'!$C$43</f>
        <v>4.8562455975041646E-3</v>
      </c>
    </row>
    <row r="22" spans="2:13">
      <c r="B22" s="90" t="s">
        <v>1594</v>
      </c>
      <c r="C22" s="87" t="s">
        <v>1595</v>
      </c>
      <c r="D22" s="100" t="s">
        <v>147</v>
      </c>
      <c r="E22" s="87" t="s">
        <v>1587</v>
      </c>
      <c r="F22" s="100" t="s">
        <v>1578</v>
      </c>
      <c r="G22" s="100" t="s">
        <v>281</v>
      </c>
      <c r="H22" s="97">
        <v>31000</v>
      </c>
      <c r="I22" s="99">
        <v>1528</v>
      </c>
      <c r="J22" s="97">
        <v>473.68</v>
      </c>
      <c r="K22" s="98">
        <v>6.4398300781449907E-5</v>
      </c>
      <c r="L22" s="98">
        <v>1.1593875945993408E-4</v>
      </c>
      <c r="M22" s="98">
        <f>J22/'סכום נכסי הקרן'!$C$43</f>
        <v>9.9221866217169788E-6</v>
      </c>
    </row>
    <row r="23" spans="2:13">
      <c r="B23" s="90" t="s">
        <v>1596</v>
      </c>
      <c r="C23" s="87" t="s">
        <v>1597</v>
      </c>
      <c r="D23" s="100" t="s">
        <v>147</v>
      </c>
      <c r="E23" s="87" t="s">
        <v>1598</v>
      </c>
      <c r="F23" s="100" t="s">
        <v>1578</v>
      </c>
      <c r="G23" s="100" t="s">
        <v>281</v>
      </c>
      <c r="H23" s="97">
        <v>355254</v>
      </c>
      <c r="I23" s="99">
        <v>12540</v>
      </c>
      <c r="J23" s="97">
        <v>44548.851600000002</v>
      </c>
      <c r="K23" s="98">
        <v>1.8475567773418293E-2</v>
      </c>
      <c r="L23" s="98">
        <v>1.0903856168444309E-2</v>
      </c>
      <c r="M23" s="98">
        <f>J23/'סכום נכסי הקרן'!$C$43</f>
        <v>9.3316589123115822E-4</v>
      </c>
    </row>
    <row r="24" spans="2:13">
      <c r="B24" s="90" t="s">
        <v>1599</v>
      </c>
      <c r="C24" s="87" t="s">
        <v>1600</v>
      </c>
      <c r="D24" s="100" t="s">
        <v>147</v>
      </c>
      <c r="E24" s="87" t="s">
        <v>1598</v>
      </c>
      <c r="F24" s="100" t="s">
        <v>1578</v>
      </c>
      <c r="G24" s="100" t="s">
        <v>281</v>
      </c>
      <c r="H24" s="97">
        <v>44581</v>
      </c>
      <c r="I24" s="99">
        <v>9719</v>
      </c>
      <c r="J24" s="97">
        <v>4332.8273900000004</v>
      </c>
      <c r="K24" s="98">
        <v>3.1390649204337418E-3</v>
      </c>
      <c r="L24" s="98">
        <v>1.0605105399227833E-3</v>
      </c>
      <c r="M24" s="98">
        <f>J24/'סכום נכסי הקרן'!$C$43</f>
        <v>9.0759842009936875E-5</v>
      </c>
    </row>
    <row r="25" spans="2:13">
      <c r="B25" s="90" t="s">
        <v>1601</v>
      </c>
      <c r="C25" s="87" t="s">
        <v>1602</v>
      </c>
      <c r="D25" s="100" t="s">
        <v>147</v>
      </c>
      <c r="E25" s="87" t="s">
        <v>1598</v>
      </c>
      <c r="F25" s="100" t="s">
        <v>1578</v>
      </c>
      <c r="G25" s="100" t="s">
        <v>281</v>
      </c>
      <c r="H25" s="97">
        <v>939218</v>
      </c>
      <c r="I25" s="99">
        <v>15250</v>
      </c>
      <c r="J25" s="97">
        <v>143230.745</v>
      </c>
      <c r="K25" s="98">
        <v>3.378482014388489E-2</v>
      </c>
      <c r="L25" s="98">
        <v>3.5057411948619652E-2</v>
      </c>
      <c r="M25" s="98">
        <f>J25/'סכום נכסי הקרן'!$C$43</f>
        <v>3.0002579417698783E-3</v>
      </c>
    </row>
    <row r="26" spans="2:13">
      <c r="B26" s="90" t="s">
        <v>1603</v>
      </c>
      <c r="C26" s="87" t="s">
        <v>1604</v>
      </c>
      <c r="D26" s="100" t="s">
        <v>147</v>
      </c>
      <c r="E26" s="87" t="s">
        <v>1598</v>
      </c>
      <c r="F26" s="100" t="s">
        <v>1578</v>
      </c>
      <c r="G26" s="100" t="s">
        <v>281</v>
      </c>
      <c r="H26" s="97">
        <v>61075</v>
      </c>
      <c r="I26" s="99">
        <v>13120</v>
      </c>
      <c r="J26" s="97">
        <v>8013.04</v>
      </c>
      <c r="K26" s="98">
        <v>5.949397266392472E-4</v>
      </c>
      <c r="L26" s="98">
        <v>1.9612859253141999E-3</v>
      </c>
      <c r="M26" s="98">
        <f>J26/'סכום נכסי הקרן'!$C$43</f>
        <v>1.6784934615622998E-4</v>
      </c>
    </row>
    <row r="27" spans="2:13">
      <c r="B27" s="90" t="s">
        <v>1605</v>
      </c>
      <c r="C27" s="87" t="s">
        <v>1606</v>
      </c>
      <c r="D27" s="100" t="s">
        <v>147</v>
      </c>
      <c r="E27" s="87" t="s">
        <v>1607</v>
      </c>
      <c r="F27" s="100" t="s">
        <v>1578</v>
      </c>
      <c r="G27" s="100" t="s">
        <v>281</v>
      </c>
      <c r="H27" s="97">
        <v>225525</v>
      </c>
      <c r="I27" s="99">
        <v>984</v>
      </c>
      <c r="J27" s="97">
        <v>2219.1660000000002</v>
      </c>
      <c r="K27" s="98">
        <v>2.1647544948591819E-3</v>
      </c>
      <c r="L27" s="98">
        <v>5.4316701797767295E-4</v>
      </c>
      <c r="M27" s="98">
        <f>J27/'סכום נכסי הקרן'!$C$43</f>
        <v>4.6484924836533491E-5</v>
      </c>
    </row>
    <row r="28" spans="2:13">
      <c r="B28" s="90" t="s">
        <v>1608</v>
      </c>
      <c r="C28" s="87" t="s">
        <v>1609</v>
      </c>
      <c r="D28" s="100" t="s">
        <v>147</v>
      </c>
      <c r="E28" s="87" t="s">
        <v>1607</v>
      </c>
      <c r="F28" s="100" t="s">
        <v>1578</v>
      </c>
      <c r="G28" s="100" t="s">
        <v>281</v>
      </c>
      <c r="H28" s="97">
        <v>57792</v>
      </c>
      <c r="I28" s="99">
        <v>13140</v>
      </c>
      <c r="J28" s="97">
        <v>7593.8688000000002</v>
      </c>
      <c r="K28" s="98">
        <v>1.3977466076371546E-3</v>
      </c>
      <c r="L28" s="98">
        <v>1.8586888367114894E-3</v>
      </c>
      <c r="M28" s="98">
        <f>J28/'סכום נכסי הקרן'!$C$43</f>
        <v>1.5906895671008691E-4</v>
      </c>
    </row>
    <row r="29" spans="2:13">
      <c r="B29" s="90" t="s">
        <v>1610</v>
      </c>
      <c r="C29" s="87" t="s">
        <v>1611</v>
      </c>
      <c r="D29" s="100" t="s">
        <v>147</v>
      </c>
      <c r="E29" s="87" t="s">
        <v>1607</v>
      </c>
      <c r="F29" s="100" t="s">
        <v>1578</v>
      </c>
      <c r="G29" s="100" t="s">
        <v>281</v>
      </c>
      <c r="H29" s="97">
        <v>8822907</v>
      </c>
      <c r="I29" s="99">
        <v>1527</v>
      </c>
      <c r="J29" s="97">
        <v>134725.78988999999</v>
      </c>
      <c r="K29" s="98">
        <v>4.4114535000000003E-2</v>
      </c>
      <c r="L29" s="98">
        <v>3.29757240058823E-2</v>
      </c>
      <c r="M29" s="98">
        <f>J29/'סכום נכסי הקרן'!$C$43</f>
        <v>2.8221044376938237E-3</v>
      </c>
    </row>
    <row r="30" spans="2:13">
      <c r="B30" s="90" t="s">
        <v>1612</v>
      </c>
      <c r="C30" s="87" t="s">
        <v>1613</v>
      </c>
      <c r="D30" s="100" t="s">
        <v>147</v>
      </c>
      <c r="E30" s="87" t="s">
        <v>1607</v>
      </c>
      <c r="F30" s="100" t="s">
        <v>1578</v>
      </c>
      <c r="G30" s="100" t="s">
        <v>281</v>
      </c>
      <c r="H30" s="97">
        <v>2230626</v>
      </c>
      <c r="I30" s="99">
        <v>1268</v>
      </c>
      <c r="J30" s="97">
        <v>28284.337680000001</v>
      </c>
      <c r="K30" s="98">
        <v>1.795899228732829E-2</v>
      </c>
      <c r="L30" s="98">
        <v>6.9229248073912134E-3</v>
      </c>
      <c r="M30" s="98">
        <f>J30/'סכום נכסי הקרן'!$C$43</f>
        <v>5.9247271772635841E-4</v>
      </c>
    </row>
    <row r="31" spans="2:13">
      <c r="B31" s="90" t="s">
        <v>1614</v>
      </c>
      <c r="C31" s="87" t="s">
        <v>1615</v>
      </c>
      <c r="D31" s="100" t="s">
        <v>147</v>
      </c>
      <c r="E31" s="87" t="s">
        <v>1587</v>
      </c>
      <c r="F31" s="100" t="s">
        <v>1578</v>
      </c>
      <c r="G31" s="100" t="s">
        <v>281</v>
      </c>
      <c r="H31" s="97">
        <v>111450</v>
      </c>
      <c r="I31" s="99">
        <v>995.5</v>
      </c>
      <c r="J31" s="97">
        <v>1109.4847500000001</v>
      </c>
      <c r="K31" s="98">
        <v>2.2318893593267974E-3</v>
      </c>
      <c r="L31" s="98">
        <v>2.7155946114405317E-4</v>
      </c>
      <c r="M31" s="98">
        <f>J31/'סכום נכסי הקרן'!$C$43</f>
        <v>2.3240404373097887E-5</v>
      </c>
    </row>
    <row r="32" spans="2:13">
      <c r="B32" s="90" t="s">
        <v>1616</v>
      </c>
      <c r="C32" s="87" t="s">
        <v>1617</v>
      </c>
      <c r="D32" s="100" t="s">
        <v>147</v>
      </c>
      <c r="E32" s="87" t="s">
        <v>1587</v>
      </c>
      <c r="F32" s="100" t="s">
        <v>1578</v>
      </c>
      <c r="G32" s="100" t="s">
        <v>281</v>
      </c>
      <c r="H32" s="97">
        <v>3069894</v>
      </c>
      <c r="I32" s="99">
        <v>1273</v>
      </c>
      <c r="J32" s="97">
        <v>39079.750619999999</v>
      </c>
      <c r="K32" s="98">
        <v>4.2995714285714283E-2</v>
      </c>
      <c r="L32" s="98">
        <v>9.5652292832426739E-3</v>
      </c>
      <c r="M32" s="98">
        <f>J32/'סכום נכסי הקרן'!$C$43</f>
        <v>8.1860449835711828E-4</v>
      </c>
    </row>
    <row r="33" spans="2:13">
      <c r="B33" s="90" t="s">
        <v>1618</v>
      </c>
      <c r="C33" s="87" t="s">
        <v>1619</v>
      </c>
      <c r="D33" s="100" t="s">
        <v>147</v>
      </c>
      <c r="E33" s="87" t="s">
        <v>1598</v>
      </c>
      <c r="F33" s="100" t="s">
        <v>1578</v>
      </c>
      <c r="G33" s="100" t="s">
        <v>281</v>
      </c>
      <c r="H33" s="97">
        <v>225612</v>
      </c>
      <c r="I33" s="99">
        <v>11940</v>
      </c>
      <c r="J33" s="97">
        <v>26938.072800000002</v>
      </c>
      <c r="K33" s="98">
        <v>2.7881476413723284E-2</v>
      </c>
      <c r="L33" s="98">
        <v>6.5934106204049003E-3</v>
      </c>
      <c r="M33" s="98">
        <f>J33/'סכום נכסי הקרן'!$C$43</f>
        <v>5.6427247414076603E-4</v>
      </c>
    </row>
    <row r="34" spans="2:13">
      <c r="B34" s="86"/>
      <c r="C34" s="87"/>
      <c r="D34" s="87"/>
      <c r="E34" s="87"/>
      <c r="F34" s="87"/>
      <c r="G34" s="87"/>
      <c r="H34" s="97"/>
      <c r="I34" s="99"/>
      <c r="J34" s="87"/>
      <c r="K34" s="87"/>
      <c r="L34" s="98"/>
      <c r="M34" s="87"/>
    </row>
    <row r="35" spans="2:13">
      <c r="B35" s="104" t="s">
        <v>85</v>
      </c>
      <c r="C35" s="85"/>
      <c r="D35" s="85"/>
      <c r="E35" s="85"/>
      <c r="F35" s="85"/>
      <c r="G35" s="85"/>
      <c r="H35" s="94"/>
      <c r="I35" s="96"/>
      <c r="J35" s="94">
        <v>96819.900949999981</v>
      </c>
      <c r="K35" s="85"/>
      <c r="L35" s="95">
        <v>2.3697811195694755E-2</v>
      </c>
      <c r="M35" s="95">
        <f>J35/'סכום נכסי הקרן'!$C$43</f>
        <v>2.0280888488474346E-3</v>
      </c>
    </row>
    <row r="36" spans="2:13">
      <c r="B36" s="90" t="s">
        <v>1620</v>
      </c>
      <c r="C36" s="87" t="s">
        <v>1621</v>
      </c>
      <c r="D36" s="100" t="s">
        <v>147</v>
      </c>
      <c r="E36" s="87" t="s">
        <v>1577</v>
      </c>
      <c r="F36" s="100" t="s">
        <v>1622</v>
      </c>
      <c r="G36" s="100" t="s">
        <v>281</v>
      </c>
      <c r="H36" s="97">
        <v>640000</v>
      </c>
      <c r="I36" s="99">
        <v>313.17</v>
      </c>
      <c r="J36" s="97">
        <v>2004.288</v>
      </c>
      <c r="K36" s="98">
        <v>7.2884850602512301E-3</v>
      </c>
      <c r="L36" s="98">
        <v>4.9057309643732558E-4</v>
      </c>
      <c r="M36" s="98">
        <f>J36/'סכום נכסי הקרן'!$C$43</f>
        <v>4.1983870080366236E-5</v>
      </c>
    </row>
    <row r="37" spans="2:13">
      <c r="B37" s="90" t="s">
        <v>1623</v>
      </c>
      <c r="C37" s="87" t="s">
        <v>1624</v>
      </c>
      <c r="D37" s="100" t="s">
        <v>147</v>
      </c>
      <c r="E37" s="87" t="s">
        <v>1607</v>
      </c>
      <c r="F37" s="100" t="s">
        <v>1622</v>
      </c>
      <c r="G37" s="100" t="s">
        <v>281</v>
      </c>
      <c r="H37" s="97">
        <v>2000</v>
      </c>
      <c r="I37" s="99">
        <v>3367.02</v>
      </c>
      <c r="J37" s="97">
        <v>67.340399999999988</v>
      </c>
      <c r="K37" s="98">
        <v>4.1351039352171462E-5</v>
      </c>
      <c r="L37" s="98">
        <v>1.6482356100185237E-5</v>
      </c>
      <c r="M37" s="98">
        <f>J37/'סכום נכסי הקרן'!$C$43</f>
        <v>1.4105810166801847E-6</v>
      </c>
    </row>
    <row r="38" spans="2:13">
      <c r="B38" s="90" t="s">
        <v>1625</v>
      </c>
      <c r="C38" s="87" t="s">
        <v>1626</v>
      </c>
      <c r="D38" s="100" t="s">
        <v>147</v>
      </c>
      <c r="E38" s="87" t="s">
        <v>1577</v>
      </c>
      <c r="F38" s="100" t="s">
        <v>1622</v>
      </c>
      <c r="G38" s="100" t="s">
        <v>281</v>
      </c>
      <c r="H38" s="97">
        <v>693860</v>
      </c>
      <c r="I38" s="99">
        <v>301.31</v>
      </c>
      <c r="J38" s="97">
        <v>2090.66957</v>
      </c>
      <c r="K38" s="98">
        <v>2.6589471538794214E-3</v>
      </c>
      <c r="L38" s="98">
        <v>5.117160031802775E-4</v>
      </c>
      <c r="M38" s="98">
        <f>J38/'סכום נכסי הקרן'!$C$43</f>
        <v>4.379330695381859E-5</v>
      </c>
    </row>
    <row r="39" spans="2:13">
      <c r="B39" s="90" t="s">
        <v>1627</v>
      </c>
      <c r="C39" s="87" t="s">
        <v>1628</v>
      </c>
      <c r="D39" s="100" t="s">
        <v>147</v>
      </c>
      <c r="E39" s="87" t="s">
        <v>1577</v>
      </c>
      <c r="F39" s="100" t="s">
        <v>1622</v>
      </c>
      <c r="G39" s="100" t="s">
        <v>281</v>
      </c>
      <c r="H39" s="97">
        <v>60405</v>
      </c>
      <c r="I39" s="99">
        <v>306.14999999999998</v>
      </c>
      <c r="J39" s="97">
        <v>184.92990999999998</v>
      </c>
      <c r="K39" s="98">
        <v>2.477610743714267E-4</v>
      </c>
      <c r="L39" s="98">
        <v>4.5263773755356475E-5</v>
      </c>
      <c r="M39" s="98">
        <f>J39/'סכום נכסי הקרן'!$C$43</f>
        <v>3.8737313776332643E-6</v>
      </c>
    </row>
    <row r="40" spans="2:13">
      <c r="B40" s="90" t="s">
        <v>1629</v>
      </c>
      <c r="C40" s="87" t="s">
        <v>1630</v>
      </c>
      <c r="D40" s="100" t="s">
        <v>147</v>
      </c>
      <c r="E40" s="87" t="s">
        <v>1587</v>
      </c>
      <c r="F40" s="100" t="s">
        <v>1622</v>
      </c>
      <c r="G40" s="100" t="s">
        <v>281</v>
      </c>
      <c r="H40" s="97">
        <v>1326857</v>
      </c>
      <c r="I40" s="99">
        <v>304.52</v>
      </c>
      <c r="J40" s="97">
        <v>4040.5449399999998</v>
      </c>
      <c r="K40" s="98">
        <v>2.2244040234702432E-3</v>
      </c>
      <c r="L40" s="98">
        <v>9.8897096750066231E-4</v>
      </c>
      <c r="M40" s="98">
        <f>J40/'סכום נכסי הקרן'!$C$43</f>
        <v>8.4637394333968565E-5</v>
      </c>
    </row>
    <row r="41" spans="2:13">
      <c r="B41" s="90" t="s">
        <v>1631</v>
      </c>
      <c r="C41" s="87" t="s">
        <v>1632</v>
      </c>
      <c r="D41" s="100" t="s">
        <v>147</v>
      </c>
      <c r="E41" s="87" t="s">
        <v>1587</v>
      </c>
      <c r="F41" s="100" t="s">
        <v>1622</v>
      </c>
      <c r="G41" s="100" t="s">
        <v>281</v>
      </c>
      <c r="H41" s="97">
        <v>128015</v>
      </c>
      <c r="I41" s="99">
        <v>2951.35</v>
      </c>
      <c r="J41" s="97">
        <v>3778.1707000000001</v>
      </c>
      <c r="K41" s="98">
        <v>3.4044434695639056E-3</v>
      </c>
      <c r="L41" s="98">
        <v>9.2475178176378741E-4</v>
      </c>
      <c r="M41" s="98">
        <f>J41/'סכום נכסי הקרן'!$C$43</f>
        <v>7.9141434669192438E-5</v>
      </c>
    </row>
    <row r="42" spans="2:13">
      <c r="B42" s="90" t="s">
        <v>1633</v>
      </c>
      <c r="C42" s="87" t="s">
        <v>1634</v>
      </c>
      <c r="D42" s="100" t="s">
        <v>147</v>
      </c>
      <c r="E42" s="87" t="s">
        <v>1587</v>
      </c>
      <c r="F42" s="100" t="s">
        <v>1622</v>
      </c>
      <c r="G42" s="100" t="s">
        <v>281</v>
      </c>
      <c r="H42" s="97">
        <v>288</v>
      </c>
      <c r="I42" s="99">
        <v>3141.74</v>
      </c>
      <c r="J42" s="97">
        <v>9.0482099999999992</v>
      </c>
      <c r="K42" s="98">
        <v>1.2932195779074988E-5</v>
      </c>
      <c r="L42" s="98">
        <v>2.2146559760449462E-6</v>
      </c>
      <c r="M42" s="98">
        <f>J42/'סכום נכסי הקרן'!$C$43</f>
        <v>1.8953307763149337E-7</v>
      </c>
    </row>
    <row r="43" spans="2:13">
      <c r="B43" s="90" t="s">
        <v>1635</v>
      </c>
      <c r="C43" s="87" t="s">
        <v>1636</v>
      </c>
      <c r="D43" s="100" t="s">
        <v>147</v>
      </c>
      <c r="E43" s="87" t="s">
        <v>1587</v>
      </c>
      <c r="F43" s="100" t="s">
        <v>1622</v>
      </c>
      <c r="G43" s="100" t="s">
        <v>281</v>
      </c>
      <c r="H43" s="97">
        <v>90000</v>
      </c>
      <c r="I43" s="99">
        <v>336.67</v>
      </c>
      <c r="J43" s="97">
        <v>303.00299999999999</v>
      </c>
      <c r="K43" s="98">
        <v>1.9488405324531157E-4</v>
      </c>
      <c r="L43" s="98">
        <v>7.4163553311599407E-5</v>
      </c>
      <c r="M43" s="98">
        <f>J43/'סכום נכסי הקרן'!$C$43</f>
        <v>6.3470113007517937E-6</v>
      </c>
    </row>
    <row r="44" spans="2:13">
      <c r="B44" s="90" t="s">
        <v>1637</v>
      </c>
      <c r="C44" s="87" t="s">
        <v>1638</v>
      </c>
      <c r="D44" s="100" t="s">
        <v>147</v>
      </c>
      <c r="E44" s="87" t="s">
        <v>1587</v>
      </c>
      <c r="F44" s="100" t="s">
        <v>1622</v>
      </c>
      <c r="G44" s="100" t="s">
        <v>281</v>
      </c>
      <c r="H44" s="97">
        <v>100000</v>
      </c>
      <c r="I44" s="99">
        <v>3154.09</v>
      </c>
      <c r="J44" s="97">
        <v>3154.09</v>
      </c>
      <c r="K44" s="98">
        <v>5.0312501006250024E-3</v>
      </c>
      <c r="L44" s="98">
        <v>7.7200067941433773E-4</v>
      </c>
      <c r="M44" s="98">
        <f>J44/'סכום נכסי הקרן'!$C$43</f>
        <v>6.6068800881800594E-5</v>
      </c>
    </row>
    <row r="45" spans="2:13">
      <c r="B45" s="90" t="s">
        <v>1639</v>
      </c>
      <c r="C45" s="87" t="s">
        <v>1640</v>
      </c>
      <c r="D45" s="100" t="s">
        <v>147</v>
      </c>
      <c r="E45" s="87" t="s">
        <v>1587</v>
      </c>
      <c r="F45" s="100" t="s">
        <v>1622</v>
      </c>
      <c r="G45" s="100" t="s">
        <v>281</v>
      </c>
      <c r="H45" s="97">
        <v>1707063</v>
      </c>
      <c r="I45" s="99">
        <v>306.57</v>
      </c>
      <c r="J45" s="97">
        <v>5233.3430499999995</v>
      </c>
      <c r="K45" s="98">
        <v>8.5353149999999999E-4</v>
      </c>
      <c r="L45" s="98">
        <v>1.2809223548498306E-3</v>
      </c>
      <c r="M45" s="98">
        <f>J45/'סכום נכסי הקרן'!$C$43</f>
        <v>1.0962296571011131E-4</v>
      </c>
    </row>
    <row r="46" spans="2:13">
      <c r="B46" s="90" t="s">
        <v>1641</v>
      </c>
      <c r="C46" s="87" t="s">
        <v>1642</v>
      </c>
      <c r="D46" s="100" t="s">
        <v>147</v>
      </c>
      <c r="E46" s="87" t="s">
        <v>1587</v>
      </c>
      <c r="F46" s="100" t="s">
        <v>1622</v>
      </c>
      <c r="G46" s="100" t="s">
        <v>281</v>
      </c>
      <c r="H46" s="97">
        <v>261213</v>
      </c>
      <c r="I46" s="99">
        <v>3004.91</v>
      </c>
      <c r="J46" s="97">
        <v>7849.2155599999996</v>
      </c>
      <c r="K46" s="98">
        <v>4.3780897769450811E-3</v>
      </c>
      <c r="L46" s="98">
        <v>1.9211879639419265E-3</v>
      </c>
      <c r="M46" s="98">
        <f>J46/'סכום נכסי הקרן'!$C$43</f>
        <v>1.6441771157829071E-4</v>
      </c>
    </row>
    <row r="47" spans="2:13">
      <c r="B47" s="90" t="s">
        <v>1643</v>
      </c>
      <c r="C47" s="87" t="s">
        <v>1644</v>
      </c>
      <c r="D47" s="100" t="s">
        <v>147</v>
      </c>
      <c r="E47" s="87" t="s">
        <v>1587</v>
      </c>
      <c r="F47" s="100" t="s">
        <v>1622</v>
      </c>
      <c r="G47" s="100" t="s">
        <v>281</v>
      </c>
      <c r="H47" s="97">
        <v>512900</v>
      </c>
      <c r="I47" s="99">
        <v>304.06</v>
      </c>
      <c r="J47" s="97">
        <v>1559.5237400000001</v>
      </c>
      <c r="K47" s="98">
        <v>1.1525842696629215E-3</v>
      </c>
      <c r="L47" s="98">
        <v>3.8171180493986825E-4</v>
      </c>
      <c r="M47" s="98">
        <f>J47/'סכום נכסי הקרן'!$C$43</f>
        <v>3.2667382176317405E-5</v>
      </c>
    </row>
    <row r="48" spans="2:13">
      <c r="B48" s="90" t="s">
        <v>1645</v>
      </c>
      <c r="C48" s="87" t="s">
        <v>1646</v>
      </c>
      <c r="D48" s="100" t="s">
        <v>147</v>
      </c>
      <c r="E48" s="87" t="s">
        <v>1587</v>
      </c>
      <c r="F48" s="100" t="s">
        <v>1622</v>
      </c>
      <c r="G48" s="100" t="s">
        <v>281</v>
      </c>
      <c r="H48" s="97">
        <v>38300</v>
      </c>
      <c r="I48" s="99">
        <v>3086.12</v>
      </c>
      <c r="J48" s="97">
        <v>1181.98396</v>
      </c>
      <c r="K48" s="98">
        <v>1.5000783330722232E-3</v>
      </c>
      <c r="L48" s="98">
        <v>2.8930449675717857E-4</v>
      </c>
      <c r="M48" s="98">
        <f>J48/'סכום נכסי הקרן'!$C$43</f>
        <v>2.4759047109854874E-5</v>
      </c>
    </row>
    <row r="49" spans="2:13">
      <c r="B49" s="90" t="s">
        <v>1647</v>
      </c>
      <c r="C49" s="87" t="s">
        <v>1648</v>
      </c>
      <c r="D49" s="100" t="s">
        <v>147</v>
      </c>
      <c r="E49" s="87" t="s">
        <v>1598</v>
      </c>
      <c r="F49" s="100" t="s">
        <v>1622</v>
      </c>
      <c r="G49" s="100" t="s">
        <v>281</v>
      </c>
      <c r="H49" s="97">
        <v>55000</v>
      </c>
      <c r="I49" s="99">
        <v>3366.57</v>
      </c>
      <c r="J49" s="97">
        <v>1851.6134999999999</v>
      </c>
      <c r="K49" s="98">
        <v>2.3952740459166197E-3</v>
      </c>
      <c r="L49" s="98">
        <v>4.5320421421480038E-4</v>
      </c>
      <c r="M49" s="98">
        <f>J49/'סכום נכסי הקרן'!$C$43</f>
        <v>3.8785793570111786E-5</v>
      </c>
    </row>
    <row r="50" spans="2:13">
      <c r="B50" s="90" t="s">
        <v>1649</v>
      </c>
      <c r="C50" s="87" t="s">
        <v>1650</v>
      </c>
      <c r="D50" s="100" t="s">
        <v>147</v>
      </c>
      <c r="E50" s="87" t="s">
        <v>1598</v>
      </c>
      <c r="F50" s="100" t="s">
        <v>1622</v>
      </c>
      <c r="G50" s="100" t="s">
        <v>281</v>
      </c>
      <c r="H50" s="97">
        <v>381312</v>
      </c>
      <c r="I50" s="99">
        <v>3045.87</v>
      </c>
      <c r="J50" s="97">
        <v>11614.267810000001</v>
      </c>
      <c r="K50" s="98">
        <v>2.5420799999999999E-3</v>
      </c>
      <c r="L50" s="98">
        <v>2.8427288505464567E-3</v>
      </c>
      <c r="M50" s="98">
        <f>J50/'סכום נכסי הקרן'!$C$43</f>
        <v>2.432843537523648E-4</v>
      </c>
    </row>
    <row r="51" spans="2:13">
      <c r="B51" s="90" t="s">
        <v>1651</v>
      </c>
      <c r="C51" s="87" t="s">
        <v>1652</v>
      </c>
      <c r="D51" s="100" t="s">
        <v>147</v>
      </c>
      <c r="E51" s="87" t="s">
        <v>1598</v>
      </c>
      <c r="F51" s="100" t="s">
        <v>1622</v>
      </c>
      <c r="G51" s="100" t="s">
        <v>281</v>
      </c>
      <c r="H51" s="97">
        <v>123340</v>
      </c>
      <c r="I51" s="99">
        <v>3010.84</v>
      </c>
      <c r="J51" s="97">
        <v>3713.5700499999998</v>
      </c>
      <c r="K51" s="98">
        <v>8.8099999999999995E-4</v>
      </c>
      <c r="L51" s="98">
        <v>9.0894001174752017E-4</v>
      </c>
      <c r="M51" s="98">
        <f>J51/'סכום נכסי הקרן'!$C$43</f>
        <v>7.7788243263213252E-5</v>
      </c>
    </row>
    <row r="52" spans="2:13">
      <c r="B52" s="90" t="s">
        <v>1653</v>
      </c>
      <c r="C52" s="87" t="s">
        <v>1654</v>
      </c>
      <c r="D52" s="100" t="s">
        <v>147</v>
      </c>
      <c r="E52" s="87" t="s">
        <v>1598</v>
      </c>
      <c r="F52" s="100" t="s">
        <v>1622</v>
      </c>
      <c r="G52" s="100" t="s">
        <v>281</v>
      </c>
      <c r="H52" s="97">
        <v>68000</v>
      </c>
      <c r="I52" s="99">
        <v>3136.1</v>
      </c>
      <c r="J52" s="97">
        <v>2132.5479999999998</v>
      </c>
      <c r="K52" s="98">
        <v>3.7725381414701804E-3</v>
      </c>
      <c r="L52" s="98">
        <v>5.2196624220732029E-4</v>
      </c>
      <c r="M52" s="98">
        <f>J52/'סכום נכסי הקרן'!$C$43</f>
        <v>4.4670535458050367E-5</v>
      </c>
    </row>
    <row r="53" spans="2:13">
      <c r="B53" s="90" t="s">
        <v>1655</v>
      </c>
      <c r="C53" s="87" t="s">
        <v>1656</v>
      </c>
      <c r="D53" s="100" t="s">
        <v>147</v>
      </c>
      <c r="E53" s="87" t="s">
        <v>1598</v>
      </c>
      <c r="F53" s="100" t="s">
        <v>1622</v>
      </c>
      <c r="G53" s="100" t="s">
        <v>281</v>
      </c>
      <c r="H53" s="97">
        <v>449179</v>
      </c>
      <c r="I53" s="99">
        <v>3142.63</v>
      </c>
      <c r="J53" s="97">
        <v>14116.034</v>
      </c>
      <c r="K53" s="98">
        <v>1.8319385356702491E-2</v>
      </c>
      <c r="L53" s="98">
        <v>3.4550655937642524E-3</v>
      </c>
      <c r="M53" s="98">
        <f>J53/'סכום נכסי הקרן'!$C$43</f>
        <v>2.9568891172627516E-4</v>
      </c>
    </row>
    <row r="54" spans="2:13">
      <c r="B54" s="90" t="s">
        <v>1657</v>
      </c>
      <c r="C54" s="87" t="s">
        <v>1658</v>
      </c>
      <c r="D54" s="100" t="s">
        <v>147</v>
      </c>
      <c r="E54" s="87" t="s">
        <v>1607</v>
      </c>
      <c r="F54" s="100" t="s">
        <v>1622</v>
      </c>
      <c r="G54" s="100" t="s">
        <v>281</v>
      </c>
      <c r="H54" s="97">
        <v>126664</v>
      </c>
      <c r="I54" s="99">
        <v>3078.2</v>
      </c>
      <c r="J54" s="97">
        <v>3898.9712500000001</v>
      </c>
      <c r="K54" s="98">
        <v>8.7820373473845934E-4</v>
      </c>
      <c r="L54" s="98">
        <v>9.5431913928168495E-4</v>
      </c>
      <c r="M54" s="98">
        <f>J54/'סכום נכסי הקרן'!$C$43</f>
        <v>8.1671846764079398E-5</v>
      </c>
    </row>
    <row r="55" spans="2:13">
      <c r="B55" s="90" t="s">
        <v>1659</v>
      </c>
      <c r="C55" s="87" t="s">
        <v>1660</v>
      </c>
      <c r="D55" s="100" t="s">
        <v>147</v>
      </c>
      <c r="E55" s="87" t="s">
        <v>1607</v>
      </c>
      <c r="F55" s="100" t="s">
        <v>1622</v>
      </c>
      <c r="G55" s="100" t="s">
        <v>281</v>
      </c>
      <c r="H55" s="97">
        <v>172900</v>
      </c>
      <c r="I55" s="99">
        <v>2980.45</v>
      </c>
      <c r="J55" s="97">
        <v>5153.19805</v>
      </c>
      <c r="K55" s="98">
        <v>1.1545909849749582E-3</v>
      </c>
      <c r="L55" s="98">
        <v>1.2613059220747157E-3</v>
      </c>
      <c r="M55" s="98">
        <f>J55/'סכום נכסי הקרן'!$C$43</f>
        <v>1.0794416642198957E-4</v>
      </c>
    </row>
    <row r="56" spans="2:13">
      <c r="B56" s="90" t="s">
        <v>1661</v>
      </c>
      <c r="C56" s="87" t="s">
        <v>1662</v>
      </c>
      <c r="D56" s="100" t="s">
        <v>147</v>
      </c>
      <c r="E56" s="87" t="s">
        <v>1607</v>
      </c>
      <c r="F56" s="100" t="s">
        <v>1622</v>
      </c>
      <c r="G56" s="100" t="s">
        <v>281</v>
      </c>
      <c r="H56" s="97">
        <v>562489</v>
      </c>
      <c r="I56" s="99">
        <v>3035.06</v>
      </c>
      <c r="J56" s="97">
        <v>17071.878649999999</v>
      </c>
      <c r="K56" s="98">
        <v>3.7561869782971619E-3</v>
      </c>
      <c r="L56" s="98">
        <v>4.1785433886411373E-3</v>
      </c>
      <c r="M56" s="98">
        <f>J56/'סכום נכסי הקרן'!$C$43</f>
        <v>3.5760506238094431E-4</v>
      </c>
    </row>
    <row r="57" spans="2:13">
      <c r="B57" s="90" t="s">
        <v>1663</v>
      </c>
      <c r="C57" s="87" t="s">
        <v>1664</v>
      </c>
      <c r="D57" s="100" t="s">
        <v>147</v>
      </c>
      <c r="E57" s="87" t="s">
        <v>1607</v>
      </c>
      <c r="F57" s="100" t="s">
        <v>1622</v>
      </c>
      <c r="G57" s="100" t="s">
        <v>281</v>
      </c>
      <c r="H57" s="97">
        <v>185200</v>
      </c>
      <c r="I57" s="99">
        <v>3138.05</v>
      </c>
      <c r="J57" s="97">
        <v>5811.6686</v>
      </c>
      <c r="K57" s="98">
        <v>1.0383672202494615E-2</v>
      </c>
      <c r="L57" s="98">
        <v>1.4224743452884898E-3</v>
      </c>
      <c r="M57" s="98">
        <f>J57/'סכום נכסי הקרן'!$C$43</f>
        <v>1.2173716524398887E-4</v>
      </c>
    </row>
    <row r="58" spans="2:13">
      <c r="B58" s="86"/>
      <c r="C58" s="87"/>
      <c r="D58" s="87"/>
      <c r="E58" s="87"/>
      <c r="F58" s="87"/>
      <c r="G58" s="87"/>
      <c r="H58" s="97"/>
      <c r="I58" s="99"/>
      <c r="J58" s="87"/>
      <c r="K58" s="87"/>
      <c r="L58" s="98"/>
      <c r="M58" s="87"/>
    </row>
    <row r="59" spans="2:13">
      <c r="B59" s="84" t="s">
        <v>266</v>
      </c>
      <c r="C59" s="85"/>
      <c r="D59" s="85"/>
      <c r="E59" s="85"/>
      <c r="F59" s="85"/>
      <c r="G59" s="85"/>
      <c r="H59" s="94"/>
      <c r="I59" s="96"/>
      <c r="J59" s="94">
        <v>3213386.8211700004</v>
      </c>
      <c r="K59" s="85"/>
      <c r="L59" s="95">
        <v>0.78651427485085057</v>
      </c>
      <c r="M59" s="95">
        <f>J59/'סכום נכסי הקרן'!$C$43</f>
        <v>6.7310892854700696E-2</v>
      </c>
    </row>
    <row r="60" spans="2:13">
      <c r="B60" s="104" t="s">
        <v>86</v>
      </c>
      <c r="C60" s="85"/>
      <c r="D60" s="85"/>
      <c r="E60" s="85"/>
      <c r="F60" s="85"/>
      <c r="G60" s="85"/>
      <c r="H60" s="94"/>
      <c r="I60" s="96"/>
      <c r="J60" s="94">
        <v>2906428.9842300005</v>
      </c>
      <c r="K60" s="85"/>
      <c r="L60" s="95">
        <v>0.71138272861430207</v>
      </c>
      <c r="M60" s="95">
        <f>J60/'סכום נכסי הקרן'!$C$43</f>
        <v>6.088103948720102E-2</v>
      </c>
    </row>
    <row r="61" spans="2:13">
      <c r="B61" s="90" t="s">
        <v>1665</v>
      </c>
      <c r="C61" s="87" t="s">
        <v>1666</v>
      </c>
      <c r="D61" s="100" t="s">
        <v>32</v>
      </c>
      <c r="E61" s="87"/>
      <c r="F61" s="100" t="s">
        <v>1578</v>
      </c>
      <c r="G61" s="100" t="s">
        <v>931</v>
      </c>
      <c r="H61" s="97">
        <v>442420</v>
      </c>
      <c r="I61" s="99">
        <v>2327</v>
      </c>
      <c r="J61" s="97">
        <v>40171.532479999994</v>
      </c>
      <c r="K61" s="98">
        <v>1.779518888755172E-2</v>
      </c>
      <c r="L61" s="98">
        <v>9.8324557535375123E-3</v>
      </c>
      <c r="M61" s="98">
        <f>J61/'סכום נכסי הקרן'!$C$43</f>
        <v>8.414740798575516E-4</v>
      </c>
    </row>
    <row r="62" spans="2:13">
      <c r="B62" s="90" t="s">
        <v>1667</v>
      </c>
      <c r="C62" s="87" t="s">
        <v>1668</v>
      </c>
      <c r="D62" s="100" t="s">
        <v>151</v>
      </c>
      <c r="E62" s="87"/>
      <c r="F62" s="100" t="s">
        <v>1578</v>
      </c>
      <c r="G62" s="100" t="s">
        <v>1669</v>
      </c>
      <c r="H62" s="97">
        <v>110130</v>
      </c>
      <c r="I62" s="99">
        <v>160900</v>
      </c>
      <c r="J62" s="97">
        <v>5742.3162999999995</v>
      </c>
      <c r="K62" s="98">
        <v>1.286990040071375E-4</v>
      </c>
      <c r="L62" s="98">
        <v>1.4054995529652057E-3</v>
      </c>
      <c r="M62" s="98">
        <f>J62/'סכום נכסי הקרן'!$C$43</f>
        <v>1.202844409084769E-4</v>
      </c>
    </row>
    <row r="63" spans="2:13" s="158" customFormat="1">
      <c r="B63" s="90" t="s">
        <v>1670</v>
      </c>
      <c r="C63" s="87" t="s">
        <v>1671</v>
      </c>
      <c r="D63" s="100" t="s">
        <v>32</v>
      </c>
      <c r="E63" s="87"/>
      <c r="F63" s="100" t="s">
        <v>1578</v>
      </c>
      <c r="G63" s="100" t="s">
        <v>1669</v>
      </c>
      <c r="H63" s="97">
        <v>7791</v>
      </c>
      <c r="I63" s="99">
        <v>1952000</v>
      </c>
      <c r="J63" s="97">
        <v>4928.3148500000007</v>
      </c>
      <c r="K63" s="98">
        <v>1.0204099808486164E-4</v>
      </c>
      <c r="L63" s="98">
        <v>1.2062631099834724E-3</v>
      </c>
      <c r="M63" s="98">
        <f>J63/'סכום נכסי הקרן'!$C$43</f>
        <v>1.0323353249510033E-4</v>
      </c>
    </row>
    <row r="64" spans="2:13" s="158" customFormat="1">
      <c r="B64" s="90" t="s">
        <v>1672</v>
      </c>
      <c r="C64" s="87" t="s">
        <v>1673</v>
      </c>
      <c r="D64" s="100" t="s">
        <v>1547</v>
      </c>
      <c r="E64" s="87"/>
      <c r="F64" s="100" t="s">
        <v>1578</v>
      </c>
      <c r="G64" s="100" t="s">
        <v>974</v>
      </c>
      <c r="H64" s="97">
        <v>8350</v>
      </c>
      <c r="I64" s="99">
        <v>2069</v>
      </c>
      <c r="J64" s="97">
        <v>733.68353999999999</v>
      </c>
      <c r="K64" s="98">
        <v>6.3404506093704574E-4</v>
      </c>
      <c r="L64" s="98">
        <v>1.7957768844741793E-4</v>
      </c>
      <c r="M64" s="98">
        <f>J64/'סכום נכסי הקרן'!$C$43</f>
        <v>1.5368487175227906E-5</v>
      </c>
    </row>
    <row r="65" spans="2:13" s="158" customFormat="1">
      <c r="B65" s="90" t="s">
        <v>1674</v>
      </c>
      <c r="C65" s="87" t="s">
        <v>1675</v>
      </c>
      <c r="D65" s="100" t="s">
        <v>1432</v>
      </c>
      <c r="E65" s="87"/>
      <c r="F65" s="100" t="s">
        <v>1578</v>
      </c>
      <c r="G65" s="100" t="s">
        <v>931</v>
      </c>
      <c r="H65" s="97">
        <v>66309</v>
      </c>
      <c r="I65" s="99">
        <v>2585</v>
      </c>
      <c r="J65" s="97">
        <v>6688.3700099999996</v>
      </c>
      <c r="K65" s="98">
        <v>4.5185008209982906E-4</v>
      </c>
      <c r="L65" s="98">
        <v>1.6370573420208302E-3</v>
      </c>
      <c r="M65" s="98">
        <f>J65/'סכום נכסי הקרן'!$C$43</f>
        <v>1.4010145126312079E-4</v>
      </c>
    </row>
    <row r="66" spans="2:13" s="158" customFormat="1">
      <c r="B66" s="90" t="s">
        <v>1676</v>
      </c>
      <c r="C66" s="87" t="s">
        <v>1677</v>
      </c>
      <c r="D66" s="100" t="s">
        <v>32</v>
      </c>
      <c r="E66" s="87"/>
      <c r="F66" s="100" t="s">
        <v>1578</v>
      </c>
      <c r="G66" s="100" t="s">
        <v>974</v>
      </c>
      <c r="H66" s="97">
        <v>585657</v>
      </c>
      <c r="I66" s="99">
        <v>2441</v>
      </c>
      <c r="J66" s="97">
        <v>60711.77448</v>
      </c>
      <c r="K66" s="98">
        <v>5.0071757404059419E-2</v>
      </c>
      <c r="L66" s="98">
        <v>1.4859921925820141E-2</v>
      </c>
      <c r="M66" s="98">
        <f>J66/'סכום נכסי הקרן'!$C$43</f>
        <v>1.2717310347199677E-3</v>
      </c>
    </row>
    <row r="67" spans="2:13" s="158" customFormat="1">
      <c r="B67" s="90" t="s">
        <v>1678</v>
      </c>
      <c r="C67" s="87" t="s">
        <v>1679</v>
      </c>
      <c r="D67" s="100" t="s">
        <v>32</v>
      </c>
      <c r="E67" s="87"/>
      <c r="F67" s="100" t="s">
        <v>1578</v>
      </c>
      <c r="G67" s="100" t="s">
        <v>974</v>
      </c>
      <c r="H67" s="97">
        <v>36406</v>
      </c>
      <c r="I67" s="99">
        <v>7107</v>
      </c>
      <c r="J67" s="97">
        <v>10988.061689999999</v>
      </c>
      <c r="K67" s="98">
        <v>1.8453381009551904E-3</v>
      </c>
      <c r="L67" s="98">
        <v>2.6894575266167594E-3</v>
      </c>
      <c r="M67" s="98">
        <f>J67/'סכום נכסי הקרן'!$C$43</f>
        <v>2.3016719873990635E-4</v>
      </c>
    </row>
    <row r="68" spans="2:13" s="158" customFormat="1">
      <c r="B68" s="90" t="s">
        <v>1680</v>
      </c>
      <c r="C68" s="87" t="s">
        <v>1681</v>
      </c>
      <c r="D68" s="100" t="s">
        <v>1432</v>
      </c>
      <c r="E68" s="87"/>
      <c r="F68" s="100" t="s">
        <v>1578</v>
      </c>
      <c r="G68" s="100" t="s">
        <v>931</v>
      </c>
      <c r="H68" s="97">
        <v>551930</v>
      </c>
      <c r="I68" s="99">
        <v>7461</v>
      </c>
      <c r="J68" s="97">
        <v>160682.39845999997</v>
      </c>
      <c r="K68" s="98">
        <v>8.4071589213355995E-3</v>
      </c>
      <c r="L68" s="98">
        <v>3.9328909695362312E-2</v>
      </c>
      <c r="M68" s="98">
        <f>J68/'סכום נכסי הקרן'!$C$43</f>
        <v>3.3658181564457197E-3</v>
      </c>
    </row>
    <row r="69" spans="2:13" s="158" customFormat="1">
      <c r="B69" s="90" t="s">
        <v>1682</v>
      </c>
      <c r="C69" s="87" t="s">
        <v>1683</v>
      </c>
      <c r="D69" s="100" t="s">
        <v>1432</v>
      </c>
      <c r="E69" s="87"/>
      <c r="F69" s="100" t="s">
        <v>1578</v>
      </c>
      <c r="G69" s="100" t="s">
        <v>931</v>
      </c>
      <c r="H69" s="97">
        <v>12130</v>
      </c>
      <c r="I69" s="99">
        <v>20487</v>
      </c>
      <c r="J69" s="97">
        <v>9705.7574600000007</v>
      </c>
      <c r="K69" s="98">
        <v>3.5348972752440624E-5</v>
      </c>
      <c r="L69" s="98">
        <v>2.375598462108176E-3</v>
      </c>
      <c r="M69" s="98">
        <f>J69/'סכום נכסי הקרן'!$C$43</f>
        <v>2.0330674046453677E-4</v>
      </c>
    </row>
    <row r="70" spans="2:13" s="158" customFormat="1">
      <c r="B70" s="90" t="s">
        <v>1684</v>
      </c>
      <c r="C70" s="87" t="s">
        <v>1685</v>
      </c>
      <c r="D70" s="100" t="s">
        <v>1432</v>
      </c>
      <c r="E70" s="87"/>
      <c r="F70" s="100" t="s">
        <v>1578</v>
      </c>
      <c r="G70" s="100" t="s">
        <v>931</v>
      </c>
      <c r="H70" s="97">
        <v>8356</v>
      </c>
      <c r="I70" s="99">
        <v>2000</v>
      </c>
      <c r="J70" s="97">
        <v>661.88512999999989</v>
      </c>
      <c r="K70" s="98">
        <v>7.9203791469194317E-4</v>
      </c>
      <c r="L70" s="98">
        <v>1.6200418188899086E-4</v>
      </c>
      <c r="M70" s="98">
        <f>J70/'סכום נכסי הקרן'!$C$43</f>
        <v>1.3864524113324191E-5</v>
      </c>
    </row>
    <row r="71" spans="2:13" s="158" customFormat="1">
      <c r="B71" s="90" t="s">
        <v>1686</v>
      </c>
      <c r="C71" s="87" t="s">
        <v>1687</v>
      </c>
      <c r="D71" s="100" t="s">
        <v>1432</v>
      </c>
      <c r="E71" s="87"/>
      <c r="F71" s="100" t="s">
        <v>1578</v>
      </c>
      <c r="G71" s="100" t="s">
        <v>931</v>
      </c>
      <c r="H71" s="97">
        <v>52713</v>
      </c>
      <c r="I71" s="99">
        <v>2867</v>
      </c>
      <c r="J71" s="97">
        <v>5934.2635299999984</v>
      </c>
      <c r="K71" s="98">
        <v>2.0794082840236688E-3</v>
      </c>
      <c r="L71" s="98">
        <v>1.4524808984473256E-3</v>
      </c>
      <c r="M71" s="98">
        <f>J71/'סכום נכסי הקרן'!$C$43</f>
        <v>1.2430516426091234E-4</v>
      </c>
    </row>
    <row r="72" spans="2:13" s="158" customFormat="1">
      <c r="B72" s="90" t="s">
        <v>1688</v>
      </c>
      <c r="C72" s="87" t="s">
        <v>1689</v>
      </c>
      <c r="D72" s="100" t="s">
        <v>32</v>
      </c>
      <c r="E72" s="87"/>
      <c r="F72" s="100" t="s">
        <v>1578</v>
      </c>
      <c r="G72" s="100" t="s">
        <v>974</v>
      </c>
      <c r="H72" s="97">
        <v>30487</v>
      </c>
      <c r="I72" s="99">
        <v>9508</v>
      </c>
      <c r="J72" s="97">
        <v>12310.215979999997</v>
      </c>
      <c r="K72" s="98">
        <v>3.0671026156941649E-4</v>
      </c>
      <c r="L72" s="98">
        <v>3.0130703627027876E-3</v>
      </c>
      <c r="M72" s="98">
        <f>J72/'סכום נכסי הקרן'!$C$43</f>
        <v>2.5786239720318048E-4</v>
      </c>
    </row>
    <row r="73" spans="2:13" s="158" customFormat="1">
      <c r="B73" s="90" t="s">
        <v>1690</v>
      </c>
      <c r="C73" s="87" t="s">
        <v>1691</v>
      </c>
      <c r="D73" s="100" t="s">
        <v>32</v>
      </c>
      <c r="E73" s="87"/>
      <c r="F73" s="100" t="s">
        <v>1578</v>
      </c>
      <c r="G73" s="100" t="s">
        <v>974</v>
      </c>
      <c r="H73" s="97">
        <v>205730</v>
      </c>
      <c r="I73" s="99">
        <v>3310</v>
      </c>
      <c r="J73" s="97">
        <v>28919.276829999999</v>
      </c>
      <c r="K73" s="98">
        <v>8.6241878012995184E-4</v>
      </c>
      <c r="L73" s="98">
        <v>7.078333643279461E-3</v>
      </c>
      <c r="M73" s="98">
        <f>J73/'סכום נכסי הקרן'!$C$43</f>
        <v>6.0577280373322871E-4</v>
      </c>
    </row>
    <row r="74" spans="2:13" s="158" customFormat="1">
      <c r="B74" s="90" t="s">
        <v>1692</v>
      </c>
      <c r="C74" s="87" t="s">
        <v>1693</v>
      </c>
      <c r="D74" s="100" t="s">
        <v>150</v>
      </c>
      <c r="E74" s="87"/>
      <c r="F74" s="100" t="s">
        <v>1578</v>
      </c>
      <c r="G74" s="100" t="s">
        <v>1003</v>
      </c>
      <c r="H74" s="97">
        <v>83334</v>
      </c>
      <c r="I74" s="99">
        <v>616.20000000000005</v>
      </c>
      <c r="J74" s="97">
        <v>2970.1077700000001</v>
      </c>
      <c r="K74" s="98">
        <v>1.3977062318069268E-4</v>
      </c>
      <c r="L74" s="98">
        <v>7.2696886150167039E-4</v>
      </c>
      <c r="M74" s="98">
        <f>J74/'סכום נכסי הקרן'!$C$43</f>
        <v>6.2214920580458649E-5</v>
      </c>
    </row>
    <row r="75" spans="2:13" s="158" customFormat="1">
      <c r="B75" s="90" t="s">
        <v>1694</v>
      </c>
      <c r="C75" s="87" t="s">
        <v>1695</v>
      </c>
      <c r="D75" s="100" t="s">
        <v>32</v>
      </c>
      <c r="E75" s="87"/>
      <c r="F75" s="100" t="s">
        <v>1578</v>
      </c>
      <c r="G75" s="100" t="s">
        <v>1003</v>
      </c>
      <c r="H75" s="97">
        <v>1001225</v>
      </c>
      <c r="I75" s="99">
        <v>1685</v>
      </c>
      <c r="J75" s="97">
        <v>97579.788979999998</v>
      </c>
      <c r="K75" s="98">
        <v>1.4778228782287822E-2</v>
      </c>
      <c r="L75" s="98">
        <v>2.3883802741731436E-2</v>
      </c>
      <c r="M75" s="98">
        <f>J75/'סכום נכסי הקרן'!$C$43</f>
        <v>2.0440062421198317E-3</v>
      </c>
    </row>
    <row r="76" spans="2:13" s="158" customFormat="1">
      <c r="B76" s="90" t="s">
        <v>1696</v>
      </c>
      <c r="C76" s="87" t="s">
        <v>1697</v>
      </c>
      <c r="D76" s="100" t="s">
        <v>1432</v>
      </c>
      <c r="E76" s="87"/>
      <c r="F76" s="100" t="s">
        <v>1578</v>
      </c>
      <c r="G76" s="100" t="s">
        <v>931</v>
      </c>
      <c r="H76" s="97">
        <v>1028240</v>
      </c>
      <c r="I76" s="99">
        <v>3529</v>
      </c>
      <c r="J76" s="97">
        <v>141590.27262</v>
      </c>
      <c r="K76" s="98">
        <v>6.8344300432037226E-3</v>
      </c>
      <c r="L76" s="98">
        <v>3.4655887010548621E-2</v>
      </c>
      <c r="M76" s="98">
        <f>J76/'סכום נכסי הקרן'!$C$43</f>
        <v>2.9658949264385745E-3</v>
      </c>
    </row>
    <row r="77" spans="2:13" s="158" customFormat="1">
      <c r="B77" s="90" t="s">
        <v>1698</v>
      </c>
      <c r="C77" s="87" t="s">
        <v>1699</v>
      </c>
      <c r="D77" s="100" t="s">
        <v>32</v>
      </c>
      <c r="E77" s="87"/>
      <c r="F77" s="100" t="s">
        <v>1578</v>
      </c>
      <c r="G77" s="100" t="s">
        <v>974</v>
      </c>
      <c r="H77" s="97">
        <v>54486</v>
      </c>
      <c r="I77" s="99">
        <v>1284.5</v>
      </c>
      <c r="J77" s="97">
        <v>2972.2192500000001</v>
      </c>
      <c r="K77" s="98">
        <v>6.2916859122401846E-4</v>
      </c>
      <c r="L77" s="98">
        <v>7.2748567110271847E-4</v>
      </c>
      <c r="M77" s="98">
        <f>J77/'סכום נכסי הקרן'!$C$43</f>
        <v>6.2259149804002009E-5</v>
      </c>
    </row>
    <row r="78" spans="2:13" s="158" customFormat="1">
      <c r="B78" s="90" t="s">
        <v>1700</v>
      </c>
      <c r="C78" s="87" t="s">
        <v>1701</v>
      </c>
      <c r="D78" s="100" t="s">
        <v>1432</v>
      </c>
      <c r="E78" s="87"/>
      <c r="F78" s="100" t="s">
        <v>1578</v>
      </c>
      <c r="G78" s="100" t="s">
        <v>931</v>
      </c>
      <c r="H78" s="97">
        <v>432820</v>
      </c>
      <c r="I78" s="99">
        <v>2803</v>
      </c>
      <c r="J78" s="97">
        <v>47338.847820000003</v>
      </c>
      <c r="K78" s="98">
        <v>1.4355555555555555E-2</v>
      </c>
      <c r="L78" s="98">
        <v>1.1586740606555915E-2</v>
      </c>
      <c r="M78" s="98">
        <f>J78/'סכום נכסי הקרן'!$C$43</f>
        <v>9.9160801073952878E-4</v>
      </c>
    </row>
    <row r="79" spans="2:13" s="158" customFormat="1">
      <c r="B79" s="90" t="s">
        <v>1702</v>
      </c>
      <c r="C79" s="87" t="s">
        <v>1703</v>
      </c>
      <c r="D79" s="100" t="s">
        <v>1432</v>
      </c>
      <c r="E79" s="87"/>
      <c r="F79" s="100" t="s">
        <v>1578</v>
      </c>
      <c r="G79" s="100" t="s">
        <v>931</v>
      </c>
      <c r="H79" s="97">
        <v>3050</v>
      </c>
      <c r="I79" s="99">
        <v>2068</v>
      </c>
      <c r="J79" s="97">
        <v>246.11474999999999</v>
      </c>
      <c r="K79" s="98">
        <v>3.2813340505648199E-5</v>
      </c>
      <c r="L79" s="98">
        <v>6.0239484039418617E-5</v>
      </c>
      <c r="M79" s="98">
        <f>J79/'סכום נכסי הקרן'!$C$43</f>
        <v>5.1553717274472608E-6</v>
      </c>
    </row>
    <row r="80" spans="2:13" s="158" customFormat="1">
      <c r="B80" s="90" t="s">
        <v>1704</v>
      </c>
      <c r="C80" s="87" t="s">
        <v>1705</v>
      </c>
      <c r="D80" s="100" t="s">
        <v>1432</v>
      </c>
      <c r="E80" s="87"/>
      <c r="F80" s="100" t="s">
        <v>1578</v>
      </c>
      <c r="G80" s="100" t="s">
        <v>931</v>
      </c>
      <c r="H80" s="97">
        <v>8180</v>
      </c>
      <c r="I80" s="99">
        <v>2750</v>
      </c>
      <c r="J80" s="97">
        <v>877.75490000000002</v>
      </c>
      <c r="K80" s="98">
        <v>6.4031311154598829E-5</v>
      </c>
      <c r="L80" s="98">
        <v>2.1484085081886189E-4</v>
      </c>
      <c r="M80" s="98">
        <f>J80/'סכום נכסי הקרן'!$C$43</f>
        <v>1.8386353500098219E-5</v>
      </c>
    </row>
    <row r="81" spans="2:13" s="158" customFormat="1">
      <c r="B81" s="90" t="s">
        <v>1706</v>
      </c>
      <c r="C81" s="87" t="s">
        <v>1707</v>
      </c>
      <c r="D81" s="100" t="s">
        <v>1432</v>
      </c>
      <c r="E81" s="87"/>
      <c r="F81" s="100" t="s">
        <v>1578</v>
      </c>
      <c r="G81" s="100" t="s">
        <v>931</v>
      </c>
      <c r="H81" s="97">
        <v>1875</v>
      </c>
      <c r="I81" s="99">
        <v>4983</v>
      </c>
      <c r="J81" s="97">
        <v>366.98921999999999</v>
      </c>
      <c r="K81" s="98">
        <v>7.3529411764705876E-5</v>
      </c>
      <c r="L81" s="98">
        <v>8.982493434801729E-5</v>
      </c>
      <c r="M81" s="98">
        <f>J81/'סכום נכסי הקרן'!$C$43</f>
        <v>7.6873322263940828E-6</v>
      </c>
    </row>
    <row r="82" spans="2:13" s="158" customFormat="1">
      <c r="B82" s="90" t="s">
        <v>1708</v>
      </c>
      <c r="C82" s="87" t="s">
        <v>1709</v>
      </c>
      <c r="D82" s="100" t="s">
        <v>1423</v>
      </c>
      <c r="E82" s="87"/>
      <c r="F82" s="100" t="s">
        <v>1578</v>
      </c>
      <c r="G82" s="100" t="s">
        <v>931</v>
      </c>
      <c r="H82" s="97">
        <v>160040</v>
      </c>
      <c r="I82" s="99">
        <v>3842.58</v>
      </c>
      <c r="J82" s="97">
        <v>23995.99296</v>
      </c>
      <c r="K82" s="98">
        <v>3.4051063829787231E-2</v>
      </c>
      <c r="L82" s="98">
        <v>5.8733019249107236E-3</v>
      </c>
      <c r="M82" s="98">
        <f>J82/'סכום נכסי הקרן'!$C$43</f>
        <v>5.0264465530004817E-4</v>
      </c>
    </row>
    <row r="83" spans="2:13" s="158" customFormat="1">
      <c r="B83" s="90" t="s">
        <v>1710</v>
      </c>
      <c r="C83" s="87" t="s">
        <v>1711</v>
      </c>
      <c r="D83" s="100" t="s">
        <v>32</v>
      </c>
      <c r="E83" s="87"/>
      <c r="F83" s="100" t="s">
        <v>1578</v>
      </c>
      <c r="G83" s="100" t="s">
        <v>974</v>
      </c>
      <c r="H83" s="97">
        <v>985574</v>
      </c>
      <c r="I83" s="99">
        <v>4570</v>
      </c>
      <c r="J83" s="97">
        <v>191278.97980999999</v>
      </c>
      <c r="K83" s="98">
        <v>1.1388875054296761E-2</v>
      </c>
      <c r="L83" s="98">
        <v>4.6817783376822276E-2</v>
      </c>
      <c r="M83" s="98">
        <f>J83/'סכום נכסי הקרן'!$C$43</f>
        <v>4.0067254992536185E-3</v>
      </c>
    </row>
    <row r="84" spans="2:13" s="158" customFormat="1">
      <c r="B84" s="90" t="s">
        <v>1712</v>
      </c>
      <c r="C84" s="87" t="s">
        <v>1713</v>
      </c>
      <c r="D84" s="100" t="s">
        <v>1432</v>
      </c>
      <c r="E84" s="87"/>
      <c r="F84" s="100" t="s">
        <v>1578</v>
      </c>
      <c r="G84" s="100" t="s">
        <v>931</v>
      </c>
      <c r="H84" s="97">
        <v>279500</v>
      </c>
      <c r="I84" s="99">
        <v>6531</v>
      </c>
      <c r="J84" s="97">
        <v>71227.673790000001</v>
      </c>
      <c r="K84" s="98">
        <v>5.7179236756409089E-2</v>
      </c>
      <c r="L84" s="98">
        <v>1.7433812148347959E-2</v>
      </c>
      <c r="M84" s="98">
        <f>J84/'סכום נכסי הקרן'!$C$43</f>
        <v>1.49200783646166E-3</v>
      </c>
    </row>
    <row r="85" spans="2:13" s="158" customFormat="1">
      <c r="B85" s="90" t="s">
        <v>1714</v>
      </c>
      <c r="C85" s="87" t="s">
        <v>1715</v>
      </c>
      <c r="D85" s="100" t="s">
        <v>150</v>
      </c>
      <c r="E85" s="87"/>
      <c r="F85" s="100" t="s">
        <v>1578</v>
      </c>
      <c r="G85" s="100" t="s">
        <v>931</v>
      </c>
      <c r="H85" s="97">
        <v>862</v>
      </c>
      <c r="I85" s="99">
        <v>35029</v>
      </c>
      <c r="J85" s="97">
        <v>1178.2088199999998</v>
      </c>
      <c r="K85" s="98">
        <v>1.2647351920343398E-4</v>
      </c>
      <c r="L85" s="98">
        <v>2.8838048677493826E-4</v>
      </c>
      <c r="M85" s="98">
        <f>J85/'סכום נכסי הקרן'!$C$43</f>
        <v>2.4679969159333192E-5</v>
      </c>
    </row>
    <row r="86" spans="2:13" s="158" customFormat="1">
      <c r="B86" s="90" t="s">
        <v>1716</v>
      </c>
      <c r="C86" s="87" t="s">
        <v>1717</v>
      </c>
      <c r="D86" s="100" t="s">
        <v>32</v>
      </c>
      <c r="E86" s="87"/>
      <c r="F86" s="100" t="s">
        <v>1578</v>
      </c>
      <c r="G86" s="100" t="s">
        <v>974</v>
      </c>
      <c r="H86" s="97">
        <v>6765</v>
      </c>
      <c r="I86" s="99">
        <v>7041</v>
      </c>
      <c r="J86" s="97">
        <v>2022.8512700000001</v>
      </c>
      <c r="K86" s="98">
        <v>8.6640929251821956E-4</v>
      </c>
      <c r="L86" s="98">
        <v>4.9511667542592502E-4</v>
      </c>
      <c r="M86" s="98">
        <f>J86/'סכום נכסי הקרן'!$C$43</f>
        <v>4.2372715354072792E-5</v>
      </c>
    </row>
    <row r="87" spans="2:13" s="158" customFormat="1">
      <c r="B87" s="90" t="s">
        <v>1718</v>
      </c>
      <c r="C87" s="87" t="s">
        <v>1719</v>
      </c>
      <c r="D87" s="100" t="s">
        <v>32</v>
      </c>
      <c r="E87" s="87"/>
      <c r="F87" s="100" t="s">
        <v>1578</v>
      </c>
      <c r="G87" s="100" t="s">
        <v>974</v>
      </c>
      <c r="H87" s="97">
        <v>448936</v>
      </c>
      <c r="I87" s="99">
        <v>2488</v>
      </c>
      <c r="J87" s="97">
        <v>47434.750140000004</v>
      </c>
      <c r="K87" s="98">
        <v>0.11165206941421311</v>
      </c>
      <c r="L87" s="98">
        <v>1.1610213829005943E-2</v>
      </c>
      <c r="M87" s="98">
        <f>J87/'סכום נכסי הקרן'!$C$43</f>
        <v>9.9361687899762632E-4</v>
      </c>
    </row>
    <row r="88" spans="2:13" s="158" customFormat="1">
      <c r="B88" s="90" t="s">
        <v>1720</v>
      </c>
      <c r="C88" s="87" t="s">
        <v>1721</v>
      </c>
      <c r="D88" s="100" t="s">
        <v>1432</v>
      </c>
      <c r="E88" s="87"/>
      <c r="F88" s="100" t="s">
        <v>1578</v>
      </c>
      <c r="G88" s="100" t="s">
        <v>931</v>
      </c>
      <c r="H88" s="97">
        <v>1002505</v>
      </c>
      <c r="I88" s="99">
        <v>3382</v>
      </c>
      <c r="J88" s="97">
        <v>132296.21393</v>
      </c>
      <c r="K88" s="98">
        <v>1.2136553205572767E-2</v>
      </c>
      <c r="L88" s="98">
        <v>3.2381056671783169E-2</v>
      </c>
      <c r="M88" s="98">
        <f>J88/'סכום נכסי הקרן'!$C$43</f>
        <v>2.7712120502450038E-3</v>
      </c>
    </row>
    <row r="89" spans="2:13" s="158" customFormat="1">
      <c r="B89" s="90" t="s">
        <v>1722</v>
      </c>
      <c r="C89" s="87" t="s">
        <v>1723</v>
      </c>
      <c r="D89" s="100" t="s">
        <v>1432</v>
      </c>
      <c r="E89" s="87"/>
      <c r="F89" s="100" t="s">
        <v>1578</v>
      </c>
      <c r="G89" s="100" t="s">
        <v>931</v>
      </c>
      <c r="H89" s="97">
        <v>345485</v>
      </c>
      <c r="I89" s="99">
        <v>6950</v>
      </c>
      <c r="J89" s="97">
        <v>93691.731669999994</v>
      </c>
      <c r="K89" s="98">
        <v>4.373227848101266E-2</v>
      </c>
      <c r="L89" s="98">
        <v>2.2932154917819664E-2</v>
      </c>
      <c r="M89" s="98">
        <f>J89/'סכום נכסי הקרן'!$C$43</f>
        <v>1.9625630099256268E-3</v>
      </c>
    </row>
    <row r="90" spans="2:13" s="158" customFormat="1">
      <c r="B90" s="90" t="s">
        <v>1724</v>
      </c>
      <c r="C90" s="87" t="s">
        <v>1725</v>
      </c>
      <c r="D90" s="100" t="s">
        <v>1432</v>
      </c>
      <c r="E90" s="87"/>
      <c r="F90" s="100" t="s">
        <v>1578</v>
      </c>
      <c r="G90" s="100" t="s">
        <v>931</v>
      </c>
      <c r="H90" s="97">
        <v>1581377</v>
      </c>
      <c r="I90" s="99">
        <v>3418</v>
      </c>
      <c r="J90" s="97">
        <v>210908.81977999999</v>
      </c>
      <c r="K90" s="98">
        <v>3.1946999774707142E-2</v>
      </c>
      <c r="L90" s="98">
        <v>5.1622417928669159E-2</v>
      </c>
      <c r="M90" s="98">
        <f>J90/'סכום נכסי הקרן'!$C$43</f>
        <v>4.4179122403800739E-3</v>
      </c>
    </row>
    <row r="91" spans="2:13" s="158" customFormat="1">
      <c r="B91" s="90" t="s">
        <v>1726</v>
      </c>
      <c r="C91" s="87" t="s">
        <v>1727</v>
      </c>
      <c r="D91" s="100" t="s">
        <v>1432</v>
      </c>
      <c r="E91" s="87"/>
      <c r="F91" s="100" t="s">
        <v>1578</v>
      </c>
      <c r="G91" s="100" t="s">
        <v>931</v>
      </c>
      <c r="H91" s="97">
        <v>29140</v>
      </c>
      <c r="I91" s="99">
        <v>20387</v>
      </c>
      <c r="J91" s="97">
        <v>23317.742300000002</v>
      </c>
      <c r="K91" s="98">
        <v>3.2286939692681255E-5</v>
      </c>
      <c r="L91" s="98">
        <v>5.7072920867852353E-3</v>
      </c>
      <c r="M91" s="98">
        <f>J91/'סכום נכסי הקרן'!$C$43</f>
        <v>4.8843732202690448E-4</v>
      </c>
    </row>
    <row r="92" spans="2:13" s="158" customFormat="1">
      <c r="B92" s="90" t="s">
        <v>1728</v>
      </c>
      <c r="C92" s="87" t="s">
        <v>1729</v>
      </c>
      <c r="D92" s="100" t="s">
        <v>165</v>
      </c>
      <c r="E92" s="87"/>
      <c r="F92" s="100" t="s">
        <v>1578</v>
      </c>
      <c r="G92" s="100" t="s">
        <v>974</v>
      </c>
      <c r="H92" s="97">
        <v>1226321</v>
      </c>
      <c r="I92" s="99">
        <v>11207</v>
      </c>
      <c r="J92" s="97">
        <v>583653.83835999994</v>
      </c>
      <c r="K92" s="98">
        <v>6.7568933126690434E-2</v>
      </c>
      <c r="L92" s="98">
        <v>0.14285615177648894</v>
      </c>
      <c r="M92" s="98">
        <f>J92/'סכום נכסי הקרן'!$C$43</f>
        <v>1.2225811321333718E-2</v>
      </c>
    </row>
    <row r="93" spans="2:13" s="158" customFormat="1">
      <c r="B93" s="90" t="s">
        <v>1730</v>
      </c>
      <c r="C93" s="87" t="s">
        <v>1731</v>
      </c>
      <c r="D93" s="100" t="s">
        <v>1432</v>
      </c>
      <c r="E93" s="87"/>
      <c r="F93" s="100" t="s">
        <v>1578</v>
      </c>
      <c r="G93" s="100" t="s">
        <v>931</v>
      </c>
      <c r="H93" s="97">
        <v>20082</v>
      </c>
      <c r="I93" s="99">
        <v>3271</v>
      </c>
      <c r="J93" s="97">
        <v>2563.1544199999998</v>
      </c>
      <c r="K93" s="98">
        <v>1.91540193475873E-5</v>
      </c>
      <c r="L93" s="98">
        <v>6.2736223560008199E-4</v>
      </c>
      <c r="M93" s="98">
        <f>J93/'סכום נכסי הקרן'!$C$43</f>
        <v>5.3690458739061687E-5</v>
      </c>
    </row>
    <row r="94" spans="2:13" s="158" customFormat="1">
      <c r="B94" s="90" t="s">
        <v>1732</v>
      </c>
      <c r="C94" s="87" t="s">
        <v>1733</v>
      </c>
      <c r="D94" s="100" t="s">
        <v>1432</v>
      </c>
      <c r="E94" s="87"/>
      <c r="F94" s="100" t="s">
        <v>1578</v>
      </c>
      <c r="G94" s="100" t="s">
        <v>931</v>
      </c>
      <c r="H94" s="97">
        <v>1206303</v>
      </c>
      <c r="I94" s="99">
        <v>18693</v>
      </c>
      <c r="J94" s="97">
        <v>879878.44559999986</v>
      </c>
      <c r="K94" s="98">
        <v>5.6067681401331037E-3</v>
      </c>
      <c r="L94" s="98">
        <v>0.21536061361763023</v>
      </c>
      <c r="M94" s="98">
        <f>J94/'סכום נכסי הקרן'!$C$43</f>
        <v>1.8430835462061833E-2</v>
      </c>
    </row>
    <row r="95" spans="2:13" s="158" customFormat="1">
      <c r="B95" s="90" t="s">
        <v>1734</v>
      </c>
      <c r="C95" s="87" t="s">
        <v>1735</v>
      </c>
      <c r="D95" s="100" t="s">
        <v>32</v>
      </c>
      <c r="E95" s="87"/>
      <c r="F95" s="100" t="s">
        <v>1578</v>
      </c>
      <c r="G95" s="100" t="s">
        <v>1736</v>
      </c>
      <c r="H95" s="97">
        <v>18799</v>
      </c>
      <c r="I95" s="99">
        <v>9905</v>
      </c>
      <c r="J95" s="97">
        <v>860.63532999999995</v>
      </c>
      <c r="K95" s="98">
        <v>3.0567479674796749E-4</v>
      </c>
      <c r="L95" s="98">
        <v>2.1065063441055352E-4</v>
      </c>
      <c r="M95" s="98">
        <f>J95/'סכום נכסי הקרן'!$C$43</f>
        <v>1.8027749445834692E-5</v>
      </c>
    </row>
    <row r="96" spans="2:13" s="158" customFormat="1">
      <c r="B96" s="86"/>
      <c r="C96" s="87"/>
      <c r="D96" s="87"/>
      <c r="E96" s="87"/>
      <c r="F96" s="87"/>
      <c r="G96" s="87"/>
      <c r="H96" s="97"/>
      <c r="I96" s="99"/>
      <c r="J96" s="87"/>
      <c r="K96" s="87"/>
      <c r="L96" s="98"/>
      <c r="M96" s="87"/>
    </row>
    <row r="97" spans="2:13" s="158" customFormat="1">
      <c r="B97" s="104" t="s">
        <v>87</v>
      </c>
      <c r="C97" s="85"/>
      <c r="D97" s="85"/>
      <c r="E97" s="85"/>
      <c r="F97" s="85"/>
      <c r="G97" s="85"/>
      <c r="H97" s="94"/>
      <c r="I97" s="96"/>
      <c r="J97" s="94">
        <v>306957.83694000001</v>
      </c>
      <c r="K97" s="85"/>
      <c r="L97" s="95">
        <v>7.513154623654858E-2</v>
      </c>
      <c r="M97" s="95">
        <f>J97/'סכום נכסי הקרן'!$C$43</f>
        <v>6.4298533674996827E-3</v>
      </c>
    </row>
    <row r="98" spans="2:13" s="158" customFormat="1">
      <c r="B98" s="90" t="s">
        <v>1737</v>
      </c>
      <c r="C98" s="87" t="s">
        <v>1738</v>
      </c>
      <c r="D98" s="100" t="s">
        <v>150</v>
      </c>
      <c r="E98" s="87"/>
      <c r="F98" s="100" t="s">
        <v>1622</v>
      </c>
      <c r="G98" s="100" t="s">
        <v>931</v>
      </c>
      <c r="H98" s="97">
        <v>79839</v>
      </c>
      <c r="I98" s="99">
        <v>10944</v>
      </c>
      <c r="J98" s="97">
        <v>34094.037790000002</v>
      </c>
      <c r="K98" s="98">
        <v>2.3328505795456055E-3</v>
      </c>
      <c r="L98" s="98">
        <v>8.3449173415654308E-3</v>
      </c>
      <c r="M98" s="98">
        <f>J98/'סכום נכסי הקרן'!$C$43</f>
        <v>7.1416864896185425E-4</v>
      </c>
    </row>
    <row r="99" spans="2:13" s="158" customFormat="1">
      <c r="B99" s="90" t="s">
        <v>1739</v>
      </c>
      <c r="C99" s="87" t="s">
        <v>1740</v>
      </c>
      <c r="D99" s="100" t="s">
        <v>1432</v>
      </c>
      <c r="E99" s="87"/>
      <c r="F99" s="100" t="s">
        <v>1622</v>
      </c>
      <c r="G99" s="100" t="s">
        <v>931</v>
      </c>
      <c r="H99" s="97">
        <v>11648</v>
      </c>
      <c r="I99" s="99">
        <v>7898.9999999999991</v>
      </c>
      <c r="J99" s="97">
        <v>3590.1346800000001</v>
      </c>
      <c r="K99" s="98">
        <v>8.4096093735723992E-5</v>
      </c>
      <c r="L99" s="98">
        <v>8.7872775099917121E-4</v>
      </c>
      <c r="M99" s="98">
        <f>J99/'סכום נכסי הקרן'!$C$43</f>
        <v>7.5202639528918608E-5</v>
      </c>
    </row>
    <row r="100" spans="2:13" s="158" customFormat="1">
      <c r="B100" s="90" t="s">
        <v>1741</v>
      </c>
      <c r="C100" s="87" t="s">
        <v>1742</v>
      </c>
      <c r="D100" s="100" t="s">
        <v>1432</v>
      </c>
      <c r="E100" s="87"/>
      <c r="F100" s="100" t="s">
        <v>1622</v>
      </c>
      <c r="G100" s="100" t="s">
        <v>931</v>
      </c>
      <c r="H100" s="97">
        <v>388474</v>
      </c>
      <c r="I100" s="99">
        <v>11401</v>
      </c>
      <c r="J100" s="97">
        <v>172819.27072999999</v>
      </c>
      <c r="K100" s="98">
        <v>1.8437304224015187E-3</v>
      </c>
      <c r="L100" s="98">
        <v>4.2299552143233186E-2</v>
      </c>
      <c r="M100" s="98">
        <f>J100/'סכום נכסי הקרן'!$C$43</f>
        <v>3.6200495186879127E-3</v>
      </c>
    </row>
    <row r="101" spans="2:13" s="158" customFormat="1">
      <c r="B101" s="90" t="s">
        <v>1743</v>
      </c>
      <c r="C101" s="87" t="s">
        <v>1744</v>
      </c>
      <c r="D101" s="100" t="s">
        <v>150</v>
      </c>
      <c r="E101" s="87"/>
      <c r="F101" s="100" t="s">
        <v>1622</v>
      </c>
      <c r="G101" s="100" t="s">
        <v>1003</v>
      </c>
      <c r="H101" s="97">
        <v>5814717</v>
      </c>
      <c r="I101" s="99">
        <v>169.125</v>
      </c>
      <c r="J101" s="97">
        <v>56880.666509999995</v>
      </c>
      <c r="K101" s="98">
        <v>7.9852198540326894E-2</v>
      </c>
      <c r="L101" s="98">
        <v>1.3922213123677626E-2</v>
      </c>
      <c r="M101" s="98">
        <f>J101/'סכום נכסי הקרן'!$C$43</f>
        <v>1.1914807217528014E-3</v>
      </c>
    </row>
    <row r="102" spans="2:13" s="158" customFormat="1">
      <c r="B102" s="90" t="s">
        <v>1745</v>
      </c>
      <c r="C102" s="87" t="s">
        <v>1746</v>
      </c>
      <c r="D102" s="100" t="s">
        <v>1432</v>
      </c>
      <c r="E102" s="87"/>
      <c r="F102" s="100" t="s">
        <v>1622</v>
      </c>
      <c r="G102" s="100" t="s">
        <v>931</v>
      </c>
      <c r="H102" s="97">
        <v>16524</v>
      </c>
      <c r="I102" s="99">
        <v>3343</v>
      </c>
      <c r="J102" s="97">
        <v>2160.3982900000001</v>
      </c>
      <c r="K102" s="98">
        <v>5.9225653611216485E-4</v>
      </c>
      <c r="L102" s="98">
        <v>5.2878292873239936E-4</v>
      </c>
      <c r="M102" s="98">
        <f>J102/'סכום נכסי הקרן'!$C$43</f>
        <v>4.5253916168337777E-5</v>
      </c>
    </row>
    <row r="103" spans="2:13" s="158" customFormat="1">
      <c r="B103" s="90" t="s">
        <v>1747</v>
      </c>
      <c r="C103" s="87" t="s">
        <v>1748</v>
      </c>
      <c r="D103" s="100" t="s">
        <v>150</v>
      </c>
      <c r="E103" s="87"/>
      <c r="F103" s="100" t="s">
        <v>1622</v>
      </c>
      <c r="G103" s="100" t="s">
        <v>931</v>
      </c>
      <c r="H103" s="97">
        <v>31515</v>
      </c>
      <c r="I103" s="99">
        <v>9542</v>
      </c>
      <c r="J103" s="97">
        <v>11733.9434</v>
      </c>
      <c r="K103" s="98">
        <v>1.0281074429204632E-3</v>
      </c>
      <c r="L103" s="98">
        <v>2.8720208608534899E-3</v>
      </c>
      <c r="M103" s="98">
        <f>J103/'סכום נכסי הקרן'!$C$43</f>
        <v>2.457912012824359E-4</v>
      </c>
    </row>
    <row r="104" spans="2:13" s="158" customFormat="1">
      <c r="B104" s="90" t="s">
        <v>1749</v>
      </c>
      <c r="C104" s="87" t="s">
        <v>1750</v>
      </c>
      <c r="D104" s="100" t="s">
        <v>150</v>
      </c>
      <c r="E104" s="87"/>
      <c r="F104" s="100" t="s">
        <v>1622</v>
      </c>
      <c r="G104" s="100" t="s">
        <v>974</v>
      </c>
      <c r="H104" s="97">
        <v>10405</v>
      </c>
      <c r="I104" s="99">
        <v>10270.5</v>
      </c>
      <c r="J104" s="97">
        <v>4538.3238300000003</v>
      </c>
      <c r="K104" s="98">
        <v>2.6540367337559367E-4</v>
      </c>
      <c r="L104" s="98">
        <v>1.110808214148068E-3</v>
      </c>
      <c r="M104" s="98">
        <f>J104/'סכום נכסי הקרן'!$C$43</f>
        <v>9.5064380997815745E-5</v>
      </c>
    </row>
    <row r="105" spans="2:13" s="158" customFormat="1">
      <c r="B105" s="90" t="s">
        <v>1751</v>
      </c>
      <c r="C105" s="87" t="s">
        <v>1752</v>
      </c>
      <c r="D105" s="100" t="s">
        <v>1432</v>
      </c>
      <c r="E105" s="87"/>
      <c r="F105" s="100" t="s">
        <v>1622</v>
      </c>
      <c r="G105" s="100" t="s">
        <v>931</v>
      </c>
      <c r="H105" s="97">
        <v>60513</v>
      </c>
      <c r="I105" s="99">
        <v>3390.9999999999995</v>
      </c>
      <c r="J105" s="97">
        <v>8051.55818</v>
      </c>
      <c r="K105" s="98">
        <v>2.1230857722161122E-4</v>
      </c>
      <c r="L105" s="98">
        <v>1.9707137035734771E-3</v>
      </c>
      <c r="M105" s="98">
        <f>J105/'סכום נכסי הקרן'!$C$43</f>
        <v>1.6865618742098443E-4</v>
      </c>
    </row>
    <row r="106" spans="2:13" s="158" customFormat="1">
      <c r="B106" s="90" t="s">
        <v>1753</v>
      </c>
      <c r="C106" s="87" t="s">
        <v>1754</v>
      </c>
      <c r="D106" s="100" t="s">
        <v>32</v>
      </c>
      <c r="E106" s="87"/>
      <c r="F106" s="100" t="s">
        <v>1622</v>
      </c>
      <c r="G106" s="100" t="s">
        <v>974</v>
      </c>
      <c r="H106" s="97">
        <v>17455</v>
      </c>
      <c r="I106" s="99">
        <v>17658</v>
      </c>
      <c r="J106" s="97">
        <v>13089.50353</v>
      </c>
      <c r="K106" s="98">
        <v>1.4535488910392105E-2</v>
      </c>
      <c r="L106" s="98">
        <v>3.2038101697657237E-3</v>
      </c>
      <c r="M106" s="98">
        <f>J106/'סכום נכסי הקרן'!$C$43</f>
        <v>2.7418615269862181E-4</v>
      </c>
    </row>
    <row r="107" spans="2:13" s="158" customFormat="1">
      <c r="B107" s="162"/>
      <c r="C107" s="162"/>
    </row>
    <row r="108" spans="2:13" s="158" customFormat="1">
      <c r="B108" s="162"/>
      <c r="C108" s="162"/>
    </row>
    <row r="109" spans="2:13" s="158" customFormat="1">
      <c r="B109" s="162"/>
      <c r="C109" s="162"/>
    </row>
    <row r="110" spans="2:13" s="158" customFormat="1">
      <c r="B110" s="163"/>
      <c r="C110" s="162"/>
    </row>
    <row r="111" spans="2:13" s="158" customFormat="1">
      <c r="B111" s="153" t="s">
        <v>2869</v>
      </c>
      <c r="C111" s="162"/>
    </row>
    <row r="112" spans="2:13" s="158" customFormat="1">
      <c r="B112" s="153" t="s">
        <v>138</v>
      </c>
      <c r="C112" s="162"/>
    </row>
    <row r="113" spans="2:3" s="158" customFormat="1">
      <c r="B113" s="162"/>
      <c r="C113" s="162"/>
    </row>
    <row r="114" spans="2:3" s="158" customFormat="1">
      <c r="B114" s="162"/>
      <c r="C114" s="162"/>
    </row>
    <row r="115" spans="2:3" s="158" customFormat="1">
      <c r="B115" s="162"/>
      <c r="C115" s="162"/>
    </row>
    <row r="116" spans="2:3" s="158" customFormat="1">
      <c r="B116" s="162"/>
      <c r="C116" s="162"/>
    </row>
    <row r="117" spans="2:3" s="158" customFormat="1">
      <c r="B117" s="162"/>
      <c r="C117" s="162"/>
    </row>
    <row r="118" spans="2:3" s="158" customFormat="1">
      <c r="B118" s="162"/>
      <c r="C118" s="162"/>
    </row>
    <row r="119" spans="2:3" s="158" customFormat="1">
      <c r="B119" s="162"/>
      <c r="C119" s="162"/>
    </row>
    <row r="120" spans="2:3" s="158" customFormat="1">
      <c r="B120" s="162"/>
      <c r="C120" s="162"/>
    </row>
    <row r="121" spans="2:3" s="158" customFormat="1">
      <c r="B121" s="162"/>
      <c r="C121" s="162"/>
    </row>
    <row r="122" spans="2:3" s="158" customFormat="1">
      <c r="B122" s="162"/>
      <c r="C122" s="162"/>
    </row>
    <row r="123" spans="2:3" s="158" customFormat="1">
      <c r="B123" s="162"/>
      <c r="C123" s="162"/>
    </row>
    <row r="124" spans="2:3" s="158" customFormat="1">
      <c r="B124" s="162"/>
      <c r="C124" s="162"/>
    </row>
    <row r="125" spans="2:3" s="158" customFormat="1">
      <c r="B125" s="162"/>
      <c r="C125" s="162"/>
    </row>
    <row r="126" spans="2:3" s="158" customFormat="1">
      <c r="B126" s="162"/>
      <c r="C126" s="162"/>
    </row>
    <row r="127" spans="2:3" s="158" customFormat="1">
      <c r="B127" s="162"/>
      <c r="C127" s="162"/>
    </row>
    <row r="128" spans="2:3" s="158" customFormat="1">
      <c r="B128" s="162"/>
      <c r="C128" s="162"/>
    </row>
    <row r="129" spans="2:3" s="158" customFormat="1">
      <c r="B129" s="162"/>
      <c r="C129" s="162"/>
    </row>
    <row r="130" spans="2:3" s="158" customFormat="1">
      <c r="B130" s="162"/>
      <c r="C130" s="162"/>
    </row>
    <row r="131" spans="2:3" s="158" customFormat="1">
      <c r="B131" s="162"/>
      <c r="C131" s="162"/>
    </row>
    <row r="132" spans="2:3" s="158" customFormat="1">
      <c r="B132" s="162"/>
      <c r="C132" s="162"/>
    </row>
    <row r="133" spans="2:3" s="158" customFormat="1">
      <c r="B133" s="162"/>
      <c r="C133" s="162"/>
    </row>
    <row r="134" spans="2:3" s="158" customFormat="1">
      <c r="B134" s="162"/>
      <c r="C134" s="162"/>
    </row>
    <row r="135" spans="2:3" s="158" customFormat="1">
      <c r="B135" s="162"/>
      <c r="C135" s="162"/>
    </row>
    <row r="136" spans="2:3" s="158" customFormat="1">
      <c r="B136" s="162"/>
      <c r="C136" s="162"/>
    </row>
    <row r="137" spans="2:3" s="158" customFormat="1">
      <c r="B137" s="162"/>
      <c r="C137" s="162"/>
    </row>
    <row r="138" spans="2:3" s="158" customFormat="1">
      <c r="B138" s="162"/>
      <c r="C138" s="162"/>
    </row>
    <row r="139" spans="2:3" s="158" customFormat="1">
      <c r="B139" s="162"/>
      <c r="C139" s="162"/>
    </row>
    <row r="140" spans="2:3" s="158" customFormat="1">
      <c r="B140" s="162"/>
      <c r="C140" s="162"/>
    </row>
    <row r="141" spans="2:3" s="158" customFormat="1">
      <c r="B141" s="162"/>
      <c r="C141" s="162"/>
    </row>
    <row r="142" spans="2:3" s="158" customFormat="1">
      <c r="B142" s="162"/>
      <c r="C142" s="162"/>
    </row>
    <row r="143" spans="2:3" s="158" customFormat="1">
      <c r="B143" s="162"/>
      <c r="C143" s="162"/>
    </row>
    <row r="144" spans="2:3" s="158" customFormat="1">
      <c r="B144" s="162"/>
      <c r="C144" s="162"/>
    </row>
    <row r="145" spans="2:3" s="158" customFormat="1">
      <c r="B145" s="162"/>
      <c r="C145" s="162"/>
    </row>
    <row r="146" spans="2:3" s="158" customFormat="1">
      <c r="B146" s="162"/>
      <c r="C146" s="162"/>
    </row>
    <row r="147" spans="2:3" s="158" customFormat="1">
      <c r="B147" s="162"/>
      <c r="C147" s="162"/>
    </row>
    <row r="148" spans="2:3" s="158" customFormat="1">
      <c r="B148" s="162"/>
      <c r="C148" s="162"/>
    </row>
    <row r="149" spans="2:3" s="158" customFormat="1">
      <c r="B149" s="162"/>
      <c r="C149" s="162"/>
    </row>
    <row r="150" spans="2:3" s="158" customFormat="1">
      <c r="B150" s="162"/>
      <c r="C150" s="162"/>
    </row>
    <row r="151" spans="2:3" s="158" customFormat="1">
      <c r="B151" s="162"/>
      <c r="C151" s="162"/>
    </row>
    <row r="152" spans="2:3" s="158" customFormat="1">
      <c r="B152" s="162"/>
      <c r="C152" s="162"/>
    </row>
    <row r="153" spans="2:3" s="158" customFormat="1">
      <c r="B153" s="162"/>
      <c r="C153" s="162"/>
    </row>
    <row r="154" spans="2:3" s="158" customFormat="1">
      <c r="B154" s="162"/>
      <c r="C154" s="162"/>
    </row>
    <row r="155" spans="2:3" s="158" customFormat="1">
      <c r="B155" s="162"/>
      <c r="C155" s="162"/>
    </row>
    <row r="156" spans="2:3" s="158" customFormat="1">
      <c r="B156" s="162"/>
      <c r="C156" s="162"/>
    </row>
    <row r="157" spans="2:3" s="158" customFormat="1">
      <c r="B157" s="162"/>
      <c r="C157" s="162"/>
    </row>
    <row r="158" spans="2:3" s="158" customFormat="1">
      <c r="B158" s="162"/>
      <c r="C158" s="162"/>
    </row>
    <row r="159" spans="2:3" s="158" customFormat="1">
      <c r="B159" s="162"/>
      <c r="C159" s="162"/>
    </row>
    <row r="160" spans="2:3" s="158" customFormat="1">
      <c r="B160" s="162"/>
      <c r="C160" s="162"/>
    </row>
    <row r="161" spans="2:3" s="158" customFormat="1">
      <c r="B161" s="162"/>
      <c r="C161" s="162"/>
    </row>
    <row r="162" spans="2:3" s="158" customFormat="1">
      <c r="B162" s="162"/>
      <c r="C162" s="162"/>
    </row>
    <row r="163" spans="2:3" s="158" customFormat="1">
      <c r="B163" s="162"/>
      <c r="C163" s="162"/>
    </row>
    <row r="164" spans="2:3" s="158" customFormat="1">
      <c r="B164" s="162"/>
      <c r="C164" s="162"/>
    </row>
    <row r="165" spans="2:3" s="158" customFormat="1">
      <c r="B165" s="162"/>
      <c r="C165" s="162"/>
    </row>
    <row r="166" spans="2:3" s="158" customFormat="1">
      <c r="B166" s="162"/>
      <c r="C166" s="162"/>
    </row>
    <row r="167" spans="2:3" s="158" customFormat="1">
      <c r="B167" s="162"/>
      <c r="C167" s="162"/>
    </row>
    <row r="168" spans="2:3" s="158" customFormat="1">
      <c r="B168" s="162"/>
      <c r="C168" s="162"/>
    </row>
    <row r="169" spans="2:3" s="158" customFormat="1">
      <c r="B169" s="162"/>
      <c r="C169" s="162"/>
    </row>
    <row r="170" spans="2:3" s="158" customFormat="1">
      <c r="B170" s="162"/>
      <c r="C170" s="162"/>
    </row>
    <row r="171" spans="2:3" s="158" customFormat="1">
      <c r="B171" s="162"/>
      <c r="C171" s="162"/>
    </row>
    <row r="172" spans="2:3" s="158" customFormat="1">
      <c r="B172" s="162"/>
      <c r="C172" s="162"/>
    </row>
    <row r="173" spans="2:3" s="158" customFormat="1">
      <c r="B173" s="162"/>
      <c r="C173" s="162"/>
    </row>
    <row r="174" spans="2:3" s="158" customFormat="1">
      <c r="B174" s="162"/>
      <c r="C174" s="162"/>
    </row>
    <row r="175" spans="2:3" s="158" customFormat="1">
      <c r="B175" s="162"/>
      <c r="C175" s="162"/>
    </row>
    <row r="176" spans="2:3" s="158" customFormat="1">
      <c r="B176" s="162"/>
      <c r="C176" s="162"/>
    </row>
    <row r="177" spans="2:7" s="158" customFormat="1">
      <c r="B177" s="162"/>
      <c r="C177" s="162"/>
    </row>
    <row r="178" spans="2:7" s="158" customFormat="1">
      <c r="B178" s="162"/>
      <c r="C178" s="162"/>
    </row>
    <row r="179" spans="2:7" s="158" customFormat="1">
      <c r="B179" s="162"/>
      <c r="C179" s="162"/>
    </row>
    <row r="180" spans="2:7">
      <c r="D180" s="1"/>
      <c r="E180" s="1"/>
      <c r="F180" s="1"/>
      <c r="G180" s="1"/>
    </row>
    <row r="181" spans="2:7">
      <c r="D181" s="1"/>
      <c r="E181" s="1"/>
      <c r="F181" s="1"/>
      <c r="G181" s="1"/>
    </row>
    <row r="182" spans="2:7">
      <c r="D182" s="1"/>
      <c r="E182" s="1"/>
      <c r="F182" s="1"/>
      <c r="G182" s="1"/>
    </row>
    <row r="183" spans="2:7">
      <c r="D183" s="1"/>
      <c r="E183" s="1"/>
      <c r="F183" s="1"/>
      <c r="G183" s="1"/>
    </row>
    <row r="184" spans="2:7">
      <c r="D184" s="1"/>
      <c r="E184" s="1"/>
      <c r="F184" s="1"/>
      <c r="G184" s="1"/>
    </row>
    <row r="185" spans="2:7">
      <c r="D185" s="1"/>
      <c r="E185" s="1"/>
      <c r="F185" s="1"/>
      <c r="G185" s="1"/>
    </row>
    <row r="186" spans="2:7">
      <c r="D186" s="1"/>
      <c r="E186" s="1"/>
      <c r="F186" s="1"/>
      <c r="G186" s="1"/>
    </row>
    <row r="187" spans="2:7">
      <c r="D187" s="1"/>
      <c r="E187" s="1"/>
      <c r="F187" s="1"/>
      <c r="G187" s="1"/>
    </row>
    <row r="188" spans="2:7">
      <c r="D188" s="1"/>
      <c r="E188" s="1"/>
      <c r="F188" s="1"/>
      <c r="G188" s="1"/>
    </row>
    <row r="189" spans="2:7">
      <c r="D189" s="1"/>
      <c r="E189" s="1"/>
      <c r="F189" s="1"/>
      <c r="G189" s="1"/>
    </row>
    <row r="190" spans="2:7">
      <c r="D190" s="1"/>
      <c r="E190" s="1"/>
      <c r="F190" s="1"/>
      <c r="G190" s="1"/>
    </row>
    <row r="191" spans="2:7">
      <c r="D191" s="1"/>
      <c r="E191" s="1"/>
      <c r="F191" s="1"/>
      <c r="G191" s="1"/>
    </row>
    <row r="192" spans="2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3D" sheet="1" objects="1" scenarios="1"/>
  <mergeCells count="2">
    <mergeCell ref="B6:M6"/>
    <mergeCell ref="B7:M7"/>
  </mergeCells>
  <phoneticPr fontId="6" type="noConversion"/>
  <dataValidations count="1">
    <dataValidation allowBlank="1" showInputMessage="1" showErrorMessage="1" sqref="C5:C65536 Z1:IN2 A1:A1048576 B1:B110 B113:B1048576 D3:IN65536 D1:X2"/>
  </dataValidations>
  <pageMargins left="0" right="0" top="0.51181102362204722" bottom="0.51181102362204722" header="0" footer="0.23622047244094491"/>
  <pageSetup paperSize="9" scale="80" fitToHeight="25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T308"/>
  <sheetViews>
    <sheetView rightToLeft="1" zoomScale="90" zoomScaleNormal="90" workbookViewId="0">
      <selection activeCell="C20" sqref="C20"/>
    </sheetView>
  </sheetViews>
  <sheetFormatPr defaultRowHeight="18"/>
  <cols>
    <col min="1" max="1" width="6.28515625" style="1" customWidth="1"/>
    <col min="2" max="2" width="41.85546875" style="2" bestFit="1" customWidth="1"/>
    <col min="3" max="3" width="24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28515625" style="1" bestFit="1" customWidth="1"/>
    <col min="8" max="8" width="7.85546875" style="1" bestFit="1" customWidth="1"/>
    <col min="9" max="9" width="8" style="1" customWidth="1"/>
    <col min="10" max="10" width="13.140625" style="1" bestFit="1" customWidth="1"/>
    <col min="11" max="11" width="14.28515625" style="1" bestFit="1" customWidth="1"/>
    <col min="12" max="12" width="13.140625" style="1" bestFit="1" customWidth="1"/>
    <col min="13" max="13" width="13.425781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27" width="5.7109375" style="1" customWidth="1"/>
    <col min="28" max="16384" width="9.140625" style="1"/>
  </cols>
  <sheetData>
    <row r="1" spans="2:46">
      <c r="B1" s="57" t="s">
        <v>204</v>
      </c>
      <c r="C1" s="81" t="s" vm="1">
        <v>275</v>
      </c>
    </row>
    <row r="2" spans="2:46">
      <c r="B2" s="57" t="s">
        <v>203</v>
      </c>
      <c r="C2" s="81" t="s">
        <v>276</v>
      </c>
    </row>
    <row r="3" spans="2:46">
      <c r="B3" s="57" t="s">
        <v>205</v>
      </c>
      <c r="C3" s="81" t="s">
        <v>277</v>
      </c>
    </row>
    <row r="4" spans="2:46">
      <c r="B4" s="57" t="s">
        <v>206</v>
      </c>
      <c r="C4" s="81">
        <v>162</v>
      </c>
    </row>
    <row r="6" spans="2:46" ht="26.25" customHeight="1">
      <c r="B6" s="201" t="s">
        <v>235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3"/>
    </row>
    <row r="7" spans="2:46" ht="26.25" customHeight="1">
      <c r="B7" s="201" t="s">
        <v>117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3"/>
      <c r="AT7" s="3"/>
    </row>
    <row r="8" spans="2:46" s="3" customFormat="1" ht="78.75">
      <c r="B8" s="22" t="s">
        <v>141</v>
      </c>
      <c r="C8" s="30" t="s">
        <v>58</v>
      </c>
      <c r="D8" s="73" t="s">
        <v>146</v>
      </c>
      <c r="E8" s="73" t="s">
        <v>143</v>
      </c>
      <c r="F8" s="77" t="s">
        <v>82</v>
      </c>
      <c r="G8" s="30" t="s">
        <v>15</v>
      </c>
      <c r="H8" s="30" t="s">
        <v>83</v>
      </c>
      <c r="I8" s="30" t="s">
        <v>127</v>
      </c>
      <c r="J8" s="30" t="s">
        <v>0</v>
      </c>
      <c r="K8" s="30" t="s">
        <v>131</v>
      </c>
      <c r="L8" s="30" t="s">
        <v>78</v>
      </c>
      <c r="M8" s="30" t="s">
        <v>73</v>
      </c>
      <c r="N8" s="73" t="s">
        <v>207</v>
      </c>
      <c r="O8" s="31" t="s">
        <v>209</v>
      </c>
      <c r="AO8" s="1"/>
      <c r="AP8" s="1"/>
    </row>
    <row r="9" spans="2:46" s="3" customFormat="1" ht="20.25">
      <c r="B9" s="15"/>
      <c r="C9" s="16"/>
      <c r="D9" s="16"/>
      <c r="E9" s="16"/>
      <c r="F9" s="16"/>
      <c r="G9" s="16"/>
      <c r="H9" s="16"/>
      <c r="I9" s="16"/>
      <c r="J9" s="32" t="s">
        <v>22</v>
      </c>
      <c r="K9" s="32" t="s">
        <v>79</v>
      </c>
      <c r="L9" s="32" t="s">
        <v>23</v>
      </c>
      <c r="M9" s="32" t="s">
        <v>20</v>
      </c>
      <c r="N9" s="32" t="s">
        <v>20</v>
      </c>
      <c r="O9" s="33" t="s">
        <v>20</v>
      </c>
      <c r="AN9" s="1"/>
      <c r="AO9" s="1"/>
      <c r="AP9" s="1"/>
      <c r="AT9" s="4"/>
    </row>
    <row r="10" spans="2:4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AN10" s="1"/>
      <c r="AO10" s="3"/>
      <c r="AP10" s="1"/>
    </row>
    <row r="11" spans="2:46" s="4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91"/>
      <c r="K11" s="93"/>
      <c r="L11" s="91">
        <v>4199333.7814800004</v>
      </c>
      <c r="M11" s="83"/>
      <c r="N11" s="92">
        <v>1</v>
      </c>
      <c r="O11" s="92">
        <f>L11/'סכום נכסי הקרן'!$C$43</f>
        <v>8.7963548105736006E-2</v>
      </c>
      <c r="P11" s="5"/>
      <c r="AN11" s="1"/>
      <c r="AO11" s="3"/>
      <c r="AP11" s="1"/>
      <c r="AT11" s="1"/>
    </row>
    <row r="12" spans="2:46" s="4" customFormat="1" ht="18" customHeight="1">
      <c r="B12" s="84" t="s">
        <v>264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4199333.7814800013</v>
      </c>
      <c r="M12" s="85"/>
      <c r="N12" s="95">
        <v>1.0000000000000002</v>
      </c>
      <c r="O12" s="95">
        <f>L12/'סכום נכסי הקרן'!$C$43</f>
        <v>8.796354810573602E-2</v>
      </c>
      <c r="P12" s="5"/>
      <c r="AN12" s="1"/>
      <c r="AO12" s="3"/>
      <c r="AP12" s="1"/>
      <c r="AT12" s="1"/>
    </row>
    <row r="13" spans="2:46">
      <c r="B13" s="104" t="s">
        <v>270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4199333.7814800013</v>
      </c>
      <c r="M13" s="85"/>
      <c r="N13" s="95">
        <v>1.0000000000000002</v>
      </c>
      <c r="O13" s="95">
        <f>L13/'סכום נכסי הקרן'!$C$43</f>
        <v>8.796354810573602E-2</v>
      </c>
      <c r="AO13" s="3"/>
    </row>
    <row r="14" spans="2:46" ht="20.25">
      <c r="B14" s="90" t="s">
        <v>1755</v>
      </c>
      <c r="C14" s="87" t="s">
        <v>1756</v>
      </c>
      <c r="D14" s="100" t="s">
        <v>32</v>
      </c>
      <c r="E14" s="87"/>
      <c r="F14" s="100" t="s">
        <v>1622</v>
      </c>
      <c r="G14" s="87" t="s">
        <v>666</v>
      </c>
      <c r="H14" s="87" t="s">
        <v>930</v>
      </c>
      <c r="I14" s="100" t="s">
        <v>931</v>
      </c>
      <c r="J14" s="97">
        <v>707323.92</v>
      </c>
      <c r="K14" s="99">
        <v>9835</v>
      </c>
      <c r="L14" s="97">
        <v>271443.83111000003</v>
      </c>
      <c r="M14" s="98">
        <v>6.8534644658337229E-5</v>
      </c>
      <c r="N14" s="98">
        <v>6.4639736976167012E-2</v>
      </c>
      <c r="O14" s="98">
        <f>L14/'סכום נכסי הקרן'!$C$43</f>
        <v>5.6859406130451897E-3</v>
      </c>
      <c r="AO14" s="4"/>
    </row>
    <row r="15" spans="2:46" s="158" customFormat="1">
      <c r="B15" s="90" t="s">
        <v>1757</v>
      </c>
      <c r="C15" s="87" t="s">
        <v>1758</v>
      </c>
      <c r="D15" s="100" t="s">
        <v>32</v>
      </c>
      <c r="E15" s="87"/>
      <c r="F15" s="100" t="s">
        <v>1622</v>
      </c>
      <c r="G15" s="87" t="s">
        <v>725</v>
      </c>
      <c r="H15" s="87" t="s">
        <v>930</v>
      </c>
      <c r="I15" s="100" t="s">
        <v>1003</v>
      </c>
      <c r="J15" s="97">
        <v>281712.14</v>
      </c>
      <c r="K15" s="99">
        <v>13164.940000000002</v>
      </c>
      <c r="L15" s="97">
        <v>214512.56406</v>
      </c>
      <c r="M15" s="98">
        <v>1.249080588607741E-4</v>
      </c>
      <c r="N15" s="98">
        <v>5.1082522900667796E-2</v>
      </c>
      <c r="O15" s="98">
        <f>L15/'סכום נכסי הקרן'!$C$43</f>
        <v>4.4933999605352524E-3</v>
      </c>
    </row>
    <row r="16" spans="2:46" s="158" customFormat="1">
      <c r="B16" s="90" t="s">
        <v>1759</v>
      </c>
      <c r="C16" s="87" t="s">
        <v>1760</v>
      </c>
      <c r="D16" s="100" t="s">
        <v>32</v>
      </c>
      <c r="E16" s="87"/>
      <c r="F16" s="100" t="s">
        <v>1622</v>
      </c>
      <c r="G16" s="87" t="s">
        <v>725</v>
      </c>
      <c r="H16" s="87" t="s">
        <v>930</v>
      </c>
      <c r="I16" s="100" t="s">
        <v>974</v>
      </c>
      <c r="J16" s="97">
        <v>18524.580000000002</v>
      </c>
      <c r="K16" s="99">
        <v>88158</v>
      </c>
      <c r="L16" s="97">
        <v>69354.062890000001</v>
      </c>
      <c r="M16" s="98">
        <v>4.3620090421022892</v>
      </c>
      <c r="N16" s="98">
        <v>1.6515491861082084E-2</v>
      </c>
      <c r="O16" s="98">
        <f>L16/'סכום נכסי הקרן'!$C$43</f>
        <v>1.4527612628121853E-3</v>
      </c>
    </row>
    <row r="17" spans="2:40" s="158" customFormat="1">
      <c r="B17" s="90" t="s">
        <v>1761</v>
      </c>
      <c r="C17" s="87" t="s">
        <v>1762</v>
      </c>
      <c r="D17" s="100" t="s">
        <v>32</v>
      </c>
      <c r="E17" s="87"/>
      <c r="F17" s="100" t="s">
        <v>1622</v>
      </c>
      <c r="G17" s="87" t="s">
        <v>725</v>
      </c>
      <c r="H17" s="87" t="s">
        <v>930</v>
      </c>
      <c r="I17" s="100" t="s">
        <v>974</v>
      </c>
      <c r="J17" s="97">
        <v>8873.7199999999993</v>
      </c>
      <c r="K17" s="99">
        <v>154318.20000000001</v>
      </c>
      <c r="L17" s="97">
        <v>58154.681119999994</v>
      </c>
      <c r="M17" s="98">
        <v>4.294979226726397E-6</v>
      </c>
      <c r="N17" s="98">
        <v>1.3848549352393736E-2</v>
      </c>
      <c r="O17" s="98">
        <f>L17/'סכום נכסי הקרן'!$C$43</f>
        <v>1.2181675371539455E-3</v>
      </c>
    </row>
    <row r="18" spans="2:40" s="158" customFormat="1">
      <c r="B18" s="90" t="s">
        <v>1763</v>
      </c>
      <c r="C18" s="87" t="s">
        <v>1764</v>
      </c>
      <c r="D18" s="100" t="s">
        <v>32</v>
      </c>
      <c r="E18" s="87"/>
      <c r="F18" s="100" t="s">
        <v>1622</v>
      </c>
      <c r="G18" s="87" t="s">
        <v>1011</v>
      </c>
      <c r="H18" s="87" t="s">
        <v>930</v>
      </c>
      <c r="I18" s="100" t="s">
        <v>974</v>
      </c>
      <c r="J18" s="97">
        <v>155154.74000000002</v>
      </c>
      <c r="K18" s="99">
        <v>22214</v>
      </c>
      <c r="L18" s="97">
        <v>146370.52658999999</v>
      </c>
      <c r="M18" s="98">
        <v>1.4567055226238379E-5</v>
      </c>
      <c r="N18" s="98">
        <v>3.4855654302957936E-2</v>
      </c>
      <c r="O18" s="98">
        <f>L18/'סכום נכסי הקרן'!$C$43</f>
        <v>3.0660270240351443E-3</v>
      </c>
    </row>
    <row r="19" spans="2:40" s="158" customFormat="1" ht="20.25">
      <c r="B19" s="90" t="s">
        <v>1765</v>
      </c>
      <c r="C19" s="87" t="s">
        <v>1766</v>
      </c>
      <c r="D19" s="100" t="s">
        <v>32</v>
      </c>
      <c r="E19" s="87"/>
      <c r="F19" s="100" t="s">
        <v>1622</v>
      </c>
      <c r="G19" s="87" t="s">
        <v>1026</v>
      </c>
      <c r="H19" s="87" t="s">
        <v>930</v>
      </c>
      <c r="I19" s="100" t="s">
        <v>974</v>
      </c>
      <c r="J19" s="97">
        <v>274548.82</v>
      </c>
      <c r="K19" s="99">
        <v>17321</v>
      </c>
      <c r="L19" s="97">
        <v>201954.87779</v>
      </c>
      <c r="M19" s="98">
        <v>8.169961497788351E-5</v>
      </c>
      <c r="N19" s="98">
        <v>4.8092123250756132E-2</v>
      </c>
      <c r="O19" s="98">
        <f>L19/'סכום נכסי הקרן'!$C$43</f>
        <v>4.2303537970748723E-3</v>
      </c>
      <c r="AN19" s="164"/>
    </row>
    <row r="20" spans="2:40" s="158" customFormat="1">
      <c r="B20" s="90" t="s">
        <v>1767</v>
      </c>
      <c r="C20" s="87" t="s">
        <v>1768</v>
      </c>
      <c r="D20" s="100" t="s">
        <v>32</v>
      </c>
      <c r="E20" s="87"/>
      <c r="F20" s="100" t="s">
        <v>1622</v>
      </c>
      <c r="G20" s="87" t="s">
        <v>1026</v>
      </c>
      <c r="H20" s="87" t="s">
        <v>930</v>
      </c>
      <c r="I20" s="100" t="s">
        <v>974</v>
      </c>
      <c r="J20" s="97">
        <v>286061.58</v>
      </c>
      <c r="K20" s="99">
        <v>13099</v>
      </c>
      <c r="L20" s="97">
        <v>159132.71640999999</v>
      </c>
      <c r="M20" s="98">
        <v>1.6416931023822656E-5</v>
      </c>
      <c r="N20" s="98">
        <v>3.7894752999109244E-2</v>
      </c>
      <c r="O20" s="98">
        <f>L20/'סכום נכסי הקרן'!$C$43</f>
        <v>3.3333569283921292E-3</v>
      </c>
      <c r="AN20" s="140"/>
    </row>
    <row r="21" spans="2:40" s="158" customFormat="1">
      <c r="B21" s="90" t="s">
        <v>1769</v>
      </c>
      <c r="C21" s="87" t="s">
        <v>1770</v>
      </c>
      <c r="D21" s="100" t="s">
        <v>32</v>
      </c>
      <c r="E21" s="87"/>
      <c r="F21" s="100" t="s">
        <v>1622</v>
      </c>
      <c r="G21" s="87" t="s">
        <v>1026</v>
      </c>
      <c r="H21" s="87" t="s">
        <v>930</v>
      </c>
      <c r="I21" s="100" t="s">
        <v>931</v>
      </c>
      <c r="J21" s="97">
        <v>5963773.7300000004</v>
      </c>
      <c r="K21" s="99">
        <v>1301</v>
      </c>
      <c r="L21" s="97">
        <v>302751.09256999998</v>
      </c>
      <c r="M21" s="98">
        <v>5.4548869739924968E-4</v>
      </c>
      <c r="N21" s="98">
        <v>7.2095029431858901E-2</v>
      </c>
      <c r="O21" s="98">
        <f>L21/'סכום נכסי הקרן'!$C$43</f>
        <v>6.3417345896137735E-3</v>
      </c>
    </row>
    <row r="22" spans="2:40" s="158" customFormat="1">
      <c r="B22" s="90" t="s">
        <v>1771</v>
      </c>
      <c r="C22" s="87" t="s">
        <v>1772</v>
      </c>
      <c r="D22" s="100" t="s">
        <v>32</v>
      </c>
      <c r="E22" s="87"/>
      <c r="F22" s="100" t="s">
        <v>1622</v>
      </c>
      <c r="G22" s="87" t="s">
        <v>1045</v>
      </c>
      <c r="H22" s="87" t="s">
        <v>930</v>
      </c>
      <c r="I22" s="100" t="s">
        <v>931</v>
      </c>
      <c r="J22" s="97">
        <v>500974.39</v>
      </c>
      <c r="K22" s="99">
        <v>9520.1</v>
      </c>
      <c r="L22" s="97">
        <v>186099.11129</v>
      </c>
      <c r="M22" s="98">
        <v>1.7212102045673533E-4</v>
      </c>
      <c r="N22" s="98">
        <v>4.431634182325269E-2</v>
      </c>
      <c r="O22" s="98">
        <f>L22/'סכום נכסי הקרן'!$C$43</f>
        <v>3.8982226658399281E-3</v>
      </c>
    </row>
    <row r="23" spans="2:40" s="158" customFormat="1">
      <c r="B23" s="90" t="s">
        <v>1773</v>
      </c>
      <c r="C23" s="87" t="s">
        <v>1774</v>
      </c>
      <c r="D23" s="100" t="s">
        <v>32</v>
      </c>
      <c r="E23" s="87"/>
      <c r="F23" s="100" t="s">
        <v>1622</v>
      </c>
      <c r="G23" s="87" t="s">
        <v>1045</v>
      </c>
      <c r="H23" s="87" t="s">
        <v>930</v>
      </c>
      <c r="I23" s="100" t="s">
        <v>931</v>
      </c>
      <c r="J23" s="97">
        <v>1111.77</v>
      </c>
      <c r="K23" s="99">
        <v>1016633</v>
      </c>
      <c r="L23" s="97">
        <v>44102.86565</v>
      </c>
      <c r="M23" s="98">
        <v>6.7447880405267424E-8</v>
      </c>
      <c r="N23" s="98">
        <v>1.0502348216401251E-2</v>
      </c>
      <c r="O23" s="98">
        <f>L23/'סכום נכסי הקרן'!$C$43</f>
        <v>9.2382381255660213E-4</v>
      </c>
    </row>
    <row r="24" spans="2:40" s="158" customFormat="1">
      <c r="B24" s="90" t="s">
        <v>1775</v>
      </c>
      <c r="C24" s="87" t="s">
        <v>1776</v>
      </c>
      <c r="D24" s="100" t="s">
        <v>32</v>
      </c>
      <c r="E24" s="87"/>
      <c r="F24" s="100" t="s">
        <v>1622</v>
      </c>
      <c r="G24" s="87" t="s">
        <v>1045</v>
      </c>
      <c r="H24" s="87" t="s">
        <v>930</v>
      </c>
      <c r="I24" s="100" t="s">
        <v>931</v>
      </c>
      <c r="J24" s="97">
        <v>7497524.2199999997</v>
      </c>
      <c r="K24" s="99">
        <v>1039</v>
      </c>
      <c r="L24" s="97">
        <v>303962.97740999999</v>
      </c>
      <c r="M24" s="98">
        <v>2.5111606322423315E-4</v>
      </c>
      <c r="N24" s="98">
        <v>7.2383619218492373E-2</v>
      </c>
      <c r="O24" s="98">
        <f>L24/'סכום נכסי הקרן'!$C$43</f>
        <v>6.3671199711931303E-3</v>
      </c>
    </row>
    <row r="25" spans="2:40" s="158" customFormat="1">
      <c r="B25" s="90" t="s">
        <v>1777</v>
      </c>
      <c r="C25" s="87" t="s">
        <v>1778</v>
      </c>
      <c r="D25" s="100" t="s">
        <v>32</v>
      </c>
      <c r="E25" s="87"/>
      <c r="F25" s="100" t="s">
        <v>1622</v>
      </c>
      <c r="G25" s="87" t="s">
        <v>1045</v>
      </c>
      <c r="H25" s="87" t="s">
        <v>930</v>
      </c>
      <c r="I25" s="100" t="s">
        <v>974</v>
      </c>
      <c r="J25" s="97">
        <v>605357.81999999995</v>
      </c>
      <c r="K25" s="99">
        <v>9955</v>
      </c>
      <c r="L25" s="97">
        <v>255926.48176</v>
      </c>
      <c r="M25" s="98">
        <v>3.682262319844306E-5</v>
      </c>
      <c r="N25" s="98">
        <v>6.0944543843762293E-2</v>
      </c>
      <c r="O25" s="98">
        <f>L25/'סכום נכסי הקרן'!$C$43</f>
        <v>5.3608983141829221E-3</v>
      </c>
    </row>
    <row r="26" spans="2:40" s="158" customFormat="1">
      <c r="B26" s="90" t="s">
        <v>1779</v>
      </c>
      <c r="C26" s="87" t="s">
        <v>1780</v>
      </c>
      <c r="D26" s="100" t="s">
        <v>32</v>
      </c>
      <c r="E26" s="87"/>
      <c r="F26" s="100" t="s">
        <v>1622</v>
      </c>
      <c r="G26" s="87" t="s">
        <v>1045</v>
      </c>
      <c r="H26" s="87" t="s">
        <v>959</v>
      </c>
      <c r="I26" s="100" t="s">
        <v>931</v>
      </c>
      <c r="J26" s="97">
        <v>198171.46</v>
      </c>
      <c r="K26" s="99">
        <v>6982</v>
      </c>
      <c r="L26" s="97">
        <v>53989.36434</v>
      </c>
      <c r="M26" s="98">
        <v>2.7457233286259572E-4</v>
      </c>
      <c r="N26" s="98">
        <v>1.2856649923400982E-2</v>
      </c>
      <c r="O26" s="98">
        <f>L26/'סכום נכסי הקרן'!$C$43</f>
        <v>1.1309165440156893E-3</v>
      </c>
    </row>
    <row r="27" spans="2:40" s="158" customFormat="1">
      <c r="B27" s="90" t="s">
        <v>1781</v>
      </c>
      <c r="C27" s="87" t="s">
        <v>1782</v>
      </c>
      <c r="D27" s="100" t="s">
        <v>32</v>
      </c>
      <c r="E27" s="87"/>
      <c r="F27" s="100" t="s">
        <v>1622</v>
      </c>
      <c r="G27" s="87" t="s">
        <v>1052</v>
      </c>
      <c r="H27" s="87" t="s">
        <v>930</v>
      </c>
      <c r="I27" s="100" t="s">
        <v>931</v>
      </c>
      <c r="J27" s="97">
        <v>282172.84000000003</v>
      </c>
      <c r="K27" s="99">
        <v>10883</v>
      </c>
      <c r="L27" s="97">
        <v>119826.01144</v>
      </c>
      <c r="M27" s="98">
        <v>1.0254236362998627E-4</v>
      </c>
      <c r="N27" s="98">
        <v>2.8534528969442599E-2</v>
      </c>
      <c r="O27" s="98">
        <f>L27/'סכום נכסי הקרן'!$C$43</f>
        <v>2.5099984116780816E-3</v>
      </c>
    </row>
    <row r="28" spans="2:40" s="158" customFormat="1">
      <c r="B28" s="90" t="s">
        <v>1783</v>
      </c>
      <c r="C28" s="87" t="s">
        <v>1784</v>
      </c>
      <c r="D28" s="100" t="s">
        <v>32</v>
      </c>
      <c r="E28" s="87"/>
      <c r="F28" s="100" t="s">
        <v>1622</v>
      </c>
      <c r="G28" s="87" t="s">
        <v>752</v>
      </c>
      <c r="H28" s="87" t="s">
        <v>930</v>
      </c>
      <c r="I28" s="100" t="s">
        <v>931</v>
      </c>
      <c r="J28" s="97">
        <v>12700.862963140435</v>
      </c>
      <c r="K28" s="99">
        <v>134842.69999999998</v>
      </c>
      <c r="L28" s="97">
        <f>79085.81989-12259.44</f>
        <v>66826.379889999997</v>
      </c>
      <c r="M28" s="98">
        <v>1.8848309614142196E-5</v>
      </c>
      <c r="N28" s="98">
        <v>1.8832944463425632E-2</v>
      </c>
      <c r="O28" s="98">
        <f>L28/'סכום נכסי הקרן'!$C$43</f>
        <v>1.3998138247811487E-3</v>
      </c>
    </row>
    <row r="29" spans="2:40" s="158" customFormat="1">
      <c r="B29" s="90" t="s">
        <v>1785</v>
      </c>
      <c r="C29" s="87" t="s">
        <v>1786</v>
      </c>
      <c r="D29" s="100" t="s">
        <v>32</v>
      </c>
      <c r="E29" s="87"/>
      <c r="F29" s="100" t="s">
        <v>1578</v>
      </c>
      <c r="G29" s="87" t="s">
        <v>762</v>
      </c>
      <c r="H29" s="87"/>
      <c r="I29" s="100" t="s">
        <v>931</v>
      </c>
      <c r="J29" s="97">
        <v>188269.96000000005</v>
      </c>
      <c r="K29" s="99">
        <v>13374.39</v>
      </c>
      <c r="L29" s="97">
        <v>98252.20040999999</v>
      </c>
      <c r="M29" s="98">
        <v>1.1773192850282731E-5</v>
      </c>
      <c r="N29" s="98">
        <v>2.3397092377680034E-2</v>
      </c>
      <c r="O29" s="98">
        <f>L29/'סכום נכסי הקרן'!$C$43</f>
        <v>2.0580912608984068E-3</v>
      </c>
    </row>
    <row r="30" spans="2:40" s="158" customFormat="1">
      <c r="B30" s="90" t="s">
        <v>1787</v>
      </c>
      <c r="C30" s="87" t="s">
        <v>1788</v>
      </c>
      <c r="D30" s="100" t="s">
        <v>32</v>
      </c>
      <c r="E30" s="87"/>
      <c r="F30" s="100" t="s">
        <v>1578</v>
      </c>
      <c r="G30" s="87" t="s">
        <v>762</v>
      </c>
      <c r="H30" s="87"/>
      <c r="I30" s="100" t="s">
        <v>931</v>
      </c>
      <c r="J30" s="97">
        <v>125185.23</v>
      </c>
      <c r="K30" s="99">
        <v>7075.01</v>
      </c>
      <c r="L30" s="97">
        <v>34559.511579999999</v>
      </c>
      <c r="M30" s="98">
        <v>4.7146186305643146E-5</v>
      </c>
      <c r="N30" s="98">
        <v>8.2297605711684936E-3</v>
      </c>
      <c r="O30" s="98">
        <f>L30/'סכום נכסי הקרן'!$C$43</f>
        <v>7.2391893990066917E-4</v>
      </c>
    </row>
    <row r="31" spans="2:40" s="158" customFormat="1">
      <c r="B31" s="90" t="s">
        <v>1789</v>
      </c>
      <c r="C31" s="87" t="s">
        <v>1790</v>
      </c>
      <c r="D31" s="100" t="s">
        <v>32</v>
      </c>
      <c r="E31" s="87"/>
      <c r="F31" s="100" t="s">
        <v>1578</v>
      </c>
      <c r="G31" s="87" t="s">
        <v>762</v>
      </c>
      <c r="H31" s="87"/>
      <c r="I31" s="100" t="s">
        <v>931</v>
      </c>
      <c r="J31" s="97">
        <v>1313511.6199999999</v>
      </c>
      <c r="K31" s="99">
        <v>907</v>
      </c>
      <c r="L31" s="97">
        <v>46486.673649999997</v>
      </c>
      <c r="M31" s="98">
        <v>3.3316563104976251E-3</v>
      </c>
      <c r="N31" s="98">
        <v>1.1070011594462104E-2</v>
      </c>
      <c r="O31" s="98">
        <f>L31/'סכום נכסי הקרן'!$C$43</f>
        <v>9.7375749742052264E-4</v>
      </c>
    </row>
    <row r="32" spans="2:40" s="158" customFormat="1">
      <c r="B32" s="90" t="s">
        <v>1791</v>
      </c>
      <c r="C32" s="87" t="s">
        <v>1792</v>
      </c>
      <c r="D32" s="100" t="s">
        <v>32</v>
      </c>
      <c r="E32" s="87"/>
      <c r="F32" s="100" t="s">
        <v>1578</v>
      </c>
      <c r="G32" s="87" t="s">
        <v>762</v>
      </c>
      <c r="H32" s="87"/>
      <c r="I32" s="100" t="s">
        <v>1669</v>
      </c>
      <c r="J32" s="97">
        <v>2881</v>
      </c>
      <c r="K32" s="99">
        <v>106593200</v>
      </c>
      <c r="L32" s="97">
        <v>99517.208670000007</v>
      </c>
      <c r="M32" s="98">
        <v>4.3520222355616765E-4</v>
      </c>
      <c r="N32" s="98">
        <v>2.369833260430336E-2</v>
      </c>
      <c r="O32" s="98">
        <f>L32/'סכום נכסי הקרן'!$C$43</f>
        <v>2.0845894200643704E-3</v>
      </c>
    </row>
    <row r="33" spans="2:15" s="158" customFormat="1">
      <c r="B33" s="90" t="s">
        <v>1793</v>
      </c>
      <c r="C33" s="87" t="s">
        <v>1794</v>
      </c>
      <c r="D33" s="100" t="s">
        <v>32</v>
      </c>
      <c r="E33" s="87"/>
      <c r="F33" s="100" t="s">
        <v>32</v>
      </c>
      <c r="G33" s="87" t="s">
        <v>762</v>
      </c>
      <c r="H33" s="87"/>
      <c r="I33" s="100" t="s">
        <v>931</v>
      </c>
      <c r="J33" s="97">
        <v>38144.78</v>
      </c>
      <c r="K33" s="99">
        <v>1032</v>
      </c>
      <c r="L33" s="97">
        <v>1536.0384099999999</v>
      </c>
      <c r="M33" s="98">
        <v>3.8800665558180171E-5</v>
      </c>
      <c r="N33" s="98">
        <v>3.6578145247093054E-4</v>
      </c>
      <c r="O33" s="98">
        <f>L33/'סכום נכסי הקרן'!$C$43</f>
        <v>3.2175434390612689E-5</v>
      </c>
    </row>
    <row r="34" spans="2:15" s="158" customFormat="1">
      <c r="B34" s="90" t="s">
        <v>1795</v>
      </c>
      <c r="C34" s="87" t="s">
        <v>1796</v>
      </c>
      <c r="D34" s="100" t="s">
        <v>32</v>
      </c>
      <c r="E34" s="87"/>
      <c r="F34" s="100" t="s">
        <v>1578</v>
      </c>
      <c r="G34" s="87" t="s">
        <v>762</v>
      </c>
      <c r="H34" s="87"/>
      <c r="I34" s="100" t="s">
        <v>931</v>
      </c>
      <c r="J34" s="97">
        <v>938772.45</v>
      </c>
      <c r="K34" s="99">
        <v>1390</v>
      </c>
      <c r="L34" s="97">
        <v>50916.952380000002</v>
      </c>
      <c r="M34" s="98">
        <v>6.75724655167247E-4</v>
      </c>
      <c r="N34" s="98">
        <v>1.212500721056162E-2</v>
      </c>
      <c r="O34" s="98">
        <f>L34/'סכום נכסי הקרן'!$C$43</f>
        <v>1.066558655048633E-3</v>
      </c>
    </row>
    <row r="35" spans="2:15" s="158" customFormat="1">
      <c r="B35" s="90" t="s">
        <v>1797</v>
      </c>
      <c r="C35" s="87" t="s">
        <v>1798</v>
      </c>
      <c r="D35" s="100" t="s">
        <v>32</v>
      </c>
      <c r="E35" s="87"/>
      <c r="F35" s="100" t="s">
        <v>1578</v>
      </c>
      <c r="G35" s="87" t="s">
        <v>762</v>
      </c>
      <c r="H35" s="87"/>
      <c r="I35" s="100" t="s">
        <v>974</v>
      </c>
      <c r="J35" s="97">
        <v>112628.58</v>
      </c>
      <c r="K35" s="99">
        <v>20298.96</v>
      </c>
      <c r="L35" s="97">
        <v>97092.169430000009</v>
      </c>
      <c r="M35" s="98">
        <v>8.869364794162795E-5</v>
      </c>
      <c r="N35" s="98">
        <v>2.312085070689026E-2</v>
      </c>
      <c r="O35" s="98">
        <f>L35/'סכום נכסי הקרן'!$C$43</f>
        <v>2.0337920634010817E-3</v>
      </c>
    </row>
    <row r="36" spans="2:15" s="158" customFormat="1">
      <c r="B36" s="90" t="s">
        <v>1799</v>
      </c>
      <c r="C36" s="87" t="s">
        <v>1800</v>
      </c>
      <c r="D36" s="100" t="s">
        <v>32</v>
      </c>
      <c r="E36" s="87"/>
      <c r="F36" s="100" t="s">
        <v>1622</v>
      </c>
      <c r="G36" s="87" t="s">
        <v>762</v>
      </c>
      <c r="H36" s="87"/>
      <c r="I36" s="100" t="s">
        <v>974</v>
      </c>
      <c r="J36" s="97">
        <v>13202.32</v>
      </c>
      <c r="K36" s="99">
        <v>176382</v>
      </c>
      <c r="L36" s="97">
        <v>98893.176400000011</v>
      </c>
      <c r="M36" s="98">
        <v>1.995015591316005E-6</v>
      </c>
      <c r="N36" s="98">
        <v>2.3549729920527156E-2</v>
      </c>
      <c r="O36" s="98">
        <f>L36/'סכום נכסי הקרן'!$C$43</f>
        <v>2.0715178007413809E-3</v>
      </c>
    </row>
    <row r="37" spans="2:15" s="158" customFormat="1">
      <c r="B37" s="90" t="s">
        <v>1801</v>
      </c>
      <c r="C37" s="87" t="s">
        <v>1802</v>
      </c>
      <c r="D37" s="100" t="s">
        <v>32</v>
      </c>
      <c r="E37" s="87"/>
      <c r="F37" s="100" t="s">
        <v>1578</v>
      </c>
      <c r="G37" s="87" t="s">
        <v>762</v>
      </c>
      <c r="H37" s="87"/>
      <c r="I37" s="100" t="s">
        <v>931</v>
      </c>
      <c r="J37" s="97">
        <v>888410.45</v>
      </c>
      <c r="K37" s="99">
        <v>1548</v>
      </c>
      <c r="L37" s="97">
        <v>53662.620889999998</v>
      </c>
      <c r="M37" s="98">
        <v>7.5598711924881315E-5</v>
      </c>
      <c r="N37" s="98">
        <v>1.2778841521639489E-2</v>
      </c>
      <c r="O37" s="98">
        <f>L37/'סכום נכסי הקרן'!$C$43</f>
        <v>1.1240722409243118E-3</v>
      </c>
    </row>
    <row r="38" spans="2:15" s="158" customFormat="1">
      <c r="B38" s="90" t="s">
        <v>1803</v>
      </c>
      <c r="C38" s="87" t="s">
        <v>1804</v>
      </c>
      <c r="D38" s="100" t="s">
        <v>32</v>
      </c>
      <c r="E38" s="87"/>
      <c r="F38" s="100" t="s">
        <v>1578</v>
      </c>
      <c r="G38" s="87" t="s">
        <v>762</v>
      </c>
      <c r="H38" s="87"/>
      <c r="I38" s="100" t="s">
        <v>974</v>
      </c>
      <c r="J38" s="97">
        <v>2188902.48</v>
      </c>
      <c r="K38" s="99">
        <v>1107.3</v>
      </c>
      <c r="L38" s="97">
        <v>102932.73745</v>
      </c>
      <c r="M38" s="98">
        <v>2.5580520875943973E-3</v>
      </c>
      <c r="N38" s="98">
        <v>2.4511682758811972E-2</v>
      </c>
      <c r="O38" s="98">
        <f>L38/'סכום נכסי הקרן'!$C$43</f>
        <v>2.1561345855072964E-3</v>
      </c>
    </row>
    <row r="39" spans="2:15" s="158" customFormat="1">
      <c r="B39" s="90" t="s">
        <v>1805</v>
      </c>
      <c r="C39" s="87" t="s">
        <v>1806</v>
      </c>
      <c r="D39" s="100" t="s">
        <v>32</v>
      </c>
      <c r="E39" s="87"/>
      <c r="F39" s="100" t="s">
        <v>1578</v>
      </c>
      <c r="G39" s="87" t="s">
        <v>762</v>
      </c>
      <c r="H39" s="87"/>
      <c r="I39" s="100" t="s">
        <v>1669</v>
      </c>
      <c r="J39" s="97">
        <v>334858.66000000003</v>
      </c>
      <c r="K39" s="99">
        <v>937737.8</v>
      </c>
      <c r="L39" s="97">
        <v>101757.95817</v>
      </c>
      <c r="M39" s="98">
        <v>2.3265484280972821E-2</v>
      </c>
      <c r="N39" s="98">
        <v>2.4231929030927551E-2</v>
      </c>
      <c r="O39" s="98">
        <f>L39/'סכום נכסי הקרן'!$C$43</f>
        <v>2.1315264550067765E-3</v>
      </c>
    </row>
    <row r="40" spans="2:15" s="158" customFormat="1">
      <c r="B40" s="90" t="s">
        <v>1807</v>
      </c>
      <c r="C40" s="87" t="s">
        <v>1808</v>
      </c>
      <c r="D40" s="100" t="s">
        <v>163</v>
      </c>
      <c r="E40" s="87"/>
      <c r="F40" s="100" t="s">
        <v>1578</v>
      </c>
      <c r="G40" s="87" t="s">
        <v>762</v>
      </c>
      <c r="H40" s="87"/>
      <c r="I40" s="100" t="s">
        <v>974</v>
      </c>
      <c r="J40" s="97">
        <v>1800346.82</v>
      </c>
      <c r="K40" s="99">
        <v>11122.75</v>
      </c>
      <c r="L40" s="97">
        <v>850413.52885999996</v>
      </c>
      <c r="M40" s="98">
        <v>1.6859417076485028E-4</v>
      </c>
      <c r="N40" s="98">
        <v>0.20251153471308081</v>
      </c>
      <c r="O40" s="98">
        <f>L40/'סכום נכסי הקרן'!$C$43</f>
        <v>1.7813633125700511E-2</v>
      </c>
    </row>
    <row r="41" spans="2:15" s="158" customFormat="1">
      <c r="B41" s="90" t="s">
        <v>1809</v>
      </c>
      <c r="C41" s="87" t="s">
        <v>1810</v>
      </c>
      <c r="D41" s="100" t="s">
        <v>32</v>
      </c>
      <c r="E41" s="87"/>
      <c r="F41" s="100" t="s">
        <v>1578</v>
      </c>
      <c r="G41" s="87" t="s">
        <v>762</v>
      </c>
      <c r="H41" s="87"/>
      <c r="I41" s="100" t="s">
        <v>931</v>
      </c>
      <c r="J41" s="97">
        <v>565784.80000000005</v>
      </c>
      <c r="K41" s="99">
        <v>4933</v>
      </c>
      <c r="L41" s="97">
        <v>108905.46068</v>
      </c>
      <c r="M41" s="98">
        <v>9.5877917426584548E-5</v>
      </c>
      <c r="N41" s="98">
        <v>2.593398532888655E-2</v>
      </c>
      <c r="O41" s="98">
        <f>L41/'סכום נכסי הקרן'!$C$43</f>
        <v>2.2812453660509637E-3</v>
      </c>
    </row>
    <row r="42" spans="2:15" s="158" customFormat="1">
      <c r="B42" s="162"/>
    </row>
    <row r="43" spans="2:15" s="158" customFormat="1">
      <c r="B43" s="162"/>
    </row>
    <row r="44" spans="2:15" s="158" customFormat="1">
      <c r="B44" s="162"/>
    </row>
    <row r="45" spans="2:15" s="158" customFormat="1">
      <c r="B45" s="153"/>
    </row>
    <row r="46" spans="2:15" s="158" customFormat="1">
      <c r="B46" s="153" t="s">
        <v>2869</v>
      </c>
    </row>
    <row r="47" spans="2:15" s="158" customFormat="1">
      <c r="B47" s="153" t="s">
        <v>138</v>
      </c>
    </row>
    <row r="48" spans="2:15" s="158" customFormat="1">
      <c r="B48" s="162"/>
    </row>
    <row r="49" spans="2:5" s="158" customFormat="1">
      <c r="B49" s="162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3"/>
      <c r="C308" s="1"/>
      <c r="D308" s="1"/>
      <c r="E308" s="1"/>
    </row>
  </sheetData>
  <sheetProtection password="CC3D" sheet="1" objects="1" scenarios="1"/>
  <mergeCells count="2">
    <mergeCell ref="B6:O6"/>
    <mergeCell ref="B7:O7"/>
  </mergeCells>
  <phoneticPr fontId="6" type="noConversion"/>
  <dataValidations count="1">
    <dataValidation allowBlank="1" showInputMessage="1" showErrorMessage="1" sqref="C5:C65535 D1:IC65535 A1:A1048576 B1:B45 B48:B1048576"/>
  </dataValidations>
  <pageMargins left="0" right="0" top="0.51181102362204722" bottom="0.51181102362204722" header="0" footer="0.23622047244094491"/>
  <pageSetup paperSize="9" scale="77" fitToHeight="125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2016-04-07T11:58:46+00:00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0CDFB3-B558-4C24-9783-BD29B2BF0DC7}"/>
</file>

<file path=customXml/itemProps2.xml><?xml version="1.0" encoding="utf-8"?>
<ds:datastoreItem xmlns:ds="http://schemas.openxmlformats.org/officeDocument/2006/customXml" ds:itemID="{422D41C7-753F-4EE8-B6B7-1637950CA8E9}"/>
</file>

<file path=customXml/itemProps3.xml><?xml version="1.0" encoding="utf-8"?>
<ds:datastoreItem xmlns:ds="http://schemas.openxmlformats.org/officeDocument/2006/customXml" ds:itemID="{D343379C-934C-47E9-99BB-CCC19D05E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48</vt:i4>
      </vt:variant>
    </vt:vector>
  </HeadingPairs>
  <TitlesOfParts>
    <vt:vector size="7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'השקעה בחברות מוחזקות'!WPrint_Area_W</vt:lpstr>
      <vt:lpstr>'השקעות אחרות '!WPrint_Area_W</vt:lpstr>
      <vt:lpstr>'חוזים עתידיים'!WPrint_Area_W</vt:lpstr>
      <vt:lpstr>'סכום נכסי הקרן'!WPrint_Area_W</vt:lpstr>
      <vt:lpstr>'עלות מתואמת אג"ח קונצרני סחיר'!WPrint_Area_W</vt:lpstr>
      <vt:lpstr>'אג"ח קונצרני'!WPrint_TitlesW</vt:lpstr>
      <vt:lpstr>הלוואות!WPrint_TitlesW</vt:lpstr>
      <vt:lpstr>'זכויות מקרקעין'!WPrint_TitlesW</vt:lpstr>
      <vt:lpstr>'יתרת התחייבות להשקעה'!WPrint_TitlesW</vt:lpstr>
      <vt:lpstr>'לא סחיר- תעודות התחייבות ממשלתי'!WPrint_TitlesW</vt:lpstr>
      <vt:lpstr>'לא סחיר - אג"ח קונצרני'!WPrint_TitlesW</vt:lpstr>
      <vt:lpstr>'לא סחיר - חוזים עתידיים'!WPrint_TitlesW</vt:lpstr>
      <vt:lpstr>'לא סחיר - מניות'!WPrint_TitlesW</vt:lpstr>
      <vt:lpstr>'לא סחיר - קרנות השקעה'!WPrint_TitlesW</vt:lpstr>
      <vt:lpstr>מזומנים!WPrint_TitlesW</vt:lpstr>
      <vt:lpstr>מניות!WPrint_TitlesW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2016-04-07T10:53:48Z</cp:lastPrinted>
  <dcterms:created xsi:type="dcterms:W3CDTF">2005-07-19T07:39:38Z</dcterms:created>
  <dcterms:modified xsi:type="dcterms:W3CDTF">2016-04-07T10:53:53Z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MMDUnitsName">
    <vt:lpwstr/>
  </property>
  <property fmtid="{D5CDD505-2E9C-101B-9397-08002B2CF9AE}" pid="4" name="MMDResponsibleUnit">
    <vt:lpwstr/>
  </property>
  <property fmtid="{D5CDD505-2E9C-101B-9397-08002B2CF9AE}" pid="5" name="MMDServiceLang">
    <vt:lpwstr/>
  </property>
  <property fmtid="{D5CDD505-2E9C-101B-9397-08002B2CF9AE}" pid="6" name="MMDJobDescription">
    <vt:lpwstr/>
  </property>
  <property fmtid="{D5CDD505-2E9C-101B-9397-08002B2CF9AE}" pid="7" name="MMDKeywords">
    <vt:lpwstr/>
  </property>
  <property fmtid="{D5CDD505-2E9C-101B-9397-08002B2CF9AE}" pid="8" name="MMDStatus">
    <vt:lpwstr/>
  </property>
  <property fmtid="{D5CDD505-2E9C-101B-9397-08002B2CF9AE}" pid="9" name="MMDAudience">
    <vt:lpwstr/>
  </property>
  <property fmtid="{D5CDD505-2E9C-101B-9397-08002B2CF9AE}" pid="10" name="MMDLiveEvent">
    <vt:lpwstr/>
  </property>
  <property fmtid="{D5CDD505-2E9C-101B-9397-08002B2CF9AE}" pid="11" name="MMDSubjects">
    <vt:lpwstr/>
  </property>
  <property fmtid="{D5CDD505-2E9C-101B-9397-08002B2CF9AE}" pid="12" name="MMDTypes">
    <vt:lpwstr/>
  </property>
  <property fmtid="{D5CDD505-2E9C-101B-9397-08002B2CF9AE}" pid="13" name="MMDResponsibleOffice">
    <vt:lpwstr/>
  </property>
  <property fmtid="{D5CDD505-2E9C-101B-9397-08002B2CF9AE}" pid="14" name="RoutingRuleDescription">
    <vt:lpwstr>קובץ דיווח ב -עמיתים או מבוטחים</vt:lpwstr>
  </property>
  <property fmtid="{D5CDD505-2E9C-101B-9397-08002B2CF9AE}" pid="15" name="_NewReviewCycle">
    <vt:lpwstr/>
  </property>
  <property fmtid="{D5CDD505-2E9C-101B-9397-08002B2CF9AE}" pid="17" name="e4b5484c9c824b148c38bfcb2bd74c0d">
    <vt:lpwstr/>
  </property>
  <property fmtid="{D5CDD505-2E9C-101B-9397-08002B2CF9AE}" pid="18" name="kb4cc1381c4248d7a2dfa3f1be0c86c0">
    <vt:lpwstr/>
  </property>
  <property fmtid="{D5CDD505-2E9C-101B-9397-08002B2CF9AE}" pid="19" name="o80fb9e8b9d445b0bb174fdcd68ee89c">
    <vt:lpwstr/>
  </property>
  <property fmtid="{D5CDD505-2E9C-101B-9397-08002B2CF9AE}" pid="20" name="j92457fac7d145f98e698f5712f6a6a4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l34dc5595392493c8311535275827f74">
    <vt:lpwstr/>
  </property>
  <property fmtid="{D5CDD505-2E9C-101B-9397-08002B2CF9AE}" pid="24" name="o68cd33f8d3a45abb273b6e406faee3d">
    <vt:lpwstr/>
  </property>
  <property fmtid="{D5CDD505-2E9C-101B-9397-08002B2CF9AE}" pid="25" name="ia53b9f18d984e01914f4b79710425b7">
    <vt:lpwstr/>
  </property>
  <property fmtid="{D5CDD505-2E9C-101B-9397-08002B2CF9AE}" pid="27" name="aa1c885e8039426686f6c49672b09953">
    <vt:lpwstr/>
  </property>
  <property fmtid="{D5CDD505-2E9C-101B-9397-08002B2CF9AE}" pid="28" name="e09eddfac2354f9ab04a226e27f86f1f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