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25230" windowHeight="11850" tabRatio="791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קונצרני'!$B$6:$T$32</definedName>
    <definedName name="Print_Area" localSheetId="10">אופציות!$B$6:$L$40</definedName>
    <definedName name="Print_Area" localSheetId="22">הלוואות!$B$6:$O$60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מקרקעין'!$B$6:$I$24</definedName>
    <definedName name="Print_Area" localSheetId="11">'חוזים עתידיים'!$B$6:$I$18</definedName>
    <definedName name="Print_Area" localSheetId="27">'יתרת התחייבות להשקעה'!$B$6:$D$17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עתידיים'!$B$6:$K$40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מניות'!$B$6:$M$21</definedName>
    <definedName name="Print_Area" localSheetId="17">'לא סחיר - קרנות השקעה'!$B$6:$K$40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מזומנים!$B$6:$K$36</definedName>
    <definedName name="Print_Area" localSheetId="6">מניות!$B$6:$N$32</definedName>
    <definedName name="Print_Area" localSheetId="0">'סכום נכסי הקרן'!$B$6:$D$45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ממשלתיות'!$B$6:$Q$27</definedName>
    <definedName name="Print_Area" localSheetId="4">'תעודות חוב מסחריות '!$B$6:$T$29</definedName>
    <definedName name="Print_Area" localSheetId="7">'תעודות סל'!$B$6:$M$44</definedName>
    <definedName name="range_data">#REF!</definedName>
    <definedName name="table_company">#REF!</definedName>
    <definedName name="_xlnm.Print_Area" localSheetId="22">הלוואות!$A$1:$P$155</definedName>
    <definedName name="_xlnm.Print_Area" localSheetId="11">'חוזים עתידיים'!$A$1:$L$24</definedName>
    <definedName name="_xlnm.Print_Area" localSheetId="0">'סכום נכסי הקרן'!$A$1:$E$67</definedName>
    <definedName name="_xlnm.Print_Titles" localSheetId="5">'אג"ח קונצרני'!$6:$10</definedName>
    <definedName name="_xlnm.Print_Titles" localSheetId="22">הלוואות!$6:$9</definedName>
    <definedName name="_xlnm.Print_Titles" localSheetId="20">'לא סחיר - חוזים עתידיים'!$6:$10</definedName>
    <definedName name="_xlnm.Print_Titles" localSheetId="13">'לא סחיר- תעודות התחייבות ממשלתי'!$6:$10</definedName>
    <definedName name="_xlnm.Print_Titles" localSheetId="2">מזומנים!$6:$9</definedName>
    <definedName name="_xlnm.Print_Titles" localSheetId="6">מניות!$6:$10</definedName>
    <definedName name="_xlnm.Print_Titles" localSheetId="8">'קרנות נאמנות'!$6:$10</definedName>
    <definedName name="_xlnm.Print_Titles" localSheetId="3">'תעודות התחייבות ממשלתיות'!$6:$10</definedName>
    <definedName name="_xlnm.Print_Titles" localSheetId="7">'תעודות סל'!$6:$10</definedName>
  </definedNames>
  <calcPr calcId="145621"/>
</workbook>
</file>

<file path=xl/calcChain.xml><?xml version="1.0" encoding="utf-8"?>
<calcChain xmlns="http://schemas.openxmlformats.org/spreadsheetml/2006/main">
  <c r="C43" i="88" l="1"/>
  <c r="J22" i="73" l="1"/>
  <c r="J21" i="73"/>
  <c r="J19" i="73"/>
  <c r="J18" i="73"/>
  <c r="J17" i="73"/>
  <c r="J14" i="73"/>
  <c r="J13" i="73"/>
  <c r="J12" i="73"/>
  <c r="J11" i="73"/>
  <c r="H18" i="73"/>
  <c r="H17" i="73"/>
  <c r="H12" i="73"/>
  <c r="H13" i="73"/>
  <c r="M21" i="78" l="1"/>
  <c r="M20" i="78"/>
  <c r="L20" i="78" s="1"/>
  <c r="M19" i="78"/>
  <c r="L19" i="78" s="1"/>
  <c r="M18" i="78"/>
  <c r="L18" i="78" l="1"/>
  <c r="M17" i="78"/>
  <c r="L21" i="78"/>
  <c r="O164" i="61"/>
  <c r="M11" i="78" l="1"/>
  <c r="C28" i="84"/>
  <c r="C11" i="84"/>
  <c r="C10" i="84" s="1"/>
  <c r="C11" i="88" l="1"/>
  <c r="M10" i="78"/>
  <c r="C23" i="88"/>
  <c r="C12" i="88"/>
  <c r="N142" i="78" l="1"/>
  <c r="N138" i="78"/>
  <c r="N133" i="78"/>
  <c r="N128" i="78"/>
  <c r="N124" i="78"/>
  <c r="N120" i="78"/>
  <c r="N116" i="78"/>
  <c r="N112" i="78"/>
  <c r="N108" i="78"/>
  <c r="N104" i="78"/>
  <c r="N100" i="78"/>
  <c r="N96" i="78"/>
  <c r="N92" i="78"/>
  <c r="N88" i="78"/>
  <c r="N84" i="78"/>
  <c r="N80" i="78"/>
  <c r="N76" i="78"/>
  <c r="N72" i="78"/>
  <c r="N68" i="78"/>
  <c r="N64" i="78"/>
  <c r="N60" i="78"/>
  <c r="N56" i="78"/>
  <c r="N52" i="78"/>
  <c r="N48" i="78"/>
  <c r="N44" i="78"/>
  <c r="N40" i="78"/>
  <c r="N36" i="78"/>
  <c r="N32" i="78"/>
  <c r="N28" i="78"/>
  <c r="N24" i="78"/>
  <c r="N13" i="78"/>
  <c r="N139" i="78"/>
  <c r="N129" i="78"/>
  <c r="N121" i="78"/>
  <c r="N109" i="78"/>
  <c r="N101" i="78"/>
  <c r="N89" i="78"/>
  <c r="N77" i="78"/>
  <c r="N61" i="78"/>
  <c r="N49" i="78"/>
  <c r="N37" i="78"/>
  <c r="N29" i="78"/>
  <c r="N10" i="78"/>
  <c r="N141" i="78"/>
  <c r="N137" i="78"/>
  <c r="N132" i="78"/>
  <c r="N127" i="78"/>
  <c r="N123" i="78"/>
  <c r="N115" i="78"/>
  <c r="N111" i="78"/>
  <c r="N107" i="78"/>
  <c r="N103" i="78"/>
  <c r="N99" i="78"/>
  <c r="N95" i="78"/>
  <c r="N91" i="78"/>
  <c r="N87" i="78"/>
  <c r="N83" i="78"/>
  <c r="N79" i="78"/>
  <c r="N75" i="78"/>
  <c r="N71" i="78"/>
  <c r="N67" i="78"/>
  <c r="N63" i="78"/>
  <c r="N59" i="78"/>
  <c r="N55" i="78"/>
  <c r="N51" i="78"/>
  <c r="N47" i="78"/>
  <c r="N43" i="78"/>
  <c r="N39" i="78"/>
  <c r="N35" i="78"/>
  <c r="N31" i="78"/>
  <c r="N27" i="78"/>
  <c r="N12" i="78"/>
  <c r="N134" i="78"/>
  <c r="N113" i="78"/>
  <c r="N93" i="78"/>
  <c r="N81" i="78"/>
  <c r="N69" i="78"/>
  <c r="N57" i="78"/>
  <c r="N41" i="78"/>
  <c r="N19" i="78"/>
  <c r="C33" i="88"/>
  <c r="C10" i="88" s="1"/>
  <c r="N140" i="78"/>
  <c r="N136" i="78"/>
  <c r="N131" i="78"/>
  <c r="N126" i="78"/>
  <c r="N122" i="78"/>
  <c r="N118" i="78"/>
  <c r="N114" i="78"/>
  <c r="N110" i="78"/>
  <c r="N106" i="78"/>
  <c r="N102" i="78"/>
  <c r="N98" i="78"/>
  <c r="N94" i="78"/>
  <c r="N90" i="78"/>
  <c r="N86" i="78"/>
  <c r="N82" i="78"/>
  <c r="N78" i="78"/>
  <c r="N74" i="78"/>
  <c r="N70" i="78"/>
  <c r="N66" i="78"/>
  <c r="N62" i="78"/>
  <c r="N58" i="78"/>
  <c r="N54" i="78"/>
  <c r="N50" i="78"/>
  <c r="N46" i="78"/>
  <c r="N42" i="78"/>
  <c r="N38" i="78"/>
  <c r="N34" i="78"/>
  <c r="N30" i="78"/>
  <c r="N26" i="78"/>
  <c r="N15" i="78"/>
  <c r="N143" i="78"/>
  <c r="N125" i="78"/>
  <c r="N117" i="78"/>
  <c r="N105" i="78"/>
  <c r="N97" i="78"/>
  <c r="N85" i="78"/>
  <c r="N73" i="78"/>
  <c r="N65" i="78"/>
  <c r="N53" i="78"/>
  <c r="N45" i="78"/>
  <c r="N33" i="78"/>
  <c r="N25" i="78"/>
  <c r="N14" i="78"/>
  <c r="N18" i="78"/>
  <c r="N21" i="78"/>
  <c r="N20" i="78"/>
  <c r="N17" i="78"/>
  <c r="N11" i="78"/>
  <c r="C44" i="88"/>
  <c r="K18" i="73" l="1"/>
  <c r="D10" i="88"/>
  <c r="M119" i="78"/>
  <c r="N119" i="78" s="1"/>
  <c r="O147" i="78" l="1"/>
  <c r="O143" i="78"/>
  <c r="O139" i="78"/>
  <c r="O19" i="78"/>
  <c r="O150" i="78"/>
  <c r="O146" i="78"/>
  <c r="O142" i="78"/>
  <c r="O18" i="78"/>
  <c r="O149" i="78"/>
  <c r="O145" i="78"/>
  <c r="O141" i="78"/>
  <c r="O21" i="78"/>
  <c r="O148" i="78"/>
  <c r="O144" i="78"/>
  <c r="O140" i="78"/>
  <c r="O20" i="78"/>
  <c r="I13" i="80"/>
  <c r="O138" i="78"/>
  <c r="O133" i="78"/>
  <c r="O128" i="78"/>
  <c r="O124" i="78"/>
  <c r="O120" i="78"/>
  <c r="O116" i="78"/>
  <c r="O112" i="78"/>
  <c r="O108" i="78"/>
  <c r="O104" i="78"/>
  <c r="O100" i="78"/>
  <c r="O96" i="78"/>
  <c r="O92" i="78"/>
  <c r="O88" i="78"/>
  <c r="O84" i="78"/>
  <c r="O80" i="78"/>
  <c r="O76" i="78"/>
  <c r="O72" i="78"/>
  <c r="O68" i="78"/>
  <c r="O64" i="78"/>
  <c r="O60" i="78"/>
  <c r="O56" i="78"/>
  <c r="O52" i="78"/>
  <c r="O48" i="78"/>
  <c r="O44" i="78"/>
  <c r="O40" i="78"/>
  <c r="O36" i="78"/>
  <c r="O32" i="78"/>
  <c r="O28" i="78"/>
  <c r="O24" i="78"/>
  <c r="O12" i="78"/>
  <c r="K56" i="76"/>
  <c r="K51" i="76"/>
  <c r="K47" i="76"/>
  <c r="K43" i="76"/>
  <c r="K39" i="76"/>
  <c r="K35" i="76"/>
  <c r="K31" i="76"/>
  <c r="K27" i="76"/>
  <c r="K22" i="76"/>
  <c r="K18" i="76"/>
  <c r="K13" i="76"/>
  <c r="L16" i="74"/>
  <c r="L12" i="74"/>
  <c r="K17" i="73"/>
  <c r="K12" i="73"/>
  <c r="M11" i="72"/>
  <c r="S31" i="71"/>
  <c r="S26" i="71"/>
  <c r="S21" i="71"/>
  <c r="S17" i="71"/>
  <c r="S13" i="71"/>
  <c r="P136" i="69"/>
  <c r="P132" i="69"/>
  <c r="P128" i="69"/>
  <c r="P124" i="69"/>
  <c r="P120" i="69"/>
  <c r="P116" i="69"/>
  <c r="P112" i="69"/>
  <c r="P108" i="69"/>
  <c r="P104" i="69"/>
  <c r="P100" i="69"/>
  <c r="P96" i="69"/>
  <c r="P92" i="69"/>
  <c r="P88" i="69"/>
  <c r="P84" i="69"/>
  <c r="P80" i="69"/>
  <c r="P76" i="69"/>
  <c r="P72" i="69"/>
  <c r="P68" i="69"/>
  <c r="P64" i="69"/>
  <c r="P60" i="69"/>
  <c r="P55" i="69"/>
  <c r="P51" i="69"/>
  <c r="P47" i="69"/>
  <c r="P43" i="69"/>
  <c r="P39" i="69"/>
  <c r="P35" i="69"/>
  <c r="P31" i="69"/>
  <c r="P27" i="69"/>
  <c r="P23" i="69"/>
  <c r="P19" i="69"/>
  <c r="P15" i="69"/>
  <c r="P11" i="69"/>
  <c r="K13" i="67"/>
  <c r="I12" i="80"/>
  <c r="O137" i="78"/>
  <c r="O132" i="78"/>
  <c r="O127" i="78"/>
  <c r="O123" i="78"/>
  <c r="O119" i="78"/>
  <c r="O115" i="78"/>
  <c r="O111" i="78"/>
  <c r="O107" i="78"/>
  <c r="O103" i="78"/>
  <c r="O99" i="78"/>
  <c r="O95" i="78"/>
  <c r="O91" i="78"/>
  <c r="O87" i="78"/>
  <c r="O83" i="78"/>
  <c r="O79" i="78"/>
  <c r="O75" i="78"/>
  <c r="O71" i="78"/>
  <c r="O67" i="78"/>
  <c r="O63" i="78"/>
  <c r="O59" i="78"/>
  <c r="O55" i="78"/>
  <c r="O51" i="78"/>
  <c r="O47" i="78"/>
  <c r="O43" i="78"/>
  <c r="O39" i="78"/>
  <c r="O35" i="78"/>
  <c r="O31" i="78"/>
  <c r="O27" i="78"/>
  <c r="O15" i="78"/>
  <c r="O11" i="78"/>
  <c r="K55" i="76"/>
  <c r="K50" i="76"/>
  <c r="K46" i="76"/>
  <c r="K42" i="76"/>
  <c r="K38" i="76"/>
  <c r="K34" i="76"/>
  <c r="K30" i="76"/>
  <c r="K26" i="76"/>
  <c r="K21" i="76"/>
  <c r="K17" i="76"/>
  <c r="K12" i="76"/>
  <c r="L15" i="74"/>
  <c r="L11" i="74"/>
  <c r="K19" i="73"/>
  <c r="K11" i="73"/>
  <c r="S35" i="71"/>
  <c r="S30" i="71"/>
  <c r="S24" i="71"/>
  <c r="S20" i="71"/>
  <c r="S16" i="71"/>
  <c r="S12" i="71"/>
  <c r="P135" i="69"/>
  <c r="P131" i="69"/>
  <c r="P127" i="69"/>
  <c r="P123" i="69"/>
  <c r="P119" i="69"/>
  <c r="P115" i="69"/>
  <c r="P111" i="69"/>
  <c r="P107" i="69"/>
  <c r="P103" i="69"/>
  <c r="P99" i="69"/>
  <c r="P95" i="69"/>
  <c r="P91" i="69"/>
  <c r="P87" i="69"/>
  <c r="P83" i="69"/>
  <c r="P79" i="69"/>
  <c r="I11" i="80"/>
  <c r="O136" i="78"/>
  <c r="O131" i="78"/>
  <c r="O126" i="78"/>
  <c r="O122" i="78"/>
  <c r="O118" i="78"/>
  <c r="O114" i="78"/>
  <c r="O110" i="78"/>
  <c r="O106" i="78"/>
  <c r="O102" i="78"/>
  <c r="O98" i="78"/>
  <c r="O94" i="78"/>
  <c r="O90" i="78"/>
  <c r="O86" i="78"/>
  <c r="O82" i="78"/>
  <c r="O78" i="78"/>
  <c r="O74" i="78"/>
  <c r="O70" i="78"/>
  <c r="O66" i="78"/>
  <c r="O62" i="78"/>
  <c r="O58" i="78"/>
  <c r="O54" i="78"/>
  <c r="O50" i="78"/>
  <c r="O46" i="78"/>
  <c r="O42" i="78"/>
  <c r="O38" i="78"/>
  <c r="O34" i="78"/>
  <c r="O30" i="78"/>
  <c r="O26" i="78"/>
  <c r="O14" i="78"/>
  <c r="O10" i="78"/>
  <c r="K53" i="76"/>
  <c r="K49" i="76"/>
  <c r="K45" i="76"/>
  <c r="K41" i="76"/>
  <c r="K37" i="76"/>
  <c r="K33" i="76"/>
  <c r="K29" i="76"/>
  <c r="K25" i="76"/>
  <c r="K20" i="76"/>
  <c r="K16" i="76"/>
  <c r="K11" i="76"/>
  <c r="L14" i="74"/>
  <c r="K22" i="73"/>
  <c r="K14" i="73"/>
  <c r="M13" i="72"/>
  <c r="S34" i="71"/>
  <c r="S29" i="71"/>
  <c r="S23" i="71"/>
  <c r="S19" i="71"/>
  <c r="S15" i="71"/>
  <c r="S11" i="71"/>
  <c r="P134" i="69"/>
  <c r="P130" i="69"/>
  <c r="P126" i="69"/>
  <c r="P122" i="69"/>
  <c r="P118" i="69"/>
  <c r="P114" i="69"/>
  <c r="P110" i="69"/>
  <c r="P106" i="69"/>
  <c r="P102" i="69"/>
  <c r="P98" i="69"/>
  <c r="P94" i="69"/>
  <c r="P90" i="69"/>
  <c r="P86" i="69"/>
  <c r="P82" i="69"/>
  <c r="P78" i="69"/>
  <c r="P74" i="69"/>
  <c r="P70" i="69"/>
  <c r="P66" i="69"/>
  <c r="P62" i="69"/>
  <c r="P58" i="69"/>
  <c r="P53" i="69"/>
  <c r="P49" i="69"/>
  <c r="P45" i="69"/>
  <c r="P41" i="69"/>
  <c r="P37" i="69"/>
  <c r="P33" i="69"/>
  <c r="P29" i="69"/>
  <c r="P25" i="69"/>
  <c r="P21" i="69"/>
  <c r="P17" i="69"/>
  <c r="P13" i="69"/>
  <c r="K15" i="67"/>
  <c r="K11" i="67"/>
  <c r="I10" i="80"/>
  <c r="O121" i="78"/>
  <c r="O105" i="78"/>
  <c r="O89" i="78"/>
  <c r="O73" i="78"/>
  <c r="O57" i="78"/>
  <c r="O41" i="78"/>
  <c r="O25" i="78"/>
  <c r="K48" i="76"/>
  <c r="K32" i="76"/>
  <c r="K14" i="76"/>
  <c r="K13" i="73"/>
  <c r="S22" i="71"/>
  <c r="P133" i="69"/>
  <c r="P117" i="69"/>
  <c r="P101" i="69"/>
  <c r="P85" i="69"/>
  <c r="P73" i="69"/>
  <c r="P65" i="69"/>
  <c r="P56" i="69"/>
  <c r="P48" i="69"/>
  <c r="P40" i="69"/>
  <c r="P32" i="69"/>
  <c r="P24" i="69"/>
  <c r="P16" i="69"/>
  <c r="K14" i="67"/>
  <c r="L13" i="66"/>
  <c r="L16" i="65"/>
  <c r="L12" i="65"/>
  <c r="O24" i="64"/>
  <c r="O20" i="64"/>
  <c r="O16" i="64"/>
  <c r="O12" i="64"/>
  <c r="M52" i="63"/>
  <c r="M48" i="63"/>
  <c r="M44" i="63"/>
  <c r="M40" i="63"/>
  <c r="M36" i="63"/>
  <c r="M32" i="63"/>
  <c r="M27" i="63"/>
  <c r="M22" i="63"/>
  <c r="M18" i="63"/>
  <c r="M14" i="63"/>
  <c r="N218" i="62"/>
  <c r="N214" i="62"/>
  <c r="N210" i="62"/>
  <c r="N206" i="62"/>
  <c r="N202" i="62"/>
  <c r="N198" i="62"/>
  <c r="N194" i="62"/>
  <c r="N190" i="62"/>
  <c r="N186" i="62"/>
  <c r="N182" i="62"/>
  <c r="N178" i="62"/>
  <c r="N174" i="62"/>
  <c r="N170" i="62"/>
  <c r="N166" i="62"/>
  <c r="N162" i="62"/>
  <c r="N157" i="62"/>
  <c r="N153" i="62"/>
  <c r="N149" i="62"/>
  <c r="N145" i="62"/>
  <c r="N141" i="62"/>
  <c r="N136" i="62"/>
  <c r="N132" i="62"/>
  <c r="N128" i="62"/>
  <c r="N124" i="62"/>
  <c r="N120" i="62"/>
  <c r="N116" i="62"/>
  <c r="N112" i="62"/>
  <c r="N108" i="62"/>
  <c r="N104" i="62"/>
  <c r="N100" i="62"/>
  <c r="N96" i="62"/>
  <c r="N92" i="62"/>
  <c r="N88" i="62"/>
  <c r="N84" i="62"/>
  <c r="N79" i="62"/>
  <c r="N75" i="62"/>
  <c r="N71" i="62"/>
  <c r="N67" i="62"/>
  <c r="N63" i="62"/>
  <c r="N59" i="62"/>
  <c r="N55" i="62"/>
  <c r="N51" i="62"/>
  <c r="N47" i="62"/>
  <c r="O134" i="78"/>
  <c r="O117" i="78"/>
  <c r="O101" i="78"/>
  <c r="O85" i="78"/>
  <c r="O69" i="78"/>
  <c r="O53" i="78"/>
  <c r="O37" i="78"/>
  <c r="O13" i="78"/>
  <c r="K44" i="76"/>
  <c r="K28" i="76"/>
  <c r="L17" i="74"/>
  <c r="M12" i="72"/>
  <c r="S18" i="71"/>
  <c r="P129" i="69"/>
  <c r="P113" i="69"/>
  <c r="P97" i="69"/>
  <c r="P81" i="69"/>
  <c r="P71" i="69"/>
  <c r="P63" i="69"/>
  <c r="P54" i="69"/>
  <c r="P46" i="69"/>
  <c r="P38" i="69"/>
  <c r="P30" i="69"/>
  <c r="P22" i="69"/>
  <c r="P14" i="69"/>
  <c r="K12" i="67"/>
  <c r="L12" i="66"/>
  <c r="L15" i="65"/>
  <c r="L11" i="65"/>
  <c r="O23" i="64"/>
  <c r="O19" i="64"/>
  <c r="O15" i="64"/>
  <c r="O11" i="64"/>
  <c r="M51" i="63"/>
  <c r="M47" i="63"/>
  <c r="M43" i="63"/>
  <c r="M39" i="63"/>
  <c r="M35" i="63"/>
  <c r="M31" i="63"/>
  <c r="M26" i="63"/>
  <c r="M21" i="63"/>
  <c r="M17" i="63"/>
  <c r="M13" i="63"/>
  <c r="N217" i="62"/>
  <c r="N213" i="62"/>
  <c r="N209" i="62"/>
  <c r="N205" i="62"/>
  <c r="N201" i="62"/>
  <c r="N197" i="62"/>
  <c r="N193" i="62"/>
  <c r="N189" i="62"/>
  <c r="N185" i="62"/>
  <c r="N181" i="62"/>
  <c r="N177" i="62"/>
  <c r="N173" i="62"/>
  <c r="N169" i="62"/>
  <c r="N165" i="62"/>
  <c r="N161" i="62"/>
  <c r="N156" i="62"/>
  <c r="N152" i="62"/>
  <c r="N148" i="62"/>
  <c r="N144" i="62"/>
  <c r="N139" i="62"/>
  <c r="N135" i="62"/>
  <c r="N131" i="62"/>
  <c r="N127" i="62"/>
  <c r="N123" i="62"/>
  <c r="N119" i="62"/>
  <c r="N115" i="62"/>
  <c r="N111" i="62"/>
  <c r="N107" i="62"/>
  <c r="N103" i="62"/>
  <c r="N99" i="62"/>
  <c r="N95" i="62"/>
  <c r="N91" i="62"/>
  <c r="N87" i="62"/>
  <c r="N83" i="62"/>
  <c r="N78" i="62"/>
  <c r="N74" i="62"/>
  <c r="N70" i="62"/>
  <c r="N66" i="62"/>
  <c r="N62" i="62"/>
  <c r="N58" i="62"/>
  <c r="N54" i="62"/>
  <c r="N50" i="62"/>
  <c r="O125" i="78"/>
  <c r="O109" i="78"/>
  <c r="O93" i="78"/>
  <c r="O77" i="78"/>
  <c r="O61" i="78"/>
  <c r="O45" i="78"/>
  <c r="O29" i="78"/>
  <c r="K52" i="76"/>
  <c r="K36" i="76"/>
  <c r="K19" i="76"/>
  <c r="K21" i="73"/>
  <c r="S27" i="71"/>
  <c r="P137" i="69"/>
  <c r="P121" i="69"/>
  <c r="P105" i="69"/>
  <c r="P89" i="69"/>
  <c r="P75" i="69"/>
  <c r="P67" i="69"/>
  <c r="P59" i="69"/>
  <c r="P50" i="69"/>
  <c r="P42" i="69"/>
  <c r="P34" i="69"/>
  <c r="P26" i="69"/>
  <c r="P18" i="69"/>
  <c r="K16" i="67"/>
  <c r="L14" i="66"/>
  <c r="L17" i="65"/>
  <c r="L13" i="65"/>
  <c r="O25" i="64"/>
  <c r="O21" i="64"/>
  <c r="O17" i="64"/>
  <c r="O13" i="64"/>
  <c r="M53" i="63"/>
  <c r="M49" i="63"/>
  <c r="M45" i="63"/>
  <c r="M41" i="63"/>
  <c r="M37" i="63"/>
  <c r="M33" i="63"/>
  <c r="M29" i="63"/>
  <c r="M24" i="63"/>
  <c r="M19" i="63"/>
  <c r="M15" i="63"/>
  <c r="M11" i="63"/>
  <c r="N215" i="62"/>
  <c r="N211" i="62"/>
  <c r="N207" i="62"/>
  <c r="N203" i="62"/>
  <c r="N199" i="62"/>
  <c r="N195" i="62"/>
  <c r="N191" i="62"/>
  <c r="N187" i="62"/>
  <c r="N183" i="62"/>
  <c r="N179" i="62"/>
  <c r="N175" i="62"/>
  <c r="N171" i="62"/>
  <c r="N167" i="62"/>
  <c r="N163" i="62"/>
  <c r="N159" i="62"/>
  <c r="N154" i="62"/>
  <c r="N150" i="62"/>
  <c r="N146" i="62"/>
  <c r="O113" i="78"/>
  <c r="O49" i="78"/>
  <c r="K23" i="76"/>
  <c r="P125" i="69"/>
  <c r="P69" i="69"/>
  <c r="P36" i="69"/>
  <c r="L15" i="66"/>
  <c r="O22" i="64"/>
  <c r="M50" i="63"/>
  <c r="M34" i="63"/>
  <c r="M16" i="63"/>
  <c r="N208" i="62"/>
  <c r="N192" i="62"/>
  <c r="N176" i="62"/>
  <c r="N160" i="62"/>
  <c r="N143" i="62"/>
  <c r="N134" i="62"/>
  <c r="N126" i="62"/>
  <c r="N118" i="62"/>
  <c r="N110" i="62"/>
  <c r="N102" i="62"/>
  <c r="N94" i="62"/>
  <c r="N86" i="62"/>
  <c r="N77" i="62"/>
  <c r="N69" i="62"/>
  <c r="N61" i="62"/>
  <c r="N53" i="62"/>
  <c r="N46" i="62"/>
  <c r="N42" i="62"/>
  <c r="N38" i="62"/>
  <c r="N33" i="62"/>
  <c r="N29" i="62"/>
  <c r="N25" i="62"/>
  <c r="N21" i="62"/>
  <c r="N17" i="62"/>
  <c r="N13" i="62"/>
  <c r="T223" i="61"/>
  <c r="T218" i="61"/>
  <c r="T214" i="61"/>
  <c r="T210" i="61"/>
  <c r="T206" i="61"/>
  <c r="T202" i="61"/>
  <c r="T198" i="61"/>
  <c r="T194" i="61"/>
  <c r="T190" i="61"/>
  <c r="T186" i="61"/>
  <c r="T182" i="61"/>
  <c r="T178" i="61"/>
  <c r="T174" i="61"/>
  <c r="T170" i="61"/>
  <c r="T166" i="61"/>
  <c r="T162" i="61"/>
  <c r="T158" i="61"/>
  <c r="T154" i="61"/>
  <c r="T149" i="61"/>
  <c r="T145" i="61"/>
  <c r="T141" i="61"/>
  <c r="T137" i="61"/>
  <c r="T133" i="61"/>
  <c r="T129" i="61"/>
  <c r="T125" i="61"/>
  <c r="T121" i="61"/>
  <c r="T117" i="61"/>
  <c r="T113" i="61"/>
  <c r="T109" i="61"/>
  <c r="T105" i="61"/>
  <c r="T101" i="61"/>
  <c r="T97" i="61"/>
  <c r="T93" i="61"/>
  <c r="T89" i="61"/>
  <c r="T85" i="61"/>
  <c r="T81" i="61"/>
  <c r="T77" i="61"/>
  <c r="T73" i="61"/>
  <c r="T69" i="61"/>
  <c r="T65" i="61"/>
  <c r="T61" i="61"/>
  <c r="T57" i="61"/>
  <c r="T53" i="61"/>
  <c r="T49" i="61"/>
  <c r="T45" i="61"/>
  <c r="T41" i="61"/>
  <c r="T37" i="61"/>
  <c r="T33" i="61"/>
  <c r="T29" i="61"/>
  <c r="T25" i="61"/>
  <c r="T21" i="61"/>
  <c r="T17" i="61"/>
  <c r="T13" i="61"/>
  <c r="Q47" i="59"/>
  <c r="Q43" i="59"/>
  <c r="Q39" i="59"/>
  <c r="Q34" i="59"/>
  <c r="Q29" i="59"/>
  <c r="Q24" i="59"/>
  <c r="Q20" i="59"/>
  <c r="Q16" i="59"/>
  <c r="Q12" i="59"/>
  <c r="O97" i="78"/>
  <c r="O33" i="78"/>
  <c r="L13" i="74"/>
  <c r="P109" i="69"/>
  <c r="P61" i="69"/>
  <c r="P28" i="69"/>
  <c r="L11" i="66"/>
  <c r="O18" i="64"/>
  <c r="M46" i="63"/>
  <c r="M30" i="63"/>
  <c r="M12" i="63"/>
  <c r="N204" i="62"/>
  <c r="N188" i="62"/>
  <c r="N172" i="62"/>
  <c r="N155" i="62"/>
  <c r="N142" i="62"/>
  <c r="N133" i="62"/>
  <c r="N125" i="62"/>
  <c r="N117" i="62"/>
  <c r="N109" i="62"/>
  <c r="N101" i="62"/>
  <c r="N93" i="62"/>
  <c r="N85" i="62"/>
  <c r="N76" i="62"/>
  <c r="N68" i="62"/>
  <c r="N60" i="62"/>
  <c r="N52" i="62"/>
  <c r="N45" i="62"/>
  <c r="N41" i="62"/>
  <c r="N36" i="62"/>
  <c r="N32" i="62"/>
  <c r="N28" i="62"/>
  <c r="N24" i="62"/>
  <c r="N20" i="62"/>
  <c r="N16" i="62"/>
  <c r="N12" i="62"/>
  <c r="T222" i="61"/>
  <c r="T217" i="61"/>
  <c r="T213" i="61"/>
  <c r="T209" i="61"/>
  <c r="T205" i="61"/>
  <c r="T201" i="61"/>
  <c r="T197" i="61"/>
  <c r="T193" i="61"/>
  <c r="T189" i="61"/>
  <c r="T185" i="61"/>
  <c r="T181" i="61"/>
  <c r="T177" i="61"/>
  <c r="T173" i="61"/>
  <c r="T169" i="61"/>
  <c r="T165" i="61"/>
  <c r="T161" i="61"/>
  <c r="T157" i="61"/>
  <c r="T153" i="61"/>
  <c r="T148" i="61"/>
  <c r="T144" i="61"/>
  <c r="T140" i="61"/>
  <c r="T136" i="61"/>
  <c r="T132" i="61"/>
  <c r="T128" i="61"/>
  <c r="T124" i="61"/>
  <c r="T120" i="61"/>
  <c r="T116" i="61"/>
  <c r="T112" i="61"/>
  <c r="T108" i="61"/>
  <c r="T104" i="61"/>
  <c r="T100" i="61"/>
  <c r="T96" i="61"/>
  <c r="T92" i="61"/>
  <c r="T88" i="61"/>
  <c r="T84" i="61"/>
  <c r="T80" i="61"/>
  <c r="T76" i="61"/>
  <c r="T72" i="61"/>
  <c r="T68" i="61"/>
  <c r="T64" i="61"/>
  <c r="T60" i="61"/>
  <c r="T56" i="61"/>
  <c r="T52" i="61"/>
  <c r="T48" i="61"/>
  <c r="T44" i="61"/>
  <c r="T40" i="61"/>
  <c r="T36" i="61"/>
  <c r="T32" i="61"/>
  <c r="T28" i="61"/>
  <c r="T24" i="61"/>
  <c r="T20" i="61"/>
  <c r="T16" i="61"/>
  <c r="T12" i="61"/>
  <c r="Q46" i="59"/>
  <c r="Q42" i="59"/>
  <c r="Q38" i="59"/>
  <c r="Q33" i="59"/>
  <c r="Q28" i="59"/>
  <c r="Q23" i="59"/>
  <c r="Q19" i="59"/>
  <c r="O81" i="78"/>
  <c r="K57" i="76"/>
  <c r="S33" i="71"/>
  <c r="P93" i="69"/>
  <c r="P52" i="69"/>
  <c r="P20" i="69"/>
  <c r="L14" i="65"/>
  <c r="O14" i="64"/>
  <c r="M42" i="63"/>
  <c r="M25" i="63"/>
  <c r="N216" i="62"/>
  <c r="N200" i="62"/>
  <c r="N184" i="62"/>
  <c r="N168" i="62"/>
  <c r="N151" i="62"/>
  <c r="N138" i="62"/>
  <c r="N130" i="62"/>
  <c r="N122" i="62"/>
  <c r="N114" i="62"/>
  <c r="N106" i="62"/>
  <c r="N98" i="62"/>
  <c r="N90" i="62"/>
  <c r="N82" i="62"/>
  <c r="N73" i="62"/>
  <c r="N65" i="62"/>
  <c r="N57" i="62"/>
  <c r="N49" i="62"/>
  <c r="N44" i="62"/>
  <c r="N40" i="62"/>
  <c r="N35" i="62"/>
  <c r="N31" i="62"/>
  <c r="N27" i="62"/>
  <c r="N23" i="62"/>
  <c r="N19" i="62"/>
  <c r="N15" i="62"/>
  <c r="N11" i="62"/>
  <c r="T220" i="61"/>
  <c r="T216" i="61"/>
  <c r="T212" i="61"/>
  <c r="T208" i="61"/>
  <c r="T204" i="61"/>
  <c r="T200" i="61"/>
  <c r="T196" i="61"/>
  <c r="T192" i="61"/>
  <c r="T188" i="61"/>
  <c r="T184" i="61"/>
  <c r="T180" i="61"/>
  <c r="T176" i="61"/>
  <c r="T172" i="61"/>
  <c r="T168" i="61"/>
  <c r="T164" i="61"/>
  <c r="T160" i="61"/>
  <c r="T156" i="61"/>
  <c r="T152" i="61"/>
  <c r="T147" i="61"/>
  <c r="T143" i="61"/>
  <c r="T139" i="61"/>
  <c r="T135" i="61"/>
  <c r="T131" i="61"/>
  <c r="T127" i="61"/>
  <c r="T123" i="61"/>
  <c r="T119" i="61"/>
  <c r="T115" i="61"/>
  <c r="T111" i="61"/>
  <c r="T107" i="61"/>
  <c r="T103" i="61"/>
  <c r="T99" i="61"/>
  <c r="T95" i="61"/>
  <c r="T91" i="61"/>
  <c r="T87" i="61"/>
  <c r="T83" i="61"/>
  <c r="T79" i="61"/>
  <c r="T75" i="61"/>
  <c r="T71" i="61"/>
  <c r="T67" i="61"/>
  <c r="T63" i="61"/>
  <c r="T59" i="61"/>
  <c r="T55" i="61"/>
  <c r="T51" i="61"/>
  <c r="T47" i="61"/>
  <c r="T43" i="61"/>
  <c r="T39" i="61"/>
  <c r="T35" i="61"/>
  <c r="T31" i="61"/>
  <c r="T27" i="61"/>
  <c r="O65" i="78"/>
  <c r="P44" i="69"/>
  <c r="M38" i="63"/>
  <c r="N180" i="62"/>
  <c r="N129" i="62"/>
  <c r="N97" i="62"/>
  <c r="N64" i="62"/>
  <c r="N39" i="62"/>
  <c r="N22" i="62"/>
  <c r="T219" i="61"/>
  <c r="T203" i="61"/>
  <c r="T187" i="61"/>
  <c r="T171" i="61"/>
  <c r="T155" i="61"/>
  <c r="T138" i="61"/>
  <c r="T122" i="61"/>
  <c r="T106" i="61"/>
  <c r="T90" i="61"/>
  <c r="T74" i="61"/>
  <c r="T58" i="61"/>
  <c r="T42" i="61"/>
  <c r="T26" i="61"/>
  <c r="T18" i="61"/>
  <c r="Q48" i="59"/>
  <c r="Q40" i="59"/>
  <c r="Q30" i="59"/>
  <c r="Q21" i="59"/>
  <c r="Q14" i="59"/>
  <c r="D33" i="88"/>
  <c r="D27" i="88"/>
  <c r="D21" i="88"/>
  <c r="D17" i="88"/>
  <c r="D12" i="88"/>
  <c r="Q27" i="59"/>
  <c r="Q13" i="59"/>
  <c r="D43" i="88"/>
  <c r="D26" i="88"/>
  <c r="D20" i="88"/>
  <c r="D16" i="88"/>
  <c r="D38" i="88"/>
  <c r="D24" i="88"/>
  <c r="D15" i="88"/>
  <c r="O129" i="78"/>
  <c r="N196" i="62"/>
  <c r="N137" i="62"/>
  <c r="N105" i="62"/>
  <c r="N43" i="62"/>
  <c r="T224" i="61"/>
  <c r="T175" i="61"/>
  <c r="T142" i="61"/>
  <c r="T94" i="61"/>
  <c r="T78" i="61"/>
  <c r="T30" i="61"/>
  <c r="T11" i="61"/>
  <c r="Q22" i="59"/>
  <c r="D23" i="88"/>
  <c r="D18" i="88"/>
  <c r="K40" i="76"/>
  <c r="P12" i="69"/>
  <c r="M20" i="63"/>
  <c r="N164" i="62"/>
  <c r="N121" i="62"/>
  <c r="N89" i="62"/>
  <c r="N56" i="62"/>
  <c r="N34" i="62"/>
  <c r="N18" i="62"/>
  <c r="T215" i="61"/>
  <c r="T199" i="61"/>
  <c r="T183" i="61"/>
  <c r="T167" i="61"/>
  <c r="T151" i="61"/>
  <c r="T134" i="61"/>
  <c r="T118" i="61"/>
  <c r="T102" i="61"/>
  <c r="T86" i="61"/>
  <c r="T70" i="61"/>
  <c r="T54" i="61"/>
  <c r="T38" i="61"/>
  <c r="T23" i="61"/>
  <c r="T15" i="61"/>
  <c r="Q45" i="59"/>
  <c r="Q37" i="59"/>
  <c r="Q18" i="59"/>
  <c r="D31" i="88"/>
  <c r="D11" i="88"/>
  <c r="D19" i="88"/>
  <c r="P77" i="69"/>
  <c r="N72" i="62"/>
  <c r="T207" i="61"/>
  <c r="T159" i="61"/>
  <c r="T110" i="61"/>
  <c r="T62" i="61"/>
  <c r="T19" i="61"/>
  <c r="Q31" i="59"/>
  <c r="D35" i="88"/>
  <c r="D13" i="88"/>
  <c r="S14" i="71"/>
  <c r="O26" i="64"/>
  <c r="N212" i="62"/>
  <c r="N147" i="62"/>
  <c r="N113" i="62"/>
  <c r="N81" i="62"/>
  <c r="N48" i="62"/>
  <c r="N30" i="62"/>
  <c r="N14" i="62"/>
  <c r="T211" i="61"/>
  <c r="T195" i="61"/>
  <c r="T179" i="61"/>
  <c r="T163" i="61"/>
  <c r="T146" i="61"/>
  <c r="T130" i="61"/>
  <c r="T114" i="61"/>
  <c r="T98" i="61"/>
  <c r="T82" i="61"/>
  <c r="T66" i="61"/>
  <c r="T50" i="61"/>
  <c r="T34" i="61"/>
  <c r="T22" i="61"/>
  <c r="T14" i="61"/>
  <c r="Q44" i="59"/>
  <c r="Q36" i="59"/>
  <c r="Q26" i="59"/>
  <c r="Q17" i="59"/>
  <c r="Q11" i="59"/>
  <c r="D29" i="88"/>
  <c r="M54" i="63"/>
  <c r="N26" i="62"/>
  <c r="T191" i="61"/>
  <c r="T126" i="61"/>
  <c r="T46" i="61"/>
  <c r="Q41" i="59"/>
  <c r="Q15" i="59"/>
  <c r="D28" i="88"/>
  <c r="O17" i="78" l="1"/>
  <c r="F5" i="89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E5" i="89"/>
  <c r="D5" i="89"/>
  <c r="B7" i="89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5">
    <s v="Migdal Hashkaot Neches Boded"/>
    <s v="{[Time].[Hie Time].[Yom].&amp;[20160630]}"/>
    <s v="{[Medida].[Medida].&amp;[2]}"/>
    <s v="{[Keren].[Keren].[All]}"/>
    <s v="{[Cheshbon KM].[Hie Peilut].[Peilut 5].&amp;[Kod_Peilut_L5_172]&amp;[Kod_Peilut_L4_304]&amp;[Kod_Peilut_L3_303]&amp;[Kod_Peilut_L2_159]&amp;[Kod_Peilut_L1_182]}"/>
    <s v="{[Salim Maslulim].[Salim Maslulim].&amp;[2]}"/>
    <s v="{[Makor Mezuman].[Makor Mezuman].&amp;[45]}"/>
    <s v="[Measures].[c_Shovi_Keren]"/>
    <s v="#,0.00"/>
    <s v="[Measures].[c_NB_Achuz_Me_Tik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55]&amp;[-1]"/>
    <s v="[Neches].[Neches].&amp;[9999921]&amp;[-1]"/>
    <s v="[Neches].[Neches].&amp;[9999806]&amp;[-1]"/>
    <s v="[Neches].[Neches].&amp;[9999715]&amp;[-1]"/>
  </metadataStrings>
  <mdxMetadata count="44">
    <mdx n="0" f="s">
      <ms ns="1" c="0"/>
    </mdx>
    <mdx n="0" f="v">
      <t c="8" si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9"/>
      </t>
    </mdx>
    <mdx n="0" f="v">
      <t c="8" si="8">
        <n x="1" s="1"/>
        <n x="2" s="1"/>
        <n x="3" s="1"/>
        <n x="4" s="1"/>
        <n x="5" s="1"/>
        <n x="6" s="1"/>
        <n x="12"/>
        <n x="7"/>
      </t>
    </mdx>
    <mdx n="0" f="v">
      <t c="8" si="8">
        <n x="1" s="1"/>
        <n x="2" s="1"/>
        <n x="3" s="1"/>
        <n x="4" s="1"/>
        <n x="5" s="1"/>
        <n x="6" s="1"/>
        <n x="13"/>
        <n x="7"/>
      </t>
    </mdx>
    <mdx n="0" f="v">
      <t c="8" si="8">
        <n x="1" s="1"/>
        <n x="2" s="1"/>
        <n x="3" s="1"/>
        <n x="4" s="1"/>
        <n x="5" s="1"/>
        <n x="6" s="1"/>
        <n x="14"/>
        <n x="7"/>
      </t>
    </mdx>
    <mdx n="0" f="v">
      <t c="8" si="8">
        <n x="1" s="1"/>
        <n x="2" s="1"/>
        <n x="3" s="1"/>
        <n x="4" s="1"/>
        <n x="5" s="1"/>
        <n x="6" s="1"/>
        <n x="15"/>
        <n x="7"/>
      </t>
    </mdx>
    <mdx n="0" f="v">
      <t c="8" si="8">
        <n x="1" s="1"/>
        <n x="2" s="1"/>
        <n x="3" s="1"/>
        <n x="4" s="1"/>
        <n x="5" s="1"/>
        <n x="6" s="1"/>
        <n x="16"/>
        <n x="7"/>
      </t>
    </mdx>
    <mdx n="0" f="v">
      <t c="8" si="8">
        <n x="1" s="1"/>
        <n x="2" s="1"/>
        <n x="3" s="1"/>
        <n x="4" s="1"/>
        <n x="5" s="1"/>
        <n x="6" s="1"/>
        <n x="17"/>
        <n x="7"/>
      </t>
    </mdx>
    <mdx n="0" f="v">
      <t c="8" si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9"/>
      </t>
    </mdx>
    <mdx n="0" f="v">
      <t c="8" si="8">
        <n x="1" s="1"/>
        <n x="2" s="1"/>
        <n x="3" s="1"/>
        <n x="4" s="1"/>
        <n x="5" s="1"/>
        <n x="6" s="1"/>
        <n x="20"/>
        <n x="7"/>
      </t>
    </mdx>
    <mdx n="0" f="v">
      <t c="8">
        <n x="1" s="1"/>
        <n x="2" s="1"/>
        <n x="3" s="1"/>
        <n x="4" s="1"/>
        <n x="5" s="1"/>
        <n x="6" s="1"/>
        <n x="21"/>
        <n x="7"/>
      </t>
    </mdx>
    <mdx n="0" f="v">
      <t c="8">
        <n x="1" s="1"/>
        <n x="2" s="1"/>
        <n x="3" s="1"/>
        <n x="4" s="1"/>
        <n x="5" s="1"/>
        <n x="6" s="1"/>
        <n x="21"/>
        <n x="9"/>
      </t>
    </mdx>
    <mdx n="0" f="v">
      <t c="8" si="8">
        <n x="1" s="1"/>
        <n x="2" s="1"/>
        <n x="3" s="1"/>
        <n x="4" s="1"/>
        <n x="5" s="1"/>
        <n x="6" s="1"/>
        <n x="22"/>
        <n x="7"/>
      </t>
    </mdx>
    <mdx n="0" f="v">
      <t c="8" si="8">
        <n x="1" s="1"/>
        <n x="2" s="1"/>
        <n x="3" s="1"/>
        <n x="4" s="1"/>
        <n x="5" s="1"/>
        <n x="6" s="1"/>
        <n x="23"/>
        <n x="7"/>
      </t>
    </mdx>
    <mdx n="0" f="v">
      <t c="8" si="8">
        <n x="1" s="1"/>
        <n x="2" s="1"/>
        <n x="3" s="1"/>
        <n x="4" s="1"/>
        <n x="5" s="1"/>
        <n x="6" s="1"/>
        <n x="24"/>
        <n x="7"/>
      </t>
    </mdx>
    <mdx n="0" f="v">
      <t c="8" si="8">
        <n x="1" s="1"/>
        <n x="2" s="1"/>
        <n x="3" s="1"/>
        <n x="4" s="1"/>
        <n x="5" s="1"/>
        <n x="6" s="1"/>
        <n x="25"/>
        <n x="7"/>
      </t>
    </mdx>
    <mdx n="0" f="v">
      <t c="8">
        <n x="1" s="1"/>
        <n x="2" s="1"/>
        <n x="3" s="1"/>
        <n x="4" s="1"/>
        <n x="5" s="1"/>
        <n x="6" s="1"/>
        <n x="26"/>
        <n x="7"/>
      </t>
    </mdx>
    <mdx n="0" f="v">
      <t c="8">
        <n x="1" s="1"/>
        <n x="2" s="1"/>
        <n x="3" s="1"/>
        <n x="4" s="1"/>
        <n x="5" s="1"/>
        <n x="6" s="1"/>
        <n x="26"/>
        <n x="9"/>
      </t>
    </mdx>
    <mdx n="0" f="v">
      <t c="8" si="8">
        <n x="1" s="1"/>
        <n x="2" s="1"/>
        <n x="3" s="1"/>
        <n x="4" s="1"/>
        <n x="5" s="1"/>
        <n x="6" s="1"/>
        <n x="27"/>
        <n x="7"/>
      </t>
    </mdx>
    <mdx n="0" f="v">
      <t c="8">
        <n x="1" s="1"/>
        <n x="2" s="1"/>
        <n x="3" s="1"/>
        <n x="4" s="1"/>
        <n x="5" s="1"/>
        <n x="6" s="1"/>
        <n x="28"/>
        <n x="7"/>
      </t>
    </mdx>
    <mdx n="0" f="v">
      <t c="8">
        <n x="1" s="1"/>
        <n x="2" s="1"/>
        <n x="3" s="1"/>
        <n x="4" s="1"/>
        <n x="5" s="1"/>
        <n x="6" s="1"/>
        <n x="28"/>
        <n x="9"/>
      </t>
    </mdx>
    <mdx n="0" f="v">
      <t c="8">
        <n x="1" s="1"/>
        <n x="2" s="1"/>
        <n x="3" s="1"/>
        <n x="4" s="1"/>
        <n x="5" s="1"/>
        <n x="6" s="1"/>
        <n x="29"/>
        <n x="7"/>
      </t>
    </mdx>
    <mdx n="0" f="v">
      <t c="8">
        <n x="1" s="1"/>
        <n x="2" s="1"/>
        <n x="3" s="1"/>
        <n x="4" s="1"/>
        <n x="5" s="1"/>
        <n x="6" s="1"/>
        <n x="29"/>
        <n x="9"/>
      </t>
    </mdx>
    <mdx n="0" f="v">
      <t c="8" si="8">
        <n x="1" s="1"/>
        <n x="2" s="1"/>
        <n x="3" s="1"/>
        <n x="4" s="1"/>
        <n x="5" s="1"/>
        <n x="6" s="1"/>
        <n x="30"/>
        <n x="7"/>
      </t>
    </mdx>
    <mdx n="0" f="v">
      <t c="8">
        <n x="1" s="1"/>
        <n x="2" s="1"/>
        <n x="3" s="1"/>
        <n x="4" s="1"/>
        <n x="5" s="1"/>
        <n x="6" s="1"/>
        <n x="31"/>
        <n x="7"/>
      </t>
    </mdx>
    <mdx n="0" f="v">
      <t c="8">
        <n x="1" s="1"/>
        <n x="2" s="1"/>
        <n x="3" s="1"/>
        <n x="4" s="1"/>
        <n x="5" s="1"/>
        <n x="6" s="1"/>
        <n x="31"/>
        <n x="9"/>
      </t>
    </mdx>
    <mdx n="0" f="v">
      <t c="8">
        <n x="1" s="1"/>
        <n x="2" s="1"/>
        <n x="3" s="1"/>
        <n x="4" s="1"/>
        <n x="5" s="1"/>
        <n x="6" s="1"/>
        <n x="32"/>
        <n x="7"/>
      </t>
    </mdx>
    <mdx n="0" f="v">
      <t c="8">
        <n x="1" s="1"/>
        <n x="2" s="1"/>
        <n x="3" s="1"/>
        <n x="4" s="1"/>
        <n x="5" s="1"/>
        <n x="6" s="1"/>
        <n x="32"/>
        <n x="9"/>
      </t>
    </mdx>
    <mdx n="0" f="v">
      <t c="8">
        <n x="1" s="1"/>
        <n x="2" s="1"/>
        <n x="3" s="1"/>
        <n x="4" s="1"/>
        <n x="5" s="1"/>
        <n x="6" s="1"/>
        <n x="33"/>
        <n x="7"/>
      </t>
    </mdx>
    <mdx n="0" f="v">
      <t c="8">
        <n x="1" s="1"/>
        <n x="2" s="1"/>
        <n x="3" s="1"/>
        <n x="4" s="1"/>
        <n x="5" s="1"/>
        <n x="6" s="1"/>
        <n x="33"/>
        <n x="9"/>
      </t>
    </mdx>
    <mdx n="0" f="v">
      <t c="8">
        <n x="1" s="1"/>
        <n x="2" s="1"/>
        <n x="3" s="1"/>
        <n x="4" s="1"/>
        <n x="5" s="1"/>
        <n x="6" s="1"/>
        <n x="34"/>
        <n x="7"/>
      </t>
    </mdx>
    <mdx n="0" f="v">
      <t c="8">
        <n x="1" s="1"/>
        <n x="2" s="1"/>
        <n x="3" s="1"/>
        <n x="4" s="1"/>
        <n x="5" s="1"/>
        <n x="6" s="1"/>
        <n x="34"/>
        <n x="9"/>
      </t>
    </mdx>
    <mdx n="0" f="v">
      <t c="4" si="37">
        <n x="1" s="1"/>
        <n x="2" s="1"/>
        <n x="35"/>
        <n x="36"/>
      </t>
    </mdx>
    <mdx n="0" f="v">
      <t c="4" si="37">
        <n x="1" s="1"/>
        <n x="2" s="1"/>
        <n x="38"/>
        <n x="36"/>
      </t>
    </mdx>
    <mdx n="0" f="v">
      <t c="4" si="37">
        <n x="1" s="1"/>
        <n x="2" s="1"/>
        <n x="39"/>
        <n x="36"/>
      </t>
    </mdx>
    <mdx n="0" f="v">
      <t c="4" si="37">
        <n x="1" s="1"/>
        <n x="2" s="1"/>
        <n x="40"/>
        <n x="36"/>
      </t>
    </mdx>
    <mdx n="0" f="v">
      <t c="4" si="37">
        <n x="1" s="1"/>
        <n x="2" s="1"/>
        <n x="41"/>
        <n x="36"/>
      </t>
    </mdx>
    <mdx n="0" f="v">
      <t c="4" si="37">
        <n x="1" s="1"/>
        <n x="2" s="1"/>
        <n x="42"/>
        <n x="36"/>
      </t>
    </mdx>
    <mdx n="0" f="v">
      <t c="4" si="37">
        <n x="1" s="1"/>
        <n x="2" s="1"/>
        <n x="43"/>
        <n x="36"/>
      </t>
    </mdx>
    <mdx n="0" f="v">
      <t c="4" si="37">
        <n x="1" s="1"/>
        <n x="2" s="1"/>
        <n x="44"/>
        <n x="36"/>
      </t>
    </mdx>
  </mdxMetadata>
  <valueMetadata count="4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</valueMetadata>
</metadata>
</file>

<file path=xl/sharedStrings.xml><?xml version="1.0" encoding="utf-8"?>
<sst xmlns="http://schemas.openxmlformats.org/spreadsheetml/2006/main" count="6915" uniqueCount="1953">
  <si>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</si>
  <si>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</si>
  <si>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</si>
  <si>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</si>
  <si>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</si>
  <si>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</si>
  <si>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</si>
  <si>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</si>
  <si>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</si>
  <si>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</si>
  <si>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</si>
  <si>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</si>
  <si>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</si>
  <si>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</si>
  <si>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</si>
  <si>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</si>
  <si>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</si>
  <si>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</si>
  <si>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</si>
  <si>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</si>
  <si>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</si>
  <si>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</si>
  <si>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</si>
  <si>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</si>
  <si>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</si>
  <si>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</si>
  <si>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</si>
  <si>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</si>
  <si>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</si>
  <si>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</si>
  <si>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</si>
  <si>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</si>
  <si>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</si>
  <si>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</si>
  <si>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</si>
  <si>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</si>
  <si>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</si>
  <si>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</si>
  <si>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</si>
  <si>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</si>
  <si>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</si>
  <si>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קרנות השקעה בישראל</t>
  </si>
  <si>
    <t>סה"כ קרנות השקעה בחו"ל</t>
  </si>
  <si>
    <t>₪ / מט"ח</t>
  </si>
  <si>
    <t>סה"כ חוזים עתידיים בישראל</t>
  </si>
  <si>
    <t>שיעור ריבית ממוצע</t>
  </si>
  <si>
    <t>סה"כ מובטחות בשעבוד כלי רכב</t>
  </si>
  <si>
    <t>סה"כ מובטחות בבטחונות אחרים</t>
  </si>
  <si>
    <t>סה"כ הלוואות בישראל</t>
  </si>
  <si>
    <t>סה"כ הלוואות בחו"ל</t>
  </si>
  <si>
    <t>סה"כ הלוואות</t>
  </si>
  <si>
    <t>סה"כ מקרקעין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</si>
  <si>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</si>
  <si>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</si>
  <si>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</si>
  <si>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</si>
  <si>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</si>
  <si>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</si>
  <si>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</si>
  <si>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</si>
  <si>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</si>
  <si>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נכס הבסיס</t>
  </si>
  <si>
    <t>מירון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</si>
  <si>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</si>
  <si>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</si>
  <si>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</si>
  <si>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</si>
  <si>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</si>
  <si>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</si>
  <si>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</si>
  <si>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</si>
  <si>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</si>
  <si>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</si>
  <si>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</si>
  <si>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אגורות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</si>
  <si>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</si>
  <si>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</si>
  <si>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</si>
  <si>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</si>
  <si>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</si>
  <si>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</si>
  <si>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</si>
  <si>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ערד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</si>
  <si>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</si>
  <si>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</si>
  <si>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</si>
  <si>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</si>
  <si>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</si>
  <si>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</si>
  <si>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</si>
  <si>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</si>
  <si>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</si>
  <si>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</si>
  <si>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</si>
  <si>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</si>
  <si>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</si>
  <si>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</si>
  <si>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</si>
  <si>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</si>
  <si>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</si>
  <si>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</si>
  <si>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</si>
  <si>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סה"כ כנגד חסכון עמיתים/מבוטחים</t>
  </si>
  <si>
    <t>אופי הנכס</t>
  </si>
  <si>
    <t>סה"כ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</si>
  <si>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</si>
  <si>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</si>
  <si>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</si>
  <si>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</si>
  <si>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</si>
  <si>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</si>
  <si>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</si>
  <si>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</si>
  <si>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</si>
  <si>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</si>
  <si>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</si>
  <si>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</si>
  <si>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</si>
  <si>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</si>
  <si>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</si>
  <si>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</si>
  <si>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</si>
  <si>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</si>
  <si>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</si>
  <si>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</si>
  <si>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</si>
  <si>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</si>
  <si>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</si>
  <si>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שווי הוגן</t>
  </si>
  <si>
    <t>עלות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</si>
  <si>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</si>
  <si>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</si>
  <si>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</si>
  <si>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</si>
  <si>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</si>
  <si>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</si>
  <si>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</si>
  <si>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</si>
  <si>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</si>
  <si>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</si>
  <si>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</si>
  <si>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</si>
  <si>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</si>
  <si>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</si>
  <si>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</si>
  <si>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</si>
  <si>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</si>
  <si>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</si>
  <si>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</si>
  <si>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</si>
  <si>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</si>
  <si>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</si>
  <si>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</si>
  <si>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</si>
  <si>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</si>
  <si>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</si>
  <si>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</si>
  <si>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</si>
  <si>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</si>
  <si>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</si>
  <si>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</si>
  <si>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</si>
  <si>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</si>
  <si>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</si>
  <si>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</si>
  <si>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</si>
  <si>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</si>
  <si>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</si>
  <si>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</si>
  <si>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</si>
  <si>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</si>
  <si>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</si>
  <si>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</si>
  <si>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</si>
  <si>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</si>
  <si>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</si>
  <si>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</si>
  <si>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</si>
  <si>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</si>
  <si>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</si>
  <si>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</si>
  <si>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</si>
  <si>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</si>
  <si>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</si>
  <si>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</si>
  <si>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</si>
  <si>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</si>
  <si>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</si>
  <si>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</si>
  <si>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</si>
  <si>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</si>
  <si>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</si>
  <si>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</si>
  <si>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</si>
  <si>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</si>
  <si>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</si>
  <si>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</si>
  <si>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</si>
  <si>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</si>
  <si>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</si>
  <si>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</si>
  <si>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</si>
  <si>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</si>
  <si>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</si>
  <si>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</si>
  <si>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</si>
  <si>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</si>
  <si>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</si>
  <si>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</si>
  <si>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</si>
  <si>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</si>
  <si>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</si>
  <si>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</si>
  <si>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</si>
  <si>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</si>
  <si>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</si>
  <si>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</si>
  <si>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</si>
  <si>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</si>
  <si>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</si>
  <si>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</si>
  <si>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</si>
  <si>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</si>
  <si>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</si>
  <si>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</si>
  <si>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</si>
  <si>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</si>
  <si>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</si>
  <si>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</si>
  <si>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</si>
  <si>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</si>
  <si>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</si>
  <si>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</si>
  <si>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</si>
  <si>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</si>
  <si>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</si>
  <si>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</si>
  <si>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</si>
  <si>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</si>
  <si>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</si>
  <si>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</si>
  <si>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</si>
  <si>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</si>
  <si>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</si>
  <si>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</si>
  <si>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</si>
  <si>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</si>
  <si>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</si>
  <si>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</si>
  <si>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</si>
  <si>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</si>
  <si>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קרנות הון סיכון</t>
  </si>
  <si>
    <t>סה"כ מט"ח/ מט"ח</t>
  </si>
  <si>
    <t>סה"כ בחו"ל:</t>
  </si>
  <si>
    <t>סה"כ בישראל:</t>
  </si>
  <si>
    <t>סה"כ כתבי אופציה בחו"ל</t>
  </si>
  <si>
    <t>סה"כ חו"ל:</t>
  </si>
  <si>
    <t>סה"כ מקרקעין בישראל:</t>
  </si>
  <si>
    <t>מספר הנייר</t>
  </si>
  <si>
    <t>30/06/2016</t>
  </si>
  <si>
    <t>יוזמה קרן פנסיה לעצמאים בע"מ</t>
  </si>
  <si>
    <t>יוזמה קרן פנסיה לעצמאים</t>
  </si>
  <si>
    <t>5903 גליל</t>
  </si>
  <si>
    <t>9590332</t>
  </si>
  <si>
    <t>RF</t>
  </si>
  <si>
    <t>5904 גליל</t>
  </si>
  <si>
    <t>9590431</t>
  </si>
  <si>
    <t>ממשל צמוד 418</t>
  </si>
  <si>
    <t>1108927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</si>
  <si>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</si>
  <si>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</si>
  <si>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</si>
  <si>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</si>
  <si>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</si>
  <si>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</si>
  <si>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</si>
  <si>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</si>
  <si>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1025</t>
  </si>
  <si>
    <t>1135912</t>
  </si>
  <si>
    <t>ממשלתי צמוד 922</t>
  </si>
  <si>
    <t>1124056</t>
  </si>
  <si>
    <t>ממשלתית צמודה 0517</t>
  </si>
  <si>
    <t>1125905</t>
  </si>
  <si>
    <t>מקמ 1116</t>
  </si>
  <si>
    <t>8161119</t>
  </si>
  <si>
    <t>מקמ 1216</t>
  </si>
  <si>
    <t>8161218</t>
  </si>
  <si>
    <t>מקמ 417</t>
  </si>
  <si>
    <t>8170417</t>
  </si>
  <si>
    <t>מקמ 916</t>
  </si>
  <si>
    <t>8160913</t>
  </si>
  <si>
    <t>ממשלתי משתנה 0520  גילון</t>
  </si>
  <si>
    <t>1116193</t>
  </si>
  <si>
    <t>ממשל שקל  0217</t>
  </si>
  <si>
    <t>1101575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</si>
  <si>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</si>
  <si>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</si>
  <si>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</si>
  <si>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</si>
  <si>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</si>
  <si>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</si>
  <si>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0519</t>
  </si>
  <si>
    <t>1131770</t>
  </si>
  <si>
    <t>ממשלתי שקלי 118</t>
  </si>
  <si>
    <t>1126218</t>
  </si>
  <si>
    <t>ממשלתי שקלי 122</t>
  </si>
  <si>
    <t>1123272</t>
  </si>
  <si>
    <t>ממשלתי שקלי 323</t>
  </si>
  <si>
    <t>1126747</t>
  </si>
  <si>
    <t>ממשלתי שקלי 825</t>
  </si>
  <si>
    <t>1135557</t>
  </si>
  <si>
    <t>ממשק0120</t>
  </si>
  <si>
    <t>1115773</t>
  </si>
  <si>
    <t>ממשק0142</t>
  </si>
  <si>
    <t>1125400</t>
  </si>
  <si>
    <t>ממשק0816</t>
  </si>
  <si>
    <t>1122019</t>
  </si>
  <si>
    <t>לאומי אגח 177</t>
  </si>
  <si>
    <t>6040315</t>
  </si>
  <si>
    <t>מגמה</t>
  </si>
  <si>
    <t>520018078</t>
  </si>
  <si>
    <t>בנקים</t>
  </si>
  <si>
    <t>AAA</t>
  </si>
  <si>
    <t>לאומי מימון אג176</t>
  </si>
  <si>
    <t>6040208</t>
  </si>
  <si>
    <t>מזרחי 43</t>
  </si>
  <si>
    <t>2310191</t>
  </si>
  <si>
    <t>520000522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</si>
  <si>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</si>
  <si>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</si>
  <si>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</si>
  <si>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</si>
  <si>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</si>
  <si>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</si>
  <si>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34</t>
  </si>
  <si>
    <t>1940576</t>
  </si>
  <si>
    <t>520000118</t>
  </si>
  <si>
    <t>פועלים הנפקות סדרה 33</t>
  </si>
  <si>
    <t>1940568</t>
  </si>
  <si>
    <t>פעלה.ק31</t>
  </si>
  <si>
    <t>1940527</t>
  </si>
  <si>
    <t>פעלה.ק32</t>
  </si>
  <si>
    <t>1940535</t>
  </si>
  <si>
    <t>הבינלאומי סדרה ט</t>
  </si>
  <si>
    <t>1135177</t>
  </si>
  <si>
    <t>513141879</t>
  </si>
  <si>
    <t>AA+</t>
  </si>
  <si>
    <t>טפחות הנפקות אגח 27</t>
  </si>
  <si>
    <t>2310035</t>
  </si>
  <si>
    <t>כתב התח נדחה פועלים סד י</t>
  </si>
  <si>
    <t>1940402</t>
  </si>
  <si>
    <t>לאומי מימון הת יב</t>
  </si>
  <si>
    <t>6040273</t>
  </si>
  <si>
    <t>לאומי מימון הת יד</t>
  </si>
  <si>
    <t>6040299</t>
  </si>
  <si>
    <t>לאומי מימון התח ח</t>
  </si>
  <si>
    <t>6040232</t>
  </si>
  <si>
    <t>מזרחי אגח הנפקות 30</t>
  </si>
  <si>
    <t>2310068</t>
  </si>
  <si>
    <t>מזרחי טפחות הנפקות הת 31</t>
  </si>
  <si>
    <t>2310076</t>
  </si>
  <si>
    <t>עזריאלי אגח ב*</t>
  </si>
  <si>
    <t>1134436</t>
  </si>
  <si>
    <t>510960719</t>
  </si>
  <si>
    <t>נדלן ובינוי</t>
  </si>
  <si>
    <t>עזריאלי אגח ג*</t>
  </si>
  <si>
    <t>1136324</t>
  </si>
  <si>
    <t>פועלים 14</t>
  </si>
  <si>
    <t>1940501</t>
  </si>
  <si>
    <t>פועלים הנפקות ט</t>
  </si>
  <si>
    <t>1940386</t>
  </si>
  <si>
    <t>פועלים הנפקות טו</t>
  </si>
  <si>
    <t>1940543</t>
  </si>
  <si>
    <t>אירפורט אגח ד</t>
  </si>
  <si>
    <t>1130426</t>
  </si>
  <si>
    <t>511659401</t>
  </si>
  <si>
    <t>AA</t>
  </si>
  <si>
    <t>בזק סדרה ו</t>
  </si>
  <si>
    <t>2300143</t>
  </si>
  <si>
    <t>520031931</t>
  </si>
  <si>
    <t>תקשורת מדיה</t>
  </si>
  <si>
    <t>בזק סדרה י</t>
  </si>
  <si>
    <t>2300184</t>
  </si>
  <si>
    <t>בינל אגח ה</t>
  </si>
  <si>
    <t>1105576</t>
  </si>
  <si>
    <t>בינל הנפק התח כ</t>
  </si>
  <si>
    <t>1121953</t>
  </si>
  <si>
    <t>בינלאומי הנפקות 21</t>
  </si>
  <si>
    <t>1126598</t>
  </si>
  <si>
    <t>בינלאומי הנפקות התחייבות אגח ד</t>
  </si>
  <si>
    <t>1103126</t>
  </si>
  <si>
    <t>בנק לאומי שה סדרה 200</t>
  </si>
  <si>
    <t>6040141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</si>
  <si>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</si>
  <si>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</si>
  <si>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</si>
  <si>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</si>
  <si>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</si>
  <si>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</si>
  <si>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</si>
  <si>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למן.ק300</t>
  </si>
  <si>
    <t>6040257</t>
  </si>
  <si>
    <t>נצבא אג 6</t>
  </si>
  <si>
    <t>1128032</t>
  </si>
  <si>
    <t>520043159</t>
  </si>
  <si>
    <t>נצבא ה</t>
  </si>
  <si>
    <t>1120468</t>
  </si>
  <si>
    <t>פועלים שטר הון  סדרה 1</t>
  </si>
  <si>
    <t>1940444</t>
  </si>
  <si>
    <t>פניקס הון הת א</t>
  </si>
  <si>
    <t>1115104</t>
  </si>
  <si>
    <t>520017450</t>
  </si>
  <si>
    <t>אדמה לשעבר מכתשים אגן ב</t>
  </si>
  <si>
    <t>1110915</t>
  </si>
  <si>
    <t>520043605</t>
  </si>
  <si>
    <t>כימיה גומי ופלסטיק</t>
  </si>
  <si>
    <t>AA-</t>
  </si>
  <si>
    <t>אמות אגח א*</t>
  </si>
  <si>
    <t>1097385</t>
  </si>
  <si>
    <t>520026683</t>
  </si>
  <si>
    <t>אמות אגח ב*</t>
  </si>
  <si>
    <t>1126630</t>
  </si>
  <si>
    <t>אמות.ק3*</t>
  </si>
  <si>
    <t>1117357</t>
  </si>
  <si>
    <t>בראק אן וי אגח א</t>
  </si>
  <si>
    <t>1122860</t>
  </si>
  <si>
    <t>34250659</t>
  </si>
  <si>
    <t>בראק אן וי אגח ב</t>
  </si>
  <si>
    <t>1128347</t>
  </si>
  <si>
    <t>גב ים     ה*</t>
  </si>
  <si>
    <t>7590110</t>
  </si>
  <si>
    <t>520001736</t>
  </si>
  <si>
    <t>גב ים     ו*</t>
  </si>
  <si>
    <t>7590128</t>
  </si>
  <si>
    <t>גזית  גלובאגח 3 4.95%</t>
  </si>
  <si>
    <t>1260306</t>
  </si>
  <si>
    <t>520033234</t>
  </si>
  <si>
    <t>גזית גלוב אג10</t>
  </si>
  <si>
    <t>1260488</t>
  </si>
  <si>
    <t>גזית גלוב ד</t>
  </si>
  <si>
    <t>1260397</t>
  </si>
  <si>
    <t>גזית גלוב ט</t>
  </si>
  <si>
    <t>1260462</t>
  </si>
  <si>
    <t>דה זראסאי אגח 1</t>
  </si>
  <si>
    <t>1127901</t>
  </si>
  <si>
    <t>1744984</t>
  </si>
  <si>
    <t>דיסק התחייבות י</t>
  </si>
  <si>
    <t>6910129</t>
  </si>
  <si>
    <t>520007030</t>
  </si>
  <si>
    <t>דיסקונט מנפיקים 8</t>
  </si>
  <si>
    <t>7480072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</si>
  <si>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</si>
  <si>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</si>
  <si>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</si>
  <si>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</si>
  <si>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</si>
  <si>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</si>
  <si>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</si>
  <si>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</si>
  <si>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</si>
  <si>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</si>
  <si>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</si>
  <si>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</si>
  <si>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</si>
  <si>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</si>
  <si>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</si>
  <si>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</si>
  <si>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</si>
  <si>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יואל אגח 3</t>
  </si>
  <si>
    <t>5830104</t>
  </si>
  <si>
    <t>520033226</t>
  </si>
  <si>
    <t>השקעה ואחזקות</t>
  </si>
  <si>
    <t>כלל ביט מימון אגח ג</t>
  </si>
  <si>
    <t>1120120</t>
  </si>
  <si>
    <t>513754069</t>
  </si>
  <si>
    <t>כללביט אגח ט</t>
  </si>
  <si>
    <t>1136050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</si>
  <si>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</si>
  <si>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</si>
  <si>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</si>
  <si>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</si>
  <si>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</si>
  <si>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</si>
  <si>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</si>
  <si>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ו*</t>
  </si>
  <si>
    <t>3230125</t>
  </si>
  <si>
    <t>מליסרון אגח יב*</t>
  </si>
  <si>
    <t>3230216</t>
  </si>
  <si>
    <t>מליסרון אגח יג*</t>
  </si>
  <si>
    <t>3230224</t>
  </si>
  <si>
    <t>מליסרון אגח יד*</t>
  </si>
  <si>
    <t>3230232</t>
  </si>
  <si>
    <t>מנפיקים התח ב</t>
  </si>
  <si>
    <t>7480023</t>
  </si>
  <si>
    <t>מנפיקים כ. התחי א 2009/2018</t>
  </si>
  <si>
    <t>7480015</t>
  </si>
  <si>
    <t>פניקס הון אגח ב</t>
  </si>
  <si>
    <t>1120799</t>
  </si>
  <si>
    <t>ריט1 אגח ג*</t>
  </si>
  <si>
    <t>1120021</t>
  </si>
  <si>
    <t>513821488</t>
  </si>
  <si>
    <t>ריט1 אגח ד*</t>
  </si>
  <si>
    <t>1129899</t>
  </si>
  <si>
    <t>ריט1 אגח ה*</t>
  </si>
  <si>
    <t>1136753</t>
  </si>
  <si>
    <t>1פועלים שה נד אג</t>
  </si>
  <si>
    <t>6620207</t>
  </si>
  <si>
    <t>A+</t>
  </si>
  <si>
    <t>אגוד הנפקות  יט*</t>
  </si>
  <si>
    <t>1124080</t>
  </si>
  <si>
    <t>520018649</t>
  </si>
  <si>
    <t>ביג 5</t>
  </si>
  <si>
    <t>1129279</t>
  </si>
  <si>
    <t>513623314</t>
  </si>
  <si>
    <t>ביג אגח ד</t>
  </si>
  <si>
    <t>1118033</t>
  </si>
  <si>
    <t>דיסקונט מנ שה</t>
  </si>
  <si>
    <t>7480098</t>
  </si>
  <si>
    <t>מזרחי טפחות שטר הון 1</t>
  </si>
  <si>
    <t>6950083</t>
  </si>
  <si>
    <t>נכסים ובנין 6</t>
  </si>
  <si>
    <t>6990188</t>
  </si>
  <si>
    <t>520025438</t>
  </si>
  <si>
    <t>סלקום אגח ד</t>
  </si>
  <si>
    <t>1107333</t>
  </si>
  <si>
    <t>511930125</t>
  </si>
  <si>
    <t>סלקום אגח ו</t>
  </si>
  <si>
    <t>1125996</t>
  </si>
  <si>
    <t>סלקום אגח ח</t>
  </si>
  <si>
    <t>1132828</t>
  </si>
  <si>
    <t>פנקס.ק1</t>
  </si>
  <si>
    <t>7670102</t>
  </si>
  <si>
    <t>פרטנר     ג</t>
  </si>
  <si>
    <t>1118827</t>
  </si>
  <si>
    <t>520044314</t>
  </si>
  <si>
    <t>פרטנר אגח ב</t>
  </si>
  <si>
    <t>1119320</t>
  </si>
  <si>
    <t>שיכון ובינוי 6*</t>
  </si>
  <si>
    <t>1129733</t>
  </si>
  <si>
    <t>520036104</t>
  </si>
  <si>
    <t>אגוד הנפקות שה נד 1*</t>
  </si>
  <si>
    <t>1115278</t>
  </si>
  <si>
    <t>A</t>
  </si>
  <si>
    <t>אשטרום נכ אג7</t>
  </si>
  <si>
    <t>2510139</t>
  </si>
  <si>
    <t>520036617</t>
  </si>
  <si>
    <t>אשטרום נכ אג8</t>
  </si>
  <si>
    <t>2510162</t>
  </si>
  <si>
    <t>גירון 3</t>
  </si>
  <si>
    <t>1125681</t>
  </si>
  <si>
    <t>520044520</t>
  </si>
  <si>
    <t>גירון אגח ד</t>
  </si>
  <si>
    <t>1130681</t>
  </si>
  <si>
    <t>דן רכב אגח סדרה ו</t>
  </si>
  <si>
    <t>4590097</t>
  </si>
  <si>
    <t>520039249</t>
  </si>
  <si>
    <t>שרותים</t>
  </si>
  <si>
    <t>דרבן השקעות אגח ח 6.5%</t>
  </si>
  <si>
    <t>4110151</t>
  </si>
  <si>
    <t>520038902</t>
  </si>
  <si>
    <t>דרבן.ק4</t>
  </si>
  <si>
    <t>4110094</t>
  </si>
  <si>
    <t>ישפרו אגח סד ב</t>
  </si>
  <si>
    <t>7430069</t>
  </si>
  <si>
    <t>520029208</t>
  </si>
  <si>
    <t>מגה אור אגח ג</t>
  </si>
  <si>
    <t>1127323</t>
  </si>
  <si>
    <t>513257873</t>
  </si>
  <si>
    <t>נכסים ובנין אגח סד 4</t>
  </si>
  <si>
    <t>6990154</t>
  </si>
  <si>
    <t>נכסים ובנין בעמ(סדרה ג)</t>
  </si>
  <si>
    <t>6990139</t>
  </si>
  <si>
    <t>קב דלק אגח 13</t>
  </si>
  <si>
    <t>1105543</t>
  </si>
  <si>
    <t>520044322</t>
  </si>
  <si>
    <t>קרדן רכב אגח 5</t>
  </si>
  <si>
    <t>4590089</t>
  </si>
  <si>
    <t>אדגר.ק7</t>
  </si>
  <si>
    <t>1820158</t>
  </si>
  <si>
    <t>520035171</t>
  </si>
  <si>
    <t>A-</t>
  </si>
  <si>
    <t>אזורים סדרה 9*</t>
  </si>
  <si>
    <t>7150337</t>
  </si>
  <si>
    <t>520025990</t>
  </si>
  <si>
    <t>אזרם.ק8*</t>
  </si>
  <si>
    <t>7150246</t>
  </si>
  <si>
    <t>אלבר 13</t>
  </si>
  <si>
    <t>1127588</t>
  </si>
  <si>
    <t>512025891</t>
  </si>
  <si>
    <t>אפריקה נכסים 6</t>
  </si>
  <si>
    <t>1129550</t>
  </si>
  <si>
    <t>510560188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</si>
  <si>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</si>
  <si>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</si>
  <si>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</si>
  <si>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</si>
  <si>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</si>
  <si>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</si>
  <si>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</si>
  <si>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דיסקונט שטר הון 1</t>
  </si>
  <si>
    <t>6910095</t>
  </si>
  <si>
    <t>ירושלים הנפקות נדחה אגח י</t>
  </si>
  <si>
    <t>1127414</t>
  </si>
  <si>
    <t>520025636</t>
  </si>
  <si>
    <t>רבוע נדלן 4</t>
  </si>
  <si>
    <t>1119999</t>
  </si>
  <si>
    <t>513765859</t>
  </si>
  <si>
    <t>רבוע נדלן אגח ב</t>
  </si>
  <si>
    <t>1098656</t>
  </si>
  <si>
    <t>רבוע נדלן אגח ג</t>
  </si>
  <si>
    <t>1115724</t>
  </si>
  <si>
    <t>רבוע נדלן אגח ה</t>
  </si>
  <si>
    <t>1130467</t>
  </si>
  <si>
    <t>בזן.ק1</t>
  </si>
  <si>
    <t>2590255</t>
  </si>
  <si>
    <t>520036658</t>
  </si>
  <si>
    <t>BBB+</t>
  </si>
  <si>
    <t>הכשר.ק13</t>
  </si>
  <si>
    <t>6120125</t>
  </si>
  <si>
    <t>514423474</t>
  </si>
  <si>
    <t>הכשרת היישוב 17</t>
  </si>
  <si>
    <t>6120182</t>
  </si>
  <si>
    <t>כלכלית ירושלים אגח י</t>
  </si>
  <si>
    <t>1980317</t>
  </si>
  <si>
    <t>520017070</t>
  </si>
  <si>
    <t>כלכלית ירושלים אגח יב</t>
  </si>
  <si>
    <t>1980358</t>
  </si>
  <si>
    <t>כלכלית לירושלים אגח סד ו</t>
  </si>
  <si>
    <t>1980192</t>
  </si>
  <si>
    <t>הכשרה ביטוח אגח 2</t>
  </si>
  <si>
    <t>1131218</t>
  </si>
  <si>
    <t>520042177</t>
  </si>
  <si>
    <t>BBB</t>
  </si>
  <si>
    <t>מבנה תעשיה אגח ח</t>
  </si>
  <si>
    <t>2260131</t>
  </si>
  <si>
    <t>520024126</t>
  </si>
  <si>
    <t>מבני תעשיה 14</t>
  </si>
  <si>
    <t>2260412</t>
  </si>
  <si>
    <t>מבני תעשייה אג  ט צמוד 5.05%</t>
  </si>
  <si>
    <t>2260180</t>
  </si>
  <si>
    <t>דסקש.ק8</t>
  </si>
  <si>
    <t>6390223</t>
  </si>
  <si>
    <t>520023896</t>
  </si>
  <si>
    <t>BBB-</t>
  </si>
  <si>
    <t>פלאזה 2</t>
  </si>
  <si>
    <t>1109503</t>
  </si>
  <si>
    <t>33248324</t>
  </si>
  <si>
    <t>קרדן אןוי אגח ב</t>
  </si>
  <si>
    <t>1113034</t>
  </si>
  <si>
    <t>NV1239114</t>
  </si>
  <si>
    <t>B</t>
  </si>
  <si>
    <t>אדרי אל אגח ב</t>
  </si>
  <si>
    <t>1123371</t>
  </si>
  <si>
    <t>513910091</t>
  </si>
  <si>
    <t>CCC</t>
  </si>
  <si>
    <t>אפריקה אגח כו</t>
  </si>
  <si>
    <t>6110365</t>
  </si>
  <si>
    <t>520005067</t>
  </si>
  <si>
    <t>CC</t>
  </si>
  <si>
    <t>אפריקה השקעות 28</t>
  </si>
  <si>
    <t>6110480</t>
  </si>
  <si>
    <t>נפטא אגח א*</t>
  </si>
  <si>
    <t>6430102</t>
  </si>
  <si>
    <t>520020942</t>
  </si>
  <si>
    <t>חיפוש נפט וגז</t>
  </si>
  <si>
    <t>NR</t>
  </si>
  <si>
    <t>לאומי אגח 178</t>
  </si>
  <si>
    <t>6040323</t>
  </si>
  <si>
    <t>פועלים הנפק 26</t>
  </si>
  <si>
    <t>1940451</t>
  </si>
  <si>
    <t>פועלים הנפקות אגח 29</t>
  </si>
  <si>
    <t>1940485</t>
  </si>
  <si>
    <t>פועלים הנפקות אגח 30</t>
  </si>
  <si>
    <t>1940493</t>
  </si>
  <si>
    <t>אלביט א</t>
  </si>
  <si>
    <t>1119635</t>
  </si>
  <si>
    <t>520043027</t>
  </si>
  <si>
    <t>ביטחוניות</t>
  </si>
  <si>
    <t>בינלאומי סדרה ח</t>
  </si>
  <si>
    <t>1134212</t>
  </si>
  <si>
    <t>לאומי מימון הת יג</t>
  </si>
  <si>
    <t>6040281</t>
  </si>
  <si>
    <t>פועלים כתב התחייבות יג 2017</t>
  </si>
  <si>
    <t>1940436</t>
  </si>
  <si>
    <t>פעלה.ק11</t>
  </si>
  <si>
    <t>1940410</t>
  </si>
  <si>
    <t>בזק סדרה ט</t>
  </si>
  <si>
    <t>2300176</t>
  </si>
  <si>
    <t>בנק לאומי שה סדרה 201</t>
  </si>
  <si>
    <t>6040158</t>
  </si>
  <si>
    <t>וילאר אג 5</t>
  </si>
  <si>
    <t>4160107</t>
  </si>
  <si>
    <t>לאומי כ.התחייבות 400  אגח CoCo</t>
  </si>
  <si>
    <t>6040331</t>
  </si>
  <si>
    <t>לאומי מימון שטר הון סדרה 301</t>
  </si>
  <si>
    <t>6040265</t>
  </si>
  <si>
    <t>מרכנתיל אגח ב</t>
  </si>
  <si>
    <t>1138205</t>
  </si>
  <si>
    <t>513686154</t>
  </si>
  <si>
    <t>אדמה לשעבר מכתשים אגן אגח ד</t>
  </si>
  <si>
    <t>1110931</t>
  </si>
  <si>
    <t>גבים אגח ז*</t>
  </si>
  <si>
    <t>7590144</t>
  </si>
  <si>
    <t>גזית גלוב סד ו</t>
  </si>
  <si>
    <t>1260405</t>
  </si>
  <si>
    <t>גלוב.ק5</t>
  </si>
  <si>
    <t>1260421</t>
  </si>
  <si>
    <t>דה זראסאי אגח ב</t>
  </si>
  <si>
    <t>1131028</t>
  </si>
  <si>
    <t>דה זראסאי אגח ג</t>
  </si>
  <si>
    <t>1137975</t>
  </si>
  <si>
    <t>דיסקונט מנפיקים הת9</t>
  </si>
  <si>
    <t>7480106</t>
  </si>
  <si>
    <t>דקסיה ישראל הנפקות אגח ט</t>
  </si>
  <si>
    <t>1126051</t>
  </si>
  <si>
    <t>דקסיה ישראל הנפקות אגח יא</t>
  </si>
  <si>
    <t>1134154</t>
  </si>
  <si>
    <t>הפניקס אגח ג</t>
  </si>
  <si>
    <t>1120807</t>
  </si>
  <si>
    <t>הראל הנפקות אגח ב</t>
  </si>
  <si>
    <t>1119197</t>
  </si>
  <si>
    <t>הראל הנפקות אגח ג</t>
  </si>
  <si>
    <t>1119205</t>
  </si>
  <si>
    <t>הראל הנפקות יב</t>
  </si>
  <si>
    <t>1138163</t>
  </si>
  <si>
    <t>הראל הנפקות יג</t>
  </si>
  <si>
    <t>1138171</t>
  </si>
  <si>
    <t>כללביט אג6</t>
  </si>
  <si>
    <t>1120138</t>
  </si>
  <si>
    <t>כללביט אגח י</t>
  </si>
  <si>
    <t>1136068</t>
  </si>
  <si>
    <t>כתב התח שקלי (סדרה ה) דיסקונט</t>
  </si>
  <si>
    <t>7480031</t>
  </si>
  <si>
    <t>מויניאן אגח א</t>
  </si>
  <si>
    <t>1135656</t>
  </si>
  <si>
    <t>Real Estate</t>
  </si>
  <si>
    <t>פז נפט אג 3*</t>
  </si>
  <si>
    <t>1114073</t>
  </si>
  <si>
    <t>510216054</t>
  </si>
  <si>
    <t>פז נפט ד*</t>
  </si>
  <si>
    <t>1132505</t>
  </si>
  <si>
    <t>ביג אג"ח סדרה ו</t>
  </si>
  <si>
    <t>1132521</t>
  </si>
  <si>
    <t>הוט.ק2</t>
  </si>
  <si>
    <t>1123264</t>
  </si>
  <si>
    <t>520040072</t>
  </si>
  <si>
    <t>טמפו משק  אגח א</t>
  </si>
  <si>
    <t>1118306</t>
  </si>
  <si>
    <t>520032848</t>
  </si>
  <si>
    <t>מזון</t>
  </si>
  <si>
    <t>ירושלים הנפקות אגח 7</t>
  </si>
  <si>
    <t>1115039</t>
  </si>
  <si>
    <t>כתב התחייבות נדחה סד יח אגוד*</t>
  </si>
  <si>
    <t>1121854</t>
  </si>
  <si>
    <t>לייטסטון אגח א</t>
  </si>
  <si>
    <t>1133891</t>
  </si>
  <si>
    <t>1838682</t>
  </si>
  <si>
    <t>נכסים ובנין 7</t>
  </si>
  <si>
    <t>6990196</t>
  </si>
  <si>
    <t>סלקום אגח ט</t>
  </si>
  <si>
    <t>1132836</t>
  </si>
  <si>
    <t>פרטנר     ד</t>
  </si>
  <si>
    <t>1118835</t>
  </si>
  <si>
    <t>פרטנר     ה</t>
  </si>
  <si>
    <t>1118843</t>
  </si>
  <si>
    <t>רילייטד אגח א</t>
  </si>
  <si>
    <t>1134923</t>
  </si>
  <si>
    <t>אבגול אגח ב*</t>
  </si>
  <si>
    <t>1126317</t>
  </si>
  <si>
    <t>510119068</t>
  </si>
  <si>
    <t>עץ נייר ודפוס</t>
  </si>
  <si>
    <t>אבגול אגח ג*</t>
  </si>
  <si>
    <t>1133289</t>
  </si>
  <si>
    <t>קבוצת דלק סדרה טו (15)</t>
  </si>
  <si>
    <t>1115070</t>
  </si>
  <si>
    <t>קרדן אגח ח</t>
  </si>
  <si>
    <t>4590147</t>
  </si>
  <si>
    <t>שפרסל.ק3</t>
  </si>
  <si>
    <t>7770167</t>
  </si>
  <si>
    <t>520022732</t>
  </si>
  <si>
    <t>אזורים סדרה 10*</t>
  </si>
  <si>
    <t>7150345</t>
  </si>
  <si>
    <t>אזורים סדרה 11*</t>
  </si>
  <si>
    <t>7150352</t>
  </si>
  <si>
    <t>אלבר 14</t>
  </si>
  <si>
    <t>1132562</t>
  </si>
  <si>
    <t>אספן אגח ד</t>
  </si>
  <si>
    <t>3130119</t>
  </si>
  <si>
    <t>520037540</t>
  </si>
  <si>
    <t>דה לסר אגח ה</t>
  </si>
  <si>
    <t>1135664</t>
  </si>
  <si>
    <t>דור אלון  ד</t>
  </si>
  <si>
    <t>1115252</t>
  </si>
  <si>
    <t>520043878</t>
  </si>
  <si>
    <t>דור אלון אגח ג</t>
  </si>
  <si>
    <t>1115245</t>
  </si>
  <si>
    <t>דלשה קפיטל אגח ב</t>
  </si>
  <si>
    <t>1137314</t>
  </si>
  <si>
    <t>אלדן סדרה א</t>
  </si>
  <si>
    <t>1134840</t>
  </si>
  <si>
    <t>510454333</t>
  </si>
  <si>
    <t>אלדן סדרה ב</t>
  </si>
  <si>
    <t>1138254</t>
  </si>
  <si>
    <t>בזן 4</t>
  </si>
  <si>
    <t>2590362</t>
  </si>
  <si>
    <t>בזן אגח ה</t>
  </si>
  <si>
    <t>2590388</t>
  </si>
  <si>
    <t>הכשרת ישוב אג 14</t>
  </si>
  <si>
    <t>6120141</t>
  </si>
  <si>
    <t>כלכלית ירושלים אגח יא</t>
  </si>
  <si>
    <t>1980341</t>
  </si>
  <si>
    <t>מבני תעשייה אגח טו</t>
  </si>
  <si>
    <t>2260420</t>
  </si>
  <si>
    <t>דיסקונט השקעות סד ט</t>
  </si>
  <si>
    <t>6390249</t>
  </si>
  <si>
    <t>BB+</t>
  </si>
  <si>
    <t>חלל תקשורת יג</t>
  </si>
  <si>
    <t>1136555</t>
  </si>
  <si>
    <t>511396046</t>
  </si>
  <si>
    <t>פטרוכימיים אגח 1</t>
  </si>
  <si>
    <t>7560154</t>
  </si>
  <si>
    <t>520029315</t>
  </si>
  <si>
    <t>בזן אגח ו</t>
  </si>
  <si>
    <t>2590396</t>
  </si>
  <si>
    <t>חלל תקשורת יד</t>
  </si>
  <si>
    <t>1136563</t>
  </si>
  <si>
    <t>אבנר יהש</t>
  </si>
  <si>
    <t>268011</t>
  </si>
  <si>
    <t>550011340</t>
  </si>
  <si>
    <t>אופקו הלת</t>
  </si>
  <si>
    <t>1129543</t>
  </si>
  <si>
    <t>2279206</t>
  </si>
  <si>
    <t>אורמת טכנולוגיות*</t>
  </si>
  <si>
    <t>1134402</t>
  </si>
  <si>
    <t>520036716</t>
  </si>
  <si>
    <t>UTILITIES</t>
  </si>
  <si>
    <t>אלביט מערכות</t>
  </si>
  <si>
    <t>1081124</t>
  </si>
  <si>
    <t>בזק</t>
  </si>
  <si>
    <t>230011</t>
  </si>
  <si>
    <t>בינלאומי 5</t>
  </si>
  <si>
    <t>593038</t>
  </si>
  <si>
    <t>גזית גלוב</t>
  </si>
  <si>
    <t>126011</t>
  </si>
  <si>
    <t>דיסקונט</t>
  </si>
  <si>
    <t>691212</t>
  </si>
  <si>
    <t>דלק קדוחים</t>
  </si>
  <si>
    <t>475020</t>
  </si>
  <si>
    <t>550013098</t>
  </si>
  <si>
    <t>טבע</t>
  </si>
  <si>
    <t>629014</t>
  </si>
  <si>
    <t>520013954</t>
  </si>
  <si>
    <t>ישראמקו*</t>
  </si>
  <si>
    <t>232017</t>
  </si>
  <si>
    <t>550010003</t>
  </si>
  <si>
    <t>כיל</t>
  </si>
  <si>
    <t>281014</t>
  </si>
  <si>
    <t>520027830</t>
  </si>
  <si>
    <t>לאומי</t>
  </si>
  <si>
    <t>604611</t>
  </si>
  <si>
    <t>מזרחי</t>
  </si>
  <si>
    <t>695437</t>
  </si>
  <si>
    <t>מיילן</t>
  </si>
  <si>
    <t>1136704</t>
  </si>
  <si>
    <t>Pharmaceuticals&amp; Biotechnology</t>
  </si>
  <si>
    <t>מליסרון*</t>
  </si>
  <si>
    <t>323014</t>
  </si>
  <si>
    <t>נייס*</t>
  </si>
  <si>
    <t>273011</t>
  </si>
  <si>
    <t>520036872</t>
  </si>
  <si>
    <t>פועלים</t>
  </si>
  <si>
    <t>662577</t>
  </si>
  <si>
    <t>פז נפט*</t>
  </si>
  <si>
    <t>1100007</t>
  </si>
  <si>
    <t>פרוטרום*</t>
  </si>
  <si>
    <t>1081082</t>
  </si>
  <si>
    <t>520042805</t>
  </si>
  <si>
    <t>פריגו</t>
  </si>
  <si>
    <t>1130699</t>
  </si>
  <si>
    <t>529592</t>
  </si>
  <si>
    <t>קבוצת עזריאלי*</t>
  </si>
  <si>
    <t>1119478</t>
  </si>
  <si>
    <t>שטראוס עלית*</t>
  </si>
  <si>
    <t>746016</t>
  </si>
  <si>
    <t>520003781</t>
  </si>
  <si>
    <t>אבגול*</t>
  </si>
  <si>
    <t>1100957</t>
  </si>
  <si>
    <t>אבוגן*</t>
  </si>
  <si>
    <t>1105055</t>
  </si>
  <si>
    <t>512838723</t>
  </si>
  <si>
    <t>ביוטכנולוגיה</t>
  </si>
  <si>
    <t>איי די איי חברה לביטוח בעמ</t>
  </si>
  <si>
    <t>1129501</t>
  </si>
  <si>
    <t>513910703</t>
  </si>
  <si>
    <t>אינרום תעשיות בניה</t>
  </si>
  <si>
    <t>1132356</t>
  </si>
  <si>
    <t>515001659</t>
  </si>
  <si>
    <t>מתכת ומוצרי בניה</t>
  </si>
  <si>
    <t>אלוני חץ*</t>
  </si>
  <si>
    <t>390013</t>
  </si>
  <si>
    <t>520038506</t>
  </si>
  <si>
    <t>אלקו החזקות</t>
  </si>
  <si>
    <t>694034</t>
  </si>
  <si>
    <t>520025370</t>
  </si>
  <si>
    <t>אלקטרה*</t>
  </si>
  <si>
    <t>739037</t>
  </si>
  <si>
    <t>520028911</t>
  </si>
  <si>
    <t>אלרוב נדלן ומלונאות</t>
  </si>
  <si>
    <t>387019</t>
  </si>
  <si>
    <t>520038894</t>
  </si>
  <si>
    <t>ארפורט סיטי*</t>
  </si>
  <si>
    <t>1095835</t>
  </si>
  <si>
    <t>בתי זיקוק לנפט</t>
  </si>
  <si>
    <t>2590248</t>
  </si>
  <si>
    <t>גב ים 1*</t>
  </si>
  <si>
    <t>759019</t>
  </si>
  <si>
    <t>דלק רכב</t>
  </si>
  <si>
    <t>829010</t>
  </si>
  <si>
    <t>520033291</t>
  </si>
  <si>
    <t>דלתא גליל</t>
  </si>
  <si>
    <t>627034</t>
  </si>
  <si>
    <t>520025602</t>
  </si>
  <si>
    <t>הפניקס 1</t>
  </si>
  <si>
    <t>767012</t>
  </si>
  <si>
    <t>הראל השקעות</t>
  </si>
  <si>
    <t>585018</t>
  </si>
  <si>
    <t>וילאר אינטרנשיונל בע"מ</t>
  </si>
  <si>
    <t>416016</t>
  </si>
  <si>
    <t>חילן טק*</t>
  </si>
  <si>
    <t>1084698</t>
  </si>
  <si>
    <t>520039942</t>
  </si>
  <si>
    <t>שרותי מידע</t>
  </si>
  <si>
    <t>חלל</t>
  </si>
  <si>
    <t>1092345</t>
  </si>
  <si>
    <t>טאואר</t>
  </si>
  <si>
    <t>1082379</t>
  </si>
  <si>
    <t>520041997</t>
  </si>
  <si>
    <t>מוליכים למחצה</t>
  </si>
  <si>
    <t>יואל*</t>
  </si>
  <si>
    <t>583013</t>
  </si>
  <si>
    <t>ישרס</t>
  </si>
  <si>
    <t>613034</t>
  </si>
  <si>
    <t>520017807</t>
  </si>
  <si>
    <t>כלל ביטוח</t>
  </si>
  <si>
    <t>224014</t>
  </si>
  <si>
    <t>520036120</t>
  </si>
  <si>
    <t>לייבפרסון</t>
  </si>
  <si>
    <t>1123017</t>
  </si>
  <si>
    <t>13-3861628</t>
  </si>
  <si>
    <t>מזור*</t>
  </si>
  <si>
    <t>1106855</t>
  </si>
  <si>
    <t>513009043</t>
  </si>
  <si>
    <t>מכשור רפואי</t>
  </si>
  <si>
    <t>מטריקס*</t>
  </si>
  <si>
    <t>445015</t>
  </si>
  <si>
    <t>520039413</t>
  </si>
  <si>
    <t>מיטרוניקס*</t>
  </si>
  <si>
    <t>1091065</t>
  </si>
  <si>
    <t>511527202</t>
  </si>
  <si>
    <t>אלקטרוניקה ואופטיקה</t>
  </si>
  <si>
    <t>מנורה</t>
  </si>
  <si>
    <t>566018</t>
  </si>
  <si>
    <t>520007469</t>
  </si>
  <si>
    <t>נובה*</t>
  </si>
  <si>
    <t>1084557</t>
  </si>
  <si>
    <t>511812463</t>
  </si>
  <si>
    <t>נפטא*</t>
  </si>
  <si>
    <t>643015</t>
  </si>
  <si>
    <t>סלקום CEL</t>
  </si>
  <si>
    <t>1101534</t>
  </si>
  <si>
    <t>ספאנטק*</t>
  </si>
  <si>
    <t>1090117</t>
  </si>
  <si>
    <t>512288713</t>
  </si>
  <si>
    <t>פוקס ויזל*</t>
  </si>
  <si>
    <t>1087022</t>
  </si>
  <si>
    <t>512157603</t>
  </si>
  <si>
    <t>פורמולה</t>
  </si>
  <si>
    <t>256016</t>
  </si>
  <si>
    <t>520036690</t>
  </si>
  <si>
    <t>פלסאון תעשיות*</t>
  </si>
  <si>
    <t>1081603</t>
  </si>
  <si>
    <t>520042912</t>
  </si>
  <si>
    <t>פרטנר</t>
  </si>
  <si>
    <t>1083484</t>
  </si>
  <si>
    <t>קרור 1*</t>
  </si>
  <si>
    <t>621011</t>
  </si>
  <si>
    <t>520001546</t>
  </si>
  <si>
    <t>רבוע נדלן</t>
  </si>
  <si>
    <t>1098565</t>
  </si>
  <si>
    <t>ריט 1*</t>
  </si>
  <si>
    <t>1098920</t>
  </si>
  <si>
    <t>רמי לוי</t>
  </si>
  <si>
    <t>1104249</t>
  </si>
  <si>
    <t>513770669</t>
  </si>
  <si>
    <t>שיכון ובינוי*</t>
  </si>
  <si>
    <t>1081942</t>
  </si>
  <si>
    <t>שפיר הנדסה</t>
  </si>
  <si>
    <t>1133875</t>
  </si>
  <si>
    <t>514892801</t>
  </si>
  <si>
    <t>אוארטי*</t>
  </si>
  <si>
    <t>1086230</t>
  </si>
  <si>
    <t>513057588</t>
  </si>
  <si>
    <t>אורביט*</t>
  </si>
  <si>
    <t>265017</t>
  </si>
  <si>
    <t>520036153</t>
  </si>
  <si>
    <t>אוריין*</t>
  </si>
  <si>
    <t>1103506</t>
  </si>
  <si>
    <t>511068256</t>
  </si>
  <si>
    <t>אזורים*</t>
  </si>
  <si>
    <t>715011</t>
  </si>
  <si>
    <t>אי טי ויו מדיקל*</t>
  </si>
  <si>
    <t>418012</t>
  </si>
  <si>
    <t>520038795</t>
  </si>
  <si>
    <t>אייסקיור מדיקל*</t>
  </si>
  <si>
    <t>1122415</t>
  </si>
  <si>
    <t>513787804</t>
  </si>
  <si>
    <t>אילקס מדיקל</t>
  </si>
  <si>
    <t>1080753</t>
  </si>
  <si>
    <t>520042219</t>
  </si>
  <si>
    <t>איתמר מדיקל*</t>
  </si>
  <si>
    <t>1102458</t>
  </si>
  <si>
    <t>512434218</t>
  </si>
  <si>
    <t>אלוט תקשורת*</t>
  </si>
  <si>
    <t>1099654</t>
  </si>
  <si>
    <t>512394776</t>
  </si>
  <si>
    <t>אלון דור</t>
  </si>
  <si>
    <t>1093202</t>
  </si>
  <si>
    <t>אלספק*</t>
  </si>
  <si>
    <t>1090364</t>
  </si>
  <si>
    <t>511297541</t>
  </si>
  <si>
    <t>חשמל</t>
  </si>
  <si>
    <t>אלקטרה מוצרי צריכה</t>
  </si>
  <si>
    <t>5010129</t>
  </si>
  <si>
    <t>520039967</t>
  </si>
  <si>
    <t>אלרון*</t>
  </si>
  <si>
    <t>749077</t>
  </si>
  <si>
    <t>520028036</t>
  </si>
  <si>
    <t>אמנת*</t>
  </si>
  <si>
    <t>654012</t>
  </si>
  <si>
    <t>520040833</t>
  </si>
  <si>
    <t>אפקון החזקות*</t>
  </si>
  <si>
    <t>578013</t>
  </si>
  <si>
    <t>520033473</t>
  </si>
  <si>
    <t>אפריקה</t>
  </si>
  <si>
    <t>611012</t>
  </si>
  <si>
    <t>אפריקה תעשיות*</t>
  </si>
  <si>
    <t>800011</t>
  </si>
  <si>
    <t>520026618</t>
  </si>
  <si>
    <t>אקסלנז*</t>
  </si>
  <si>
    <t>1104868</t>
  </si>
  <si>
    <t>513821504</t>
  </si>
  <si>
    <t>ארד*</t>
  </si>
  <si>
    <t>1091651</t>
  </si>
  <si>
    <t>510007800</t>
  </si>
  <si>
    <t>אשטרום קבוצה</t>
  </si>
  <si>
    <t>1132315</t>
  </si>
  <si>
    <t>510381601</t>
  </si>
  <si>
    <t>ביוליין אר אקס</t>
  </si>
  <si>
    <t>1101518</t>
  </si>
  <si>
    <t>513398750</t>
  </si>
  <si>
    <t>בריל*</t>
  </si>
  <si>
    <t>399014</t>
  </si>
  <si>
    <t>520038647</t>
  </si>
  <si>
    <t>ברן</t>
  </si>
  <si>
    <t>286013</t>
  </si>
  <si>
    <t>520037250</t>
  </si>
  <si>
    <t>גולן פלסטיק*</t>
  </si>
  <si>
    <t>1091933</t>
  </si>
  <si>
    <t>513029974</t>
  </si>
  <si>
    <t>גולף</t>
  </si>
  <si>
    <t>1096148</t>
  </si>
  <si>
    <t>510289564</t>
  </si>
  <si>
    <t>גניגר*</t>
  </si>
  <si>
    <t>1095892</t>
  </si>
  <si>
    <t>512416991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</si>
  <si>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</si>
  <si>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</si>
  <si>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</si>
  <si>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</si>
  <si>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</si>
  <si>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</si>
  <si>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</si>
  <si>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</si>
  <si>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</si>
  <si>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</t>
  </si>
  <si>
    <t>161018</t>
  </si>
  <si>
    <t>520034695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</si>
  <si>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</si>
  <si>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</si>
  <si>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</si>
  <si>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</si>
  <si>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</si>
  <si>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</si>
  <si>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</si>
  <si>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</si>
  <si>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</si>
  <si>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</si>
  <si>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</si>
  <si>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</si>
  <si>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מדטכניקה*</t>
  </si>
  <si>
    <t>253013</t>
  </si>
  <si>
    <t>520036195</t>
  </si>
  <si>
    <t>מדיגוס*</t>
  </si>
  <si>
    <t>1096171</t>
  </si>
  <si>
    <t>512866971</t>
  </si>
  <si>
    <t>מדיקל קומפרישין סיסטם*</t>
  </si>
  <si>
    <t>1096890</t>
  </si>
  <si>
    <t>512565730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</si>
  <si>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</si>
  <si>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</si>
  <si>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</si>
  <si>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</si>
  <si>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</si>
  <si>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</si>
  <si>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ניסקו חשמל ואלקטרוניקה*</t>
  </si>
  <si>
    <t>1103621</t>
  </si>
  <si>
    <t>510928237</t>
  </si>
  <si>
    <t>סקופ*</t>
  </si>
  <si>
    <t>288019</t>
  </si>
  <si>
    <t>520037425</t>
  </si>
  <si>
    <t>סרגון</t>
  </si>
  <si>
    <t>1085166</t>
  </si>
  <si>
    <t>512352444</t>
  </si>
  <si>
    <t>ציוד תקשורת</t>
  </si>
  <si>
    <t>על בד*</t>
  </si>
  <si>
    <t>625012</t>
  </si>
  <si>
    <t>520040205</t>
  </si>
  <si>
    <t>פולירם*</t>
  </si>
  <si>
    <t>1090943</t>
  </si>
  <si>
    <t>512776964</t>
  </si>
  <si>
    <t>פטרוכימיים</t>
  </si>
  <si>
    <t>756015</t>
  </si>
  <si>
    <t>פלאזה סנטרס</t>
  </si>
  <si>
    <t>1109917</t>
  </si>
  <si>
    <t>פלסטופיל*</t>
  </si>
  <si>
    <t>1092840</t>
  </si>
  <si>
    <t>513681247</t>
  </si>
  <si>
    <t>פלרם</t>
  </si>
  <si>
    <t>644013</t>
  </si>
  <si>
    <t>520039843</t>
  </si>
  <si>
    <t>פריון נטוורק</t>
  </si>
  <si>
    <t>1095819</t>
  </si>
  <si>
    <t>512849498</t>
  </si>
  <si>
    <t>קו מנחה*</t>
  </si>
  <si>
    <t>271015</t>
  </si>
  <si>
    <t>520036997</t>
  </si>
  <si>
    <t>קליל*</t>
  </si>
  <si>
    <t>797035</t>
  </si>
  <si>
    <t>520032442</t>
  </si>
  <si>
    <t>קמהדע*</t>
  </si>
  <si>
    <t>1094119</t>
  </si>
  <si>
    <t>511524605</t>
  </si>
  <si>
    <t>קסטרו*</t>
  </si>
  <si>
    <t>280016</t>
  </si>
  <si>
    <t>520037649</t>
  </si>
  <si>
    <t>קרדן נ.ו</t>
  </si>
  <si>
    <t>1087949</t>
  </si>
  <si>
    <t>רבל אי.סי.אס בעמ*</t>
  </si>
  <si>
    <t>1103878</t>
  </si>
  <si>
    <t>513506329</t>
  </si>
  <si>
    <t>רדהיל*</t>
  </si>
  <si>
    <t>1122381</t>
  </si>
  <si>
    <t>514304005</t>
  </si>
  <si>
    <t>תדיר גן</t>
  </si>
  <si>
    <t>1090141</t>
  </si>
  <si>
    <t>511870891</t>
  </si>
  <si>
    <t>תדיראן</t>
  </si>
  <si>
    <t>258012</t>
  </si>
  <si>
    <t>520036732</t>
  </si>
  <si>
    <t>*NICE SYSTEMS LTD SPONS ADR</t>
  </si>
  <si>
    <t>US6536561086</t>
  </si>
  <si>
    <t>NASDAQ</t>
  </si>
  <si>
    <t>בלומברג</t>
  </si>
  <si>
    <t>AMDOCS LTD</t>
  </si>
  <si>
    <t>GB0022569080</t>
  </si>
  <si>
    <t>NYSE</t>
  </si>
  <si>
    <t>Software &amp; Services</t>
  </si>
  <si>
    <t>CAESAR STONE SDO</t>
  </si>
  <si>
    <t>IL0011259137</t>
  </si>
  <si>
    <t>511439507</t>
  </si>
  <si>
    <t>MATERIALS</t>
  </si>
  <si>
    <t>CHECK POINT SOFTWARE TECH</t>
  </si>
  <si>
    <t>IL0010824113</t>
  </si>
  <si>
    <t>520042821</t>
  </si>
  <si>
    <t>INTEC PHARMA LTD</t>
  </si>
  <si>
    <t>IL0011177958</t>
  </si>
  <si>
    <t>513022780</t>
  </si>
  <si>
    <t>ISRAEL CHEMICALS LTD</t>
  </si>
  <si>
    <t>IL0002810146</t>
  </si>
  <si>
    <t>ITURAN LOCATION AND CONTROL*</t>
  </si>
  <si>
    <t>IL0010818685</t>
  </si>
  <si>
    <t>520043811</t>
  </si>
  <si>
    <t>KAMADA LTD*</t>
  </si>
  <si>
    <t>IL0010941198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</si>
  <si>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</si>
  <si>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</si>
  <si>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</si>
  <si>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</si>
  <si>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</si>
  <si>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</si>
  <si>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</si>
  <si>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</si>
  <si>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</si>
  <si>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</si>
  <si>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ORMAT TECHNOLOGIES INC*</t>
  </si>
  <si>
    <t>US6866881021</t>
  </si>
  <si>
    <t>SYNERON MEDICAL LTD</t>
  </si>
  <si>
    <t>IL0010909351</t>
  </si>
  <si>
    <t>512986514</t>
  </si>
  <si>
    <t>VASCULAR BIOGENICS</t>
  </si>
  <si>
    <t>IL0011327454</t>
  </si>
  <si>
    <t>512899766</t>
  </si>
  <si>
    <t>VERINT SYSTEMS</t>
  </si>
  <si>
    <t>US92343X1000</t>
  </si>
  <si>
    <t>512704867</t>
  </si>
  <si>
    <t>ADIDAS AG</t>
  </si>
  <si>
    <t>DE000A1EWWW0</t>
  </si>
  <si>
    <t>Consumer Durables &amp; Apparel</t>
  </si>
  <si>
    <t>ALPHABET INC CL C</t>
  </si>
  <si>
    <t>US02079K1079</t>
  </si>
  <si>
    <t>AMERICAN EXPRESS</t>
  </si>
  <si>
    <t>US0258161092</t>
  </si>
  <si>
    <t>Diversified Financial Services</t>
  </si>
  <si>
    <t>APPLE INC</t>
  </si>
  <si>
    <t>US0378331005</t>
  </si>
  <si>
    <t>Technology Hardware &amp; Equipment</t>
  </si>
  <si>
    <t>BAE SYSTEMS</t>
  </si>
  <si>
    <t>GB0002634946</t>
  </si>
  <si>
    <t>Capital Goods</t>
  </si>
  <si>
    <t>BLACKROCK</t>
  </si>
  <si>
    <t>US09247X1019</t>
  </si>
  <si>
    <t>BNP PARIBAS</t>
  </si>
  <si>
    <t>FR0000131104</t>
  </si>
  <si>
    <t>Banks</t>
  </si>
  <si>
    <t>BP PLC</t>
  </si>
  <si>
    <t>GB0007980591</t>
  </si>
  <si>
    <t>ENERGY</t>
  </si>
  <si>
    <t>BRISTOL MYERS SQUIBB</t>
  </si>
  <si>
    <t>US1101221083</t>
  </si>
  <si>
    <t>CHICAGO BRIDGE &amp; IRON CO NV</t>
  </si>
  <si>
    <t>US1672501095</t>
  </si>
  <si>
    <t>COGNIZANT TECH SOLUTIONS A</t>
  </si>
  <si>
    <t>US1924461023</t>
  </si>
  <si>
    <t>COMPAGNIE DE SAINT GOBAIN</t>
  </si>
  <si>
    <t>FR0000125007</t>
  </si>
  <si>
    <t>CREDIT SUISSE GROUP AG REG</t>
  </si>
  <si>
    <t>CH0012138530</t>
  </si>
  <si>
    <t>פרנק שווצרי</t>
  </si>
  <si>
    <t>CVS CAREMARK CORP</t>
  </si>
  <si>
    <t>US1266501006</t>
  </si>
  <si>
    <t>Food &amp; Staples Retailing</t>
  </si>
  <si>
    <t>DELTA AIR LINES</t>
  </si>
  <si>
    <t>US2473617023</t>
  </si>
  <si>
    <t>Transportation</t>
  </si>
  <si>
    <t>DEUTSCHE TELEKOM</t>
  </si>
  <si>
    <t>DE0005557508</t>
  </si>
  <si>
    <t>TELECOMMUNICATION SERVICES</t>
  </si>
  <si>
    <t>DIAGEO</t>
  </si>
  <si>
    <t>GB0002374006</t>
  </si>
  <si>
    <t>Food &amp; Beverage &amp; Tobacco</t>
  </si>
  <si>
    <t>EXPEDIA INC</t>
  </si>
  <si>
    <t>US30212P3038</t>
  </si>
  <si>
    <t>Retailing</t>
  </si>
  <si>
    <t>FACEBOOK INC A</t>
  </si>
  <si>
    <t>US30303M1027</t>
  </si>
  <si>
    <t>GILEAD SCIENCES INC</t>
  </si>
  <si>
    <t>US3755581036</t>
  </si>
  <si>
    <t>GOLDMAN SACHS GROUP INC</t>
  </si>
  <si>
    <t>US38141G1040</t>
  </si>
  <si>
    <t>HEWLETT PACKARD</t>
  </si>
  <si>
    <t>US40434L1052</t>
  </si>
  <si>
    <t>ILIAD</t>
  </si>
  <si>
    <t>FR0004035913</t>
  </si>
  <si>
    <t>INDITEX</t>
  </si>
  <si>
    <t>ES0148396007</t>
  </si>
  <si>
    <t>BME</t>
  </si>
  <si>
    <t>INPEX</t>
  </si>
  <si>
    <t>JP3294460005</t>
  </si>
  <si>
    <t>INTESA SANPAOLO</t>
  </si>
  <si>
    <t>IT0000072618</t>
  </si>
  <si>
    <t>JOHNSON &amp; JOHNSON</t>
  </si>
  <si>
    <t>US4781601046</t>
  </si>
  <si>
    <t>KITE PHARMA</t>
  </si>
  <si>
    <t>US49803L1098</t>
  </si>
  <si>
    <t>KLEPIERRE</t>
  </si>
  <si>
    <t>FR0000121964</t>
  </si>
  <si>
    <t>KONINKLIJKE PHILIPS NV</t>
  </si>
  <si>
    <t>NL0000009538</t>
  </si>
  <si>
    <t>KROGER CO</t>
  </si>
  <si>
    <t>US5010441013</t>
  </si>
  <si>
    <t>LENOVO GROUP</t>
  </si>
  <si>
    <t>HK0992009065</t>
  </si>
  <si>
    <t>HKSE</t>
  </si>
  <si>
    <t>MASTERCARD INC CLASS A</t>
  </si>
  <si>
    <t>US57636Q1040</t>
  </si>
  <si>
    <t>MERCK &amp; CO. INC</t>
  </si>
  <si>
    <t>US58933Y1055</t>
  </si>
  <si>
    <t>MOODY`S</t>
  </si>
  <si>
    <t>US6153691059</t>
  </si>
  <si>
    <t>NETEASE INC ADR</t>
  </si>
  <si>
    <t>US64110W1027</t>
  </si>
  <si>
    <t>NIKE INC CL B</t>
  </si>
  <si>
    <t>US6541061031</t>
  </si>
  <si>
    <t>NOVARTIS AG REG</t>
  </si>
  <si>
    <t>CH0012005267</t>
  </si>
  <si>
    <t>ORACLE CORP</t>
  </si>
  <si>
    <t>US68389X1054</t>
  </si>
  <si>
    <t>ORANGE</t>
  </si>
  <si>
    <t>FR0000133308</t>
  </si>
  <si>
    <t>PFIZER INC</t>
  </si>
  <si>
    <t>US7170811035</t>
  </si>
  <si>
    <t>potash corp</t>
  </si>
  <si>
    <t>CA73755L1076</t>
  </si>
  <si>
    <t>RENAULT SA</t>
  </si>
  <si>
    <t>FR0000131906</t>
  </si>
  <si>
    <t>Automobiles &amp; Components</t>
  </si>
  <si>
    <t>ROCHE HOLDING AG GENUSSCHEIN</t>
  </si>
  <si>
    <t>CH0012032048</t>
  </si>
  <si>
    <t>S&amp;P GLOBAL</t>
  </si>
  <si>
    <t>US78409V1044</t>
  </si>
  <si>
    <t>SOUTHWEST AIRLINES</t>
  </si>
  <si>
    <t>US8447411088</t>
  </si>
  <si>
    <t>STARBUCKS CORP</t>
  </si>
  <si>
    <t>US8552441094</t>
  </si>
  <si>
    <t>Hotels Restaurants &amp; Leisure</t>
  </si>
  <si>
    <t>THALES SA</t>
  </si>
  <si>
    <t>FR0000121329</t>
  </si>
  <si>
    <t>TJX COMPANIES INC</t>
  </si>
  <si>
    <t>US8725401090</t>
  </si>
  <si>
    <t>UNILEVER NV CVA</t>
  </si>
  <si>
    <t>NL0000009355</t>
  </si>
  <si>
    <t>Household &amp; Personal Products</t>
  </si>
  <si>
    <t>US BANCORP</t>
  </si>
  <si>
    <t>US9029733048</t>
  </si>
  <si>
    <t>VINCI SA</t>
  </si>
  <si>
    <t>FR0000125486</t>
  </si>
  <si>
    <t>VISA</t>
  </si>
  <si>
    <t>US92826C8394</t>
  </si>
  <si>
    <t>VMWARE INC CLASS A</t>
  </si>
  <si>
    <t>US9285634021</t>
  </si>
  <si>
    <t>VODAFONE GROUP</t>
  </si>
  <si>
    <t>GB00BH4HKS39</t>
  </si>
  <si>
    <t>VOLKSWAGEN AG PREF</t>
  </si>
  <si>
    <t>DE0007664039</t>
  </si>
  <si>
    <t>VONOVIA</t>
  </si>
  <si>
    <t>DE000A1ML7J1</t>
  </si>
  <si>
    <t>WALT DISNEY CO/THE</t>
  </si>
  <si>
    <t>US2546871060</t>
  </si>
  <si>
    <t>WELLS FARGO &amp; CO</t>
  </si>
  <si>
    <t>US9497461015</t>
  </si>
  <si>
    <t>הראל סל תא 100</t>
  </si>
  <si>
    <t>1113232</t>
  </si>
  <si>
    <t>514103811</t>
  </si>
  <si>
    <t>מניות</t>
  </si>
  <si>
    <t>פסגות 100.ס2</t>
  </si>
  <si>
    <t>1125327</t>
  </si>
  <si>
    <t>513464289</t>
  </si>
  <si>
    <t>פסגות סל ת"א 100 סד 1 40A</t>
  </si>
  <si>
    <t>1096593</t>
  </si>
  <si>
    <t>קסם סל יתר 120</t>
  </si>
  <si>
    <t>1103167</t>
  </si>
  <si>
    <t>520041989</t>
  </si>
  <si>
    <t>קסם תא100</t>
  </si>
  <si>
    <t>1117266</t>
  </si>
  <si>
    <t>תכלית גלובל י 120</t>
  </si>
  <si>
    <t>1108679</t>
  </si>
  <si>
    <t>513540310</t>
  </si>
  <si>
    <t>תכלית תא 100</t>
  </si>
  <si>
    <t>1091818</t>
  </si>
  <si>
    <t>פסגות מדד יתר 120</t>
  </si>
  <si>
    <t>1108364</t>
  </si>
  <si>
    <t>פסגות סל יתר 120</t>
  </si>
  <si>
    <t>1114263</t>
  </si>
  <si>
    <t>פסגות סל תל בונד תשואות</t>
  </si>
  <si>
    <t>1128529</t>
  </si>
  <si>
    <t>אג"ח</t>
  </si>
  <si>
    <t>פסגות תל בונד 40</t>
  </si>
  <si>
    <t>1109461</t>
  </si>
  <si>
    <t>פסגות תל בונד 60 סדרה 2</t>
  </si>
  <si>
    <t>1109479</t>
  </si>
  <si>
    <t>AMUNDI ETF MSCI EM ASIA UCIT</t>
  </si>
  <si>
    <t>FR0011018316</t>
  </si>
  <si>
    <t>CONSUMER STAPLES SPDR</t>
  </si>
  <si>
    <t>US81369Y3080</t>
  </si>
  <si>
    <t>DAIWA ETF TOPIX</t>
  </si>
  <si>
    <t>JP3027620008</t>
  </si>
  <si>
    <t>DAIWA NIKKEI 225</t>
  </si>
  <si>
    <t>JP3027640006</t>
  </si>
  <si>
    <t>DB X TRACKERS MSCI EUROPE HEDGE</t>
  </si>
  <si>
    <t>US2330518539</t>
  </si>
  <si>
    <t>ENERGY SELECT SECTOR SPDR</t>
  </si>
  <si>
    <t>US81369Y5069</t>
  </si>
  <si>
    <t>ISHARE EUR 600 AUTO&amp;PARTS DE</t>
  </si>
  <si>
    <t>DE000A0Q4R28</t>
  </si>
  <si>
    <t>ISHARES CRNCY HEDGD MSCI EM</t>
  </si>
  <si>
    <t>US46434G5099</t>
  </si>
  <si>
    <t>ISHARES CURR HEDGED MSCI JAPAN</t>
  </si>
  <si>
    <t>US46434V8862</t>
  </si>
  <si>
    <t>ISHARES DJ CONSRU</t>
  </si>
  <si>
    <t>US4642887529</t>
  </si>
  <si>
    <t>Ishares FTSE 100</t>
  </si>
  <si>
    <t>IE0005042456</t>
  </si>
  <si>
    <t>ISHARES FTSE CHINA 25 INDEX</t>
  </si>
  <si>
    <t>US4642871846</t>
  </si>
  <si>
    <t>ISHARES GLOBAL ENERGY ETF</t>
  </si>
  <si>
    <t>US4642873412</t>
  </si>
  <si>
    <t>ISHARES S&amp;P LATIN AMERICA 40</t>
  </si>
  <si>
    <t>US4642873909</t>
  </si>
  <si>
    <t>KRANESHARES CSI CHINA INTERNET</t>
  </si>
  <si>
    <t>US5007673065</t>
  </si>
  <si>
    <t>LYX ETF MSCI EMU VALUE</t>
  </si>
  <si>
    <t>FR0010168781</t>
  </si>
  <si>
    <t>NOMURA ETF BANKS</t>
  </si>
  <si>
    <t>JP3040170007</t>
  </si>
  <si>
    <t>POWERSHARES DYN FOOD AND BEVERAG</t>
  </si>
  <si>
    <t>US73935X8496</t>
  </si>
  <si>
    <t>SOURCE S&amp;P 500 UCITS ETF</t>
  </si>
  <si>
    <t>IE00B3YCGJ38</t>
  </si>
  <si>
    <t>SOURCE STOXX EUROPE 600</t>
  </si>
  <si>
    <t>IE00B60SWW18</t>
  </si>
  <si>
    <t>SPDR FT EP EU EX UK REAL EST</t>
  </si>
  <si>
    <t>IE00BSJCQV56</t>
  </si>
  <si>
    <t>SPDR S AND P HOMEBUILDERS ETF</t>
  </si>
  <si>
    <t>US78464A8889</t>
  </si>
  <si>
    <t>Vanguard MSCI emerging markets</t>
  </si>
  <si>
    <t>US9220428588</t>
  </si>
  <si>
    <t>VANGUARD S&amp;P 500 ETF</t>
  </si>
  <si>
    <t>US9229083632</t>
  </si>
  <si>
    <t>תעודות השתתפות בקרנות נאמנות בחו"ל</t>
  </si>
  <si>
    <t>ABERDEEN GL  INDIA</t>
  </si>
  <si>
    <t>LU0231490953</t>
  </si>
  <si>
    <t>S&amp;P</t>
  </si>
  <si>
    <t>BRANDES EURPN VALUE I EUR</t>
  </si>
  <si>
    <t>IE0031574977</t>
  </si>
  <si>
    <t>COMGEST GROWTH EUROPE EUR IA</t>
  </si>
  <si>
    <t>IE00B5WN3467</t>
  </si>
  <si>
    <t>Constellation Fund SPC</t>
  </si>
  <si>
    <t>KYG238261377</t>
  </si>
  <si>
    <t>GBM ASSET MGT MEXICO</t>
  </si>
  <si>
    <t>LU0709026131</t>
  </si>
  <si>
    <t>HENDERSON HOR PAN EU EQ M2E</t>
  </si>
  <si>
    <t>LU0828814763</t>
  </si>
  <si>
    <t>IFDC Japan Dynamic FUND 1</t>
  </si>
  <si>
    <t>LU1078026579</t>
  </si>
  <si>
    <t>MATTHEWS ASIA TIGER</t>
  </si>
  <si>
    <t>LU0491816475</t>
  </si>
  <si>
    <t>Schroders Asia ex Japan</t>
  </si>
  <si>
    <t>LU0106259988</t>
  </si>
  <si>
    <t>SEB Fund 1  NORDIC FD  C</t>
  </si>
  <si>
    <t>LU0030165871</t>
  </si>
  <si>
    <t>SSGA EMU INDEX EQ IEURACC</t>
  </si>
  <si>
    <t>LU1159237905</t>
  </si>
  <si>
    <t>Tokio Marine Japan</t>
  </si>
  <si>
    <t>IE00BYYTL417</t>
  </si>
  <si>
    <t>VANGUARD EUROZONE</t>
  </si>
  <si>
    <t>IE00BGCC4585</t>
  </si>
  <si>
    <t>כתבי אופציה בישראל</t>
  </si>
  <si>
    <t>אי.טי.ויו מדיקל אופציה 4*</t>
  </si>
  <si>
    <t>4180188</t>
  </si>
  <si>
    <t>איתמר אופציה 4*</t>
  </si>
  <si>
    <t>1137017</t>
  </si>
  <si>
    <t>טאואר אפ 9</t>
  </si>
  <si>
    <t>1128719</t>
  </si>
  <si>
    <t>מדיגוס אופציה 9*</t>
  </si>
  <si>
    <t>1135979</t>
  </si>
  <si>
    <t>bC 1280 JUL 2016</t>
  </si>
  <si>
    <t>81603920</t>
  </si>
  <si>
    <t>bP 1280 JUL 2016</t>
  </si>
  <si>
    <t>81604324</t>
  </si>
  <si>
    <t>EURO STOXX 50 SEP16</t>
  </si>
  <si>
    <t>VGU6</t>
  </si>
  <si>
    <t>EURO STOXX BANK SEP16</t>
  </si>
  <si>
    <t>CAU6</t>
  </si>
  <si>
    <t>S&amp;P500 EMINI FUT SEP16</t>
  </si>
  <si>
    <t>ESU6</t>
  </si>
  <si>
    <t>TOPIX INX SEP16</t>
  </si>
  <si>
    <t>TPU6</t>
  </si>
  <si>
    <t>ערד   4.8%   סדרה  8751  2024</t>
  </si>
  <si>
    <t>8287518</t>
  </si>
  <si>
    <t>ערד 8790 2027 4.8%</t>
  </si>
  <si>
    <t>ערד 8795</t>
  </si>
  <si>
    <t>71120356</t>
  </si>
  <si>
    <t>ערד 8796</t>
  </si>
  <si>
    <t>98796000</t>
  </si>
  <si>
    <t>ערד 8797</t>
  </si>
  <si>
    <t>98797000</t>
  </si>
  <si>
    <t>ערד 8798</t>
  </si>
  <si>
    <t>98798000</t>
  </si>
  <si>
    <t>ערד 8799</t>
  </si>
  <si>
    <t>98799000</t>
  </si>
  <si>
    <t>ערד 8800</t>
  </si>
  <si>
    <t>98800000</t>
  </si>
  <si>
    <t>ערד 8801</t>
  </si>
  <si>
    <t>71120935</t>
  </si>
  <si>
    <t>ערד 8802</t>
  </si>
  <si>
    <t>ערד 8803</t>
  </si>
  <si>
    <t>71121057</t>
  </si>
  <si>
    <t>ערד 8805</t>
  </si>
  <si>
    <t>ערד 8807</t>
  </si>
  <si>
    <t>3236000</t>
  </si>
  <si>
    <t>ערד 8808</t>
  </si>
  <si>
    <t>3275000</t>
  </si>
  <si>
    <t>ערד 8809</t>
  </si>
  <si>
    <t>3322000</t>
  </si>
  <si>
    <t>ערד 8811</t>
  </si>
  <si>
    <t>98811000</t>
  </si>
  <si>
    <t>ערד 8812</t>
  </si>
  <si>
    <t>98812000</t>
  </si>
  <si>
    <t>ערד 8813</t>
  </si>
  <si>
    <t>98813000</t>
  </si>
  <si>
    <t>ערד 8814</t>
  </si>
  <si>
    <t>98814000</t>
  </si>
  <si>
    <t>ערד 8815</t>
  </si>
  <si>
    <t>98815000</t>
  </si>
  <si>
    <t>ערד 8816</t>
  </si>
  <si>
    <t>98816000</t>
  </si>
  <si>
    <t>ערד 8817</t>
  </si>
  <si>
    <t>98817000</t>
  </si>
  <si>
    <t>ערד 8818</t>
  </si>
  <si>
    <t>98818000</t>
  </si>
  <si>
    <t>ערד 8819</t>
  </si>
  <si>
    <t>98819000</t>
  </si>
  <si>
    <t>ערד 8820</t>
  </si>
  <si>
    <t>98820000</t>
  </si>
  <si>
    <t>ערד 8821</t>
  </si>
  <si>
    <t>98821000</t>
  </si>
  <si>
    <t>ערד 8823</t>
  </si>
  <si>
    <t>9882300</t>
  </si>
  <si>
    <t>ערד 8824</t>
  </si>
  <si>
    <t>9882500</t>
  </si>
  <si>
    <t>ערד 8825</t>
  </si>
  <si>
    <t>9882600</t>
  </si>
  <si>
    <t>ערד 8826</t>
  </si>
  <si>
    <t>9882700</t>
  </si>
  <si>
    <t>ערד 8827</t>
  </si>
  <si>
    <t>9882800</t>
  </si>
  <si>
    <t>ערד 8829</t>
  </si>
  <si>
    <t>9882900</t>
  </si>
  <si>
    <t>ערד 8830</t>
  </si>
  <si>
    <t>8830900</t>
  </si>
  <si>
    <t>ערד 8832</t>
  </si>
  <si>
    <t>8831000</t>
  </si>
  <si>
    <t>ערד 8833</t>
  </si>
  <si>
    <t>8833000</t>
  </si>
  <si>
    <t>ערד 8834</t>
  </si>
  <si>
    <t>8834000</t>
  </si>
  <si>
    <t>ערד 8836</t>
  </si>
  <si>
    <t>8836000</t>
  </si>
  <si>
    <t>ערד 8837</t>
  </si>
  <si>
    <t>8837000</t>
  </si>
  <si>
    <t>ערד 8838</t>
  </si>
  <si>
    <t>8838000</t>
  </si>
  <si>
    <t>ערד 8839</t>
  </si>
  <si>
    <t>8839000</t>
  </si>
  <si>
    <t>ערד סדרה 2024  8760  4.8%</t>
  </si>
  <si>
    <t>8287609</t>
  </si>
  <si>
    <t>ערד סדרה 8789 2027 4.8%</t>
  </si>
  <si>
    <t>ערד סדרה 8810 2029 4.8%</t>
  </si>
  <si>
    <t>71121438</t>
  </si>
  <si>
    <t>מדינה %5.5 פד 2017.</t>
  </si>
  <si>
    <t>1014732</t>
  </si>
  <si>
    <t>מדינה 8630 פד 2017.</t>
  </si>
  <si>
    <t>1014863</t>
  </si>
  <si>
    <t>מדינה מירון 8302.</t>
  </si>
  <si>
    <t>1014847</t>
  </si>
  <si>
    <t>מירון  8353 פד 2022.</t>
  </si>
  <si>
    <t>1183530</t>
  </si>
  <si>
    <t>מירון  8354 פד 2022.</t>
  </si>
  <si>
    <t>1183540</t>
  </si>
  <si>
    <t>מירון  8355 פד 2022.</t>
  </si>
  <si>
    <t>1183550</t>
  </si>
  <si>
    <t>מירון  8356 פד 2022.</t>
  </si>
  <si>
    <t>1183560</t>
  </si>
  <si>
    <t>מירון  8357 פד 2022.</t>
  </si>
  <si>
    <t>1183570</t>
  </si>
  <si>
    <t>מירון  8358 פד 2022.</t>
  </si>
  <si>
    <t>1183580</t>
  </si>
  <si>
    <t>מירון  8359 פד 2022.</t>
  </si>
  <si>
    <t>1183590</t>
  </si>
  <si>
    <t>מירון  8360 פד 2022.</t>
  </si>
  <si>
    <t>1183600</t>
  </si>
  <si>
    <t>מירון 8286 פד 2016.</t>
  </si>
  <si>
    <t>1014562</t>
  </si>
  <si>
    <t>מירון 8287 פד 2016.</t>
  </si>
  <si>
    <t>1014570</t>
  </si>
  <si>
    <t>מירון 8288 פד 2016.</t>
  </si>
  <si>
    <t>1014588</t>
  </si>
  <si>
    <t>מירון 8289 פד 2016.</t>
  </si>
  <si>
    <t>1014596</t>
  </si>
  <si>
    <t>מירון 8290 פד 2016.</t>
  </si>
  <si>
    <t>1014601</t>
  </si>
  <si>
    <t>מירון 8291 פד 2016.</t>
  </si>
  <si>
    <t>1014643</t>
  </si>
  <si>
    <t>מירון 8292 פד 2015.</t>
  </si>
  <si>
    <t>1014677</t>
  </si>
  <si>
    <t>מירון 8293 פד 2017.</t>
  </si>
  <si>
    <t>1014685</t>
  </si>
  <si>
    <t>מירון 8294 פד 2017.</t>
  </si>
  <si>
    <t>1014693</t>
  </si>
  <si>
    <t>מירון 8295.</t>
  </si>
  <si>
    <t>1014716</t>
  </si>
  <si>
    <t>מירון 8296  %5.5 פד 2017.</t>
  </si>
  <si>
    <t>1014724</t>
  </si>
  <si>
    <t>מירון 8299 פד 2017.</t>
  </si>
  <si>
    <t>1014805</t>
  </si>
  <si>
    <t>מירון 8300 פד.2017.</t>
  </si>
  <si>
    <t>1014813</t>
  </si>
  <si>
    <t>מירון 8301 פ 2017.</t>
  </si>
  <si>
    <t>1014839</t>
  </si>
  <si>
    <t>מירון 8305 פד 2018.</t>
  </si>
  <si>
    <t>1100010</t>
  </si>
  <si>
    <t>מירון 8306 פד 2018.</t>
  </si>
  <si>
    <t>1100069</t>
  </si>
  <si>
    <t>מירון 8308 פד 2018.</t>
  </si>
  <si>
    <t>1100176</t>
  </si>
  <si>
    <t>מירון 8309 פד 2018.</t>
  </si>
  <si>
    <t>1100366</t>
  </si>
  <si>
    <t>מירון 8310 פד2018.</t>
  </si>
  <si>
    <t>1100432</t>
  </si>
  <si>
    <t>מירון 8311 פד 7.2018.</t>
  </si>
  <si>
    <t>1100515</t>
  </si>
  <si>
    <t>מירון 8312 פד 2018.</t>
  </si>
  <si>
    <t>1100564</t>
  </si>
  <si>
    <t>מירון 8313 פד 2018.</t>
  </si>
  <si>
    <t>1100622</t>
  </si>
  <si>
    <t>מירון 8314 פד 2018.</t>
  </si>
  <si>
    <t>1100648</t>
  </si>
  <si>
    <t>מירון 8315 פד 2018.</t>
  </si>
  <si>
    <t>1100770</t>
  </si>
  <si>
    <t>מירון 8316 פד 2019.</t>
  </si>
  <si>
    <t>1100853</t>
  </si>
  <si>
    <t>מירון 8317 פד2019.</t>
  </si>
  <si>
    <t>1100911</t>
  </si>
  <si>
    <t>מירון 8318 פד 2019.</t>
  </si>
  <si>
    <t>1101075</t>
  </si>
  <si>
    <t>מירון 8319 ד 2019.</t>
  </si>
  <si>
    <t>1183190</t>
  </si>
  <si>
    <t>מירון 8320 ד 2019.</t>
  </si>
  <si>
    <t>1183200</t>
  </si>
  <si>
    <t>מירון 8324 ד 2019.</t>
  </si>
  <si>
    <t>1183210</t>
  </si>
  <si>
    <t>מירון 8325 ד 2019.</t>
  </si>
  <si>
    <t>1183220</t>
  </si>
  <si>
    <t>מירון 8326 פד 2019.</t>
  </si>
  <si>
    <t>1183230</t>
  </si>
  <si>
    <t>מירון 8327 פד 2019.</t>
  </si>
  <si>
    <t>1183240</t>
  </si>
  <si>
    <t>מירון 8328 פד 2020.</t>
  </si>
  <si>
    <t>1183280</t>
  </si>
  <si>
    <t>מירון 8329 פד 2020.</t>
  </si>
  <si>
    <t>1183290</t>
  </si>
  <si>
    <t>מירון 8330 פד 2020.</t>
  </si>
  <si>
    <t>1183300</t>
  </si>
  <si>
    <t>מירון 8331 פד 2020.</t>
  </si>
  <si>
    <t>1183310</t>
  </si>
  <si>
    <t>מירון 8332 פד 2020.</t>
  </si>
  <si>
    <t>1183320</t>
  </si>
  <si>
    <t>מירון 8333  פד 2020.</t>
  </si>
  <si>
    <t>1183330</t>
  </si>
  <si>
    <t>מירון 8334 פד 2020.</t>
  </si>
  <si>
    <t>1183340</t>
  </si>
  <si>
    <t>מירון 8335פד 2020.</t>
  </si>
  <si>
    <t>1183350</t>
  </si>
  <si>
    <t>מירון 8336 פד 2020.</t>
  </si>
  <si>
    <t>1183360</t>
  </si>
  <si>
    <t>מירון 8337 פד 2020.</t>
  </si>
  <si>
    <t>1183370</t>
  </si>
  <si>
    <t>מירון 8339 פד 2021.</t>
  </si>
  <si>
    <t>1183380</t>
  </si>
  <si>
    <t>מירון 8340 פד 2021.</t>
  </si>
  <si>
    <t>1183390</t>
  </si>
  <si>
    <t>מירון 8341 פד 2021.</t>
  </si>
  <si>
    <t>1183400</t>
  </si>
  <si>
    <t>מירון 8342 פד 2021.</t>
  </si>
  <si>
    <t>1183410</t>
  </si>
  <si>
    <t>מירון 8343 פד 2021.</t>
  </si>
  <si>
    <t>1183420</t>
  </si>
  <si>
    <t>מירון 8344 פד 2021.</t>
  </si>
  <si>
    <t>1183430</t>
  </si>
  <si>
    <t>מירון 8345 פד 2021.</t>
  </si>
  <si>
    <t>1183440</t>
  </si>
  <si>
    <t>מירון 8346 פד 2021.</t>
  </si>
  <si>
    <t>1183450</t>
  </si>
  <si>
    <t>מירון 8347 פד 2021.</t>
  </si>
  <si>
    <t>1183460</t>
  </si>
  <si>
    <t>מירון 8348 פד 2021.</t>
  </si>
  <si>
    <t>1183470</t>
  </si>
  <si>
    <t>מירון 8349 פד 2021.</t>
  </si>
  <si>
    <t>1183480</t>
  </si>
  <si>
    <t>מירון 8350 פד 2021.</t>
  </si>
  <si>
    <t>1183500</t>
  </si>
  <si>
    <t>מירון 8351 פד 2021.</t>
  </si>
  <si>
    <t>1101076</t>
  </si>
  <si>
    <t>מירון 8352פד 2022.</t>
  </si>
  <si>
    <t>1183520</t>
  </si>
  <si>
    <t>מירון 8361 פד 2022.</t>
  </si>
  <si>
    <t>1183610</t>
  </si>
  <si>
    <t>מירון 8362 פד 2022.</t>
  </si>
  <si>
    <t>1183620</t>
  </si>
  <si>
    <t>מירון 8363 פד 2022.</t>
  </si>
  <si>
    <t>1183630</t>
  </si>
  <si>
    <t>מירון 8364 פד 2023.</t>
  </si>
  <si>
    <t>1183640</t>
  </si>
  <si>
    <t>מירון 8365 פד 2023.</t>
  </si>
  <si>
    <t>1183650</t>
  </si>
  <si>
    <t>מירון 8366 פד 2023.</t>
  </si>
  <si>
    <t>1183660</t>
  </si>
  <si>
    <t>מירון 8367 פד 2023.</t>
  </si>
  <si>
    <t>1183670</t>
  </si>
  <si>
    <t>מירון 8369 פד 2023.</t>
  </si>
  <si>
    <t>1183680</t>
  </si>
  <si>
    <t>מירון 8370 פד 2023.</t>
  </si>
  <si>
    <t>1183690</t>
  </si>
  <si>
    <t>מירון 8371 פד 2023.</t>
  </si>
  <si>
    <t>1183700</t>
  </si>
  <si>
    <t>מירון 8372 פד 2023.</t>
  </si>
  <si>
    <t>1183710</t>
  </si>
  <si>
    <t>מקורות אג סדרה 6 ל.ס 4.9%</t>
  </si>
  <si>
    <t>1100908</t>
  </si>
  <si>
    <t>מרווח הוגן</t>
  </si>
  <si>
    <t>520010869</t>
  </si>
  <si>
    <t>עירית רעננה 5% 2021</t>
  </si>
  <si>
    <t>1098698</t>
  </si>
  <si>
    <t>500287008</t>
  </si>
  <si>
    <t>yes   די.בי.אס לווין סדרה א ל</t>
  </si>
  <si>
    <t>1106988</t>
  </si>
  <si>
    <t>512705138</t>
  </si>
  <si>
    <t>חברת החשמל לישראל סדרה יב</t>
  </si>
  <si>
    <t>6000046</t>
  </si>
  <si>
    <t>520000472</t>
  </si>
  <si>
    <t>נתיבי גז  סדרה א ל.ס 5.6%</t>
  </si>
  <si>
    <t>1103084</t>
  </si>
  <si>
    <t>513436394</t>
  </si>
  <si>
    <t>קניון אבנת ל.ס סדרה א 5.3%</t>
  </si>
  <si>
    <t>1094820</t>
  </si>
  <si>
    <t>513698365</t>
  </si>
  <si>
    <t>שטרהון נדחה פועלים ג ל.ס 5.75%</t>
  </si>
  <si>
    <t>6620280</t>
  </si>
  <si>
    <t>יצחקי מחסנים בעמ ל.ס. 6.5%</t>
  </si>
  <si>
    <t>1109198</t>
  </si>
  <si>
    <t>511200271</t>
  </si>
  <si>
    <t>אספיסי אל עד 6.7%   סדרה 2</t>
  </si>
  <si>
    <t>1092774</t>
  </si>
  <si>
    <t>אספיסי אל עד 6.7%   סדרה 3</t>
  </si>
  <si>
    <t>1093939</t>
  </si>
  <si>
    <t>אלון  חברה לדלק ל.ס</t>
  </si>
  <si>
    <t>1101567</t>
  </si>
  <si>
    <t>520041690</t>
  </si>
  <si>
    <t>אמקור א</t>
  </si>
  <si>
    <t>1133545</t>
  </si>
  <si>
    <t>510064603</t>
  </si>
  <si>
    <t>צים note 1</t>
  </si>
  <si>
    <t>6510044</t>
  </si>
  <si>
    <t>520015041</t>
  </si>
  <si>
    <t>צים אג"ח סדרה ד רצף מוסדיים</t>
  </si>
  <si>
    <t>6510069</t>
  </si>
  <si>
    <t>RUBY PIPELINE 6 04/22</t>
  </si>
  <si>
    <t>USU7501KAB71</t>
  </si>
  <si>
    <t>Moodys</t>
  </si>
  <si>
    <t>347283</t>
  </si>
  <si>
    <t>סה"כ קרנות השקעה</t>
  </si>
  <si>
    <t>orbimed Israel II</t>
  </si>
  <si>
    <t>THOMA BRAVO</t>
  </si>
  <si>
    <t>קרנות גידור</t>
  </si>
  <si>
    <t>EDEN ROCK STR (u bank(</t>
  </si>
  <si>
    <t>vgg293041056</t>
  </si>
  <si>
    <t>סה"כ כתבי אופציה בישראל:</t>
  </si>
  <si>
    <t>אפריקה תעשיות הלוואה אופציה לא סחירה*</t>
  </si>
  <si>
    <t>3153001</t>
  </si>
  <si>
    <t>מדיגוס אופציה ה לא סחירה*</t>
  </si>
  <si>
    <t>1133354</t>
  </si>
  <si>
    <t>רדהיל אופציה לא סחירה*</t>
  </si>
  <si>
    <t>112238111</t>
  </si>
  <si>
    <t>PLURISTEM LIFE SYS לא סחיר</t>
  </si>
  <si>
    <t>71151526</t>
  </si>
  <si>
    <t>+ILS/-USD 3.7658 14-07-16 (10) --82</t>
  </si>
  <si>
    <t>10000184</t>
  </si>
  <si>
    <t>+ILS/-USD 3.8596 13-07-16 (12) --14</t>
  </si>
  <si>
    <t>10003133</t>
  </si>
  <si>
    <t>+ILS/-USD 3.86 18-07-16 (10) --17</t>
  </si>
  <si>
    <t>10003130</t>
  </si>
  <si>
    <t>+USD/-ILS 3.8279 14-07-16 (10) --21</t>
  </si>
  <si>
    <t>10000185</t>
  </si>
  <si>
    <t>+USD/-ILS 3.8481 18-07-16 (10) --9</t>
  </si>
  <si>
    <t>10003145</t>
  </si>
  <si>
    <t>+USD/-ILS 3.8483 14-07-16 (10) --7</t>
  </si>
  <si>
    <t>10000187</t>
  </si>
  <si>
    <t>+USD/-ILS 3.856 13-07-16 (12) --10</t>
  </si>
  <si>
    <t>10003135</t>
  </si>
  <si>
    <t>+EUR/-USD 1.1234 28-07-16 (10) +41.8</t>
  </si>
  <si>
    <t>10003064</t>
  </si>
  <si>
    <t>+GBP/-USD 1.3446 15-08-16 (10) +5.9</t>
  </si>
  <si>
    <t>10003141</t>
  </si>
  <si>
    <t>+GBP/-USD 1.3449 12-09-16 (10) +9.4</t>
  </si>
  <si>
    <t>10003143</t>
  </si>
  <si>
    <t>+GBP/-USD 1.441 15-08-16 (10) +7.7</t>
  </si>
  <si>
    <t>10003116</t>
  </si>
  <si>
    <t>+JPY/-USD 105.79 25-07-16 (10) --18</t>
  </si>
  <si>
    <t>10003126</t>
  </si>
  <si>
    <t>+JPY/-USD 108.158 25-07-16 (10) --34.2</t>
  </si>
  <si>
    <t>10003081</t>
  </si>
  <si>
    <t>+JPY/-USD 109.22 25-07-16 (10) --22</t>
  </si>
  <si>
    <t>10003111</t>
  </si>
  <si>
    <t>+JPY/-USD 111.845 25-07-16 (10) --38.5</t>
  </si>
  <si>
    <t>10003069</t>
  </si>
  <si>
    <t>+JPY/-USD 113.134 25-07-16 (10) --41.6</t>
  </si>
  <si>
    <t>10003066</t>
  </si>
  <si>
    <t>+JPY/-USD 113.229 05-07-16 (10) --32.1</t>
  </si>
  <si>
    <t>10003067</t>
  </si>
  <si>
    <t>+USD/-EUR 1.1136 27-09-16 (10) +33</t>
  </si>
  <si>
    <t>10003146</t>
  </si>
  <si>
    <t>+USD/-EUR 1.1251 13-09-16 (10) +35.3</t>
  </si>
  <si>
    <t>10003124</t>
  </si>
  <si>
    <t>+USD/-EUR 1.1307 13-09-16 (10) +35</t>
  </si>
  <si>
    <t>10003123</t>
  </si>
  <si>
    <t>+USD/-EUR 1.1313 28-07-16 (10) +35.2</t>
  </si>
  <si>
    <t>10003084</t>
  </si>
  <si>
    <t>+USD/-EUR 1.1314 28-07-16 (10) +35</t>
  </si>
  <si>
    <t>10003083</t>
  </si>
  <si>
    <t>+USD/-EUR 1.1342 26-09-16 (10) +38</t>
  </si>
  <si>
    <t>10003134</t>
  </si>
  <si>
    <t>+USD/-EUR 1.1365 29-08-16 (10) +35</t>
  </si>
  <si>
    <t>10003102</t>
  </si>
  <si>
    <t>+USD/-EUR 1.1407 29-08-16 (10) +29</t>
  </si>
  <si>
    <t>10003122</t>
  </si>
  <si>
    <t>+USD/-EUR 1.1425 27-09-16 (10) +36.3</t>
  </si>
  <si>
    <t>10003136</t>
  </si>
  <si>
    <t>+USD/-EUR 1.1426 28-07-16 (10) +40</t>
  </si>
  <si>
    <t>10003072</t>
  </si>
  <si>
    <t>+USD/-GBP 1.3308 15-08-16 (10) +4.1</t>
  </si>
  <si>
    <t>10003138</t>
  </si>
  <si>
    <t>+USD/-GBP 1.42 15-08-16 (10) +4.85</t>
  </si>
  <si>
    <t>10003085</t>
  </si>
  <si>
    <t>+USD/-GBP 1.422 15-08-16 (10) +5</t>
  </si>
  <si>
    <t>10003082</t>
  </si>
  <si>
    <t>+USD/-GBP 1.4429 12-09-16 (10) +6.9</t>
  </si>
  <si>
    <t>10003101</t>
  </si>
  <si>
    <t>+USD/-JPY 110.502 25-07-16 (10) --29.8</t>
  </si>
  <si>
    <t>10003086</t>
  </si>
  <si>
    <t>+USD/-JPY 110.908 25-07-16 (10) --42.2</t>
  </si>
  <si>
    <t>10003051</t>
  </si>
  <si>
    <t>+USD/-JPY 110.957 25-07-16 (10) --44.3</t>
  </si>
  <si>
    <t>10003055</t>
  </si>
  <si>
    <t>+USD/-JPY 112.382 05-07-16 (10) --47.8</t>
  </si>
  <si>
    <t>10003027</t>
  </si>
  <si>
    <t>393965</t>
  </si>
  <si>
    <t>404626</t>
  </si>
  <si>
    <t/>
  </si>
  <si>
    <t>דולר ניו-זילנד</t>
  </si>
  <si>
    <t>יו בנק</t>
  </si>
  <si>
    <t>30026000</t>
  </si>
  <si>
    <t>Aa3</t>
  </si>
  <si>
    <t>בנק הפועלים בע"מ</t>
  </si>
  <si>
    <t>30012000</t>
  </si>
  <si>
    <t>בנק לאומי לישראל בע"מ</t>
  </si>
  <si>
    <t>30010000</t>
  </si>
  <si>
    <t>דירוג פנימי</t>
  </si>
  <si>
    <t>30326000</t>
  </si>
  <si>
    <t>32026000</t>
  </si>
  <si>
    <t>31726000</t>
  </si>
  <si>
    <t>31226000</t>
  </si>
  <si>
    <t>32526000</t>
  </si>
  <si>
    <t>31212000</t>
  </si>
  <si>
    <t>30210000</t>
  </si>
  <si>
    <t>30310000</t>
  </si>
  <si>
    <t>30910000</t>
  </si>
  <si>
    <t>32010000</t>
  </si>
  <si>
    <t>31710000</t>
  </si>
  <si>
    <t>UBS</t>
  </si>
  <si>
    <t>30291000</t>
  </si>
  <si>
    <t>MOODY'S</t>
  </si>
  <si>
    <t>30791000</t>
  </si>
  <si>
    <t>31191000</t>
  </si>
  <si>
    <t>31791000</t>
  </si>
  <si>
    <t>32091000</t>
  </si>
  <si>
    <t>30891000</t>
  </si>
  <si>
    <t>31091000</t>
  </si>
  <si>
    <t>לא</t>
  </si>
  <si>
    <t>339903091</t>
  </si>
  <si>
    <t>333360213</t>
  </si>
  <si>
    <t>339900303</t>
  </si>
  <si>
    <t>כן</t>
  </si>
  <si>
    <t>נדלן פאואר סנטר נכסים</t>
  </si>
  <si>
    <t>השכרה</t>
  </si>
  <si>
    <t>כתר נורבגי</t>
  </si>
  <si>
    <t>* בעל ענין/צד קשור</t>
  </si>
  <si>
    <t>+I14/-ILS 98.8863696 08-05-18 (10) +0.4</t>
  </si>
  <si>
    <t>10003099</t>
  </si>
  <si>
    <t>עמית א'</t>
  </si>
  <si>
    <t>עמית ב'</t>
  </si>
  <si>
    <t>סה"כ יתרות התחייבות להשקעה</t>
  </si>
  <si>
    <t>בישראל</t>
  </si>
  <si>
    <t>בחו"ל</t>
  </si>
  <si>
    <t>Orbimed  II</t>
  </si>
  <si>
    <t>סה"כ מובטחות במשכנתא או תיקי משכנתאות</t>
  </si>
  <si>
    <t>גורם 59</t>
  </si>
  <si>
    <t>פורוורד ריבית</t>
  </si>
  <si>
    <t>מובטחות משכנתא- גורם 01</t>
  </si>
  <si>
    <t>בבטחונות אחרים-גורם 9</t>
  </si>
  <si>
    <t>בבטחונות אחרים - גורם 80</t>
  </si>
  <si>
    <t>בבטחונות אחרים - גורם 28</t>
  </si>
  <si>
    <t>בבטחונות אחרים-גורם 28*</t>
  </si>
  <si>
    <t>בבטחונות אחרים - גורם 29</t>
  </si>
  <si>
    <t>בבטחונות אחרים-גורם 29</t>
  </si>
  <si>
    <t>בבטחונות אחרים - גורם 37</t>
  </si>
  <si>
    <t>בבטחונות אחרים - גורם 89</t>
  </si>
  <si>
    <t>בבטחונות אחרים - גורם 76</t>
  </si>
  <si>
    <t>בבטחונות אחרים - גורם 30</t>
  </si>
  <si>
    <t>בבטחונות אחרים-גורם 47</t>
  </si>
  <si>
    <t>בבטחונות אחרים - גורם 47</t>
  </si>
  <si>
    <t>בבטחונות אחרים - גורם 81</t>
  </si>
  <si>
    <t>בבטחונות אחרים-גורם 35</t>
  </si>
  <si>
    <t>בבטחונות אחרים-גורם 63</t>
  </si>
  <si>
    <t>בבטחונות אחרים-גורם 61</t>
  </si>
  <si>
    <t>בבטחונות אחרים-גורם 62</t>
  </si>
  <si>
    <t>בבטחונות אחרים-גורם 64</t>
  </si>
  <si>
    <t>בבטחונות אחרים-גורם 41</t>
  </si>
  <si>
    <t>בבטחונות אחרים-גורם 26</t>
  </si>
  <si>
    <t>בבטחונות אחרים גורם 26</t>
  </si>
  <si>
    <t>בבטחונות אחרים-גורם 38</t>
  </si>
  <si>
    <t>בבטחונות אחרים-גורם 78</t>
  </si>
  <si>
    <t>בבטחונות אחרים-גורם 77</t>
  </si>
  <si>
    <t>בבטחונות אחרים-גורם 67</t>
  </si>
  <si>
    <t>בבטחונות אחרים-גורם 43</t>
  </si>
  <si>
    <t>בבטחונות אחרים - גורם 43</t>
  </si>
  <si>
    <t>בבטחונות אחרים-גורם 70</t>
  </si>
  <si>
    <t>בבטחונות אחרים - גורם 14</t>
  </si>
  <si>
    <t>בשיעבוד כלי רכב - גורם 68</t>
  </si>
  <si>
    <t>בשיעבוד כלי רכב-גורם 01</t>
  </si>
  <si>
    <t>בבטחונות אחרים-גורם 79</t>
  </si>
  <si>
    <t>בבטחונות אחרים-גורם 86</t>
  </si>
  <si>
    <t>בבטחונות אחרים-גורם 65</t>
  </si>
  <si>
    <t>בבטחונות אחרים-גורם 84</t>
  </si>
  <si>
    <t>גורם 26</t>
  </si>
  <si>
    <t>גורם 43</t>
  </si>
  <si>
    <t>גורם 44</t>
  </si>
  <si>
    <t>גורם 45</t>
  </si>
  <si>
    <t>גורם 46</t>
  </si>
  <si>
    <t>גורם 47</t>
  </si>
  <si>
    <t>גורם 48</t>
  </si>
  <si>
    <t>גורם 67</t>
  </si>
  <si>
    <t>גורם 69</t>
  </si>
  <si>
    <t>גורם 75</t>
  </si>
  <si>
    <t xml:space="preserve">גורם 77 </t>
  </si>
  <si>
    <t xml:space="preserve">גורם 78 </t>
  </si>
  <si>
    <t xml:space="preserve">גורם 79 </t>
  </si>
  <si>
    <t>גורם 80</t>
  </si>
  <si>
    <t>גורם 61</t>
  </si>
  <si>
    <t>גורם 86</t>
  </si>
  <si>
    <t>גורם 89</t>
  </si>
  <si>
    <t>Aa4</t>
  </si>
  <si>
    <t xml:space="preserve">הלוואות לקרן יוזמה </t>
  </si>
  <si>
    <t>3.חייבים/ זכאיים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</si>
</sst>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#,##0.0000"/>
    <numFmt numFmtId="168" formatCode="0.0000"/>
    <numFmt numFmtId="169" formatCode="mmm\-yyyy"/>
    <numFmt numFmtId="170" formatCode="_(* #,##0.00_);_(* \(#,##0.00\);_(* &quot;-&quot;??_);_(@_)"/>
  </numFmts>
  <fonts count="91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b/>
      <sz val="11"/>
      <color rgb="FF000000"/>
      <name val="Arial"/>
      <family val="2"/>
      <scheme val="minor"/>
    </font>
    <font>
      <sz val="10"/>
      <name val="Arial"/>
      <charset val="177"/>
    </font>
    <font>
      <b/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sz val="11"/>
      <color indexed="8"/>
      <name val="Arial"/>
      <family val="2"/>
      <charset val="177"/>
    </font>
    <font>
      <sz val="11"/>
      <color indexed="9"/>
      <name val="Arial"/>
      <family val="2"/>
      <charset val="177"/>
    </font>
    <font>
      <sz val="11"/>
      <color indexed="20"/>
      <name val="Arial"/>
      <family val="2"/>
      <charset val="177"/>
    </font>
    <font>
      <b/>
      <sz val="11"/>
      <color indexed="52"/>
      <name val="Arial"/>
      <family val="2"/>
      <charset val="177"/>
    </font>
    <font>
      <b/>
      <sz val="11"/>
      <color indexed="9"/>
      <name val="Arial"/>
      <family val="2"/>
      <charset val="177"/>
    </font>
    <font>
      <i/>
      <sz val="11"/>
      <color indexed="23"/>
      <name val="Arial"/>
      <family val="2"/>
      <charset val="177"/>
    </font>
    <font>
      <sz val="11"/>
      <color indexed="17"/>
      <name val="Arial"/>
      <family val="2"/>
      <charset val="177"/>
    </font>
    <font>
      <b/>
      <sz val="15"/>
      <color indexed="56"/>
      <name val="Arial"/>
      <family val="2"/>
      <charset val="177"/>
    </font>
    <font>
      <b/>
      <sz val="13"/>
      <color indexed="56"/>
      <name val="Arial"/>
      <family val="2"/>
      <charset val="177"/>
    </font>
    <font>
      <b/>
      <sz val="11"/>
      <color indexed="56"/>
      <name val="Arial"/>
      <family val="2"/>
      <charset val="177"/>
    </font>
    <font>
      <sz val="11"/>
      <color indexed="62"/>
      <name val="Arial"/>
      <family val="2"/>
      <charset val="177"/>
    </font>
    <font>
      <sz val="11"/>
      <color indexed="52"/>
      <name val="Arial"/>
      <family val="2"/>
      <charset val="177"/>
    </font>
    <font>
      <sz val="11"/>
      <color indexed="60"/>
      <name val="Arial"/>
      <family val="2"/>
      <charset val="177"/>
    </font>
    <font>
      <b/>
      <sz val="11"/>
      <color indexed="63"/>
      <name val="Arial"/>
      <family val="2"/>
      <charset val="177"/>
    </font>
    <font>
      <b/>
      <sz val="18"/>
      <color indexed="56"/>
      <name val="Times New Roman"/>
      <family val="2"/>
      <charset val="177"/>
    </font>
    <font>
      <b/>
      <sz val="11"/>
      <color indexed="8"/>
      <name val="Arial"/>
      <family val="2"/>
      <charset val="177"/>
    </font>
    <font>
      <sz val="11"/>
      <color indexed="10"/>
      <name val="Arial"/>
      <family val="2"/>
      <charset val="177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i/>
      <sz val="10"/>
      <color indexed="23"/>
      <name val="Arial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48"/>
      <name val="Calibri"/>
      <family val="2"/>
    </font>
    <font>
      <sz val="11"/>
      <color indexed="53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</fonts>
  <fills count="8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0"/>
      </patternFill>
    </fill>
    <fill>
      <patternFill patternType="solid">
        <fgColor indexed="9"/>
      </patternFill>
    </fill>
    <fill>
      <patternFill patternType="solid">
        <fgColor indexed="54"/>
      </patternFill>
    </fill>
    <fill>
      <patternFill patternType="solid">
        <fgColor indexed="48"/>
        <bgColor indexed="48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25"/>
        <bgColor indexed="25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23"/>
        <bgColor indexed="23"/>
      </patternFill>
    </fill>
    <fill>
      <patternFill patternType="solid">
        <fgColor indexed="49"/>
        <bgColor indexed="49"/>
      </patternFill>
    </fill>
    <fill>
      <patternFill patternType="solid">
        <fgColor indexed="52"/>
        <bgColor indexed="52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42"/>
        <bgColor indexed="42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15"/>
      </patternFill>
    </fill>
  </fills>
  <borders count="61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5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48"/>
      </top>
      <bottom style="double">
        <color indexed="48"/>
      </bottom>
      <diagonal/>
    </border>
  </borders>
  <cellStyleXfs count="478">
    <xf numFmtId="0" fontId="0" fillId="0" borderId="0"/>
    <xf numFmtId="43" fontId="25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17" fillId="0" borderId="0"/>
    <xf numFmtId="0" fontId="25" fillId="0" borderId="0"/>
    <xf numFmtId="0" fontId="3" fillId="0" borderId="0"/>
    <xf numFmtId="9" fontId="25" fillId="0" borderId="0" applyFont="0" applyFill="0" applyBorder="0" applyAlignment="0" applyProtection="0"/>
    <xf numFmtId="165" fontId="14" fillId="0" borderId="0" applyFill="0" applyBorder="0" applyProtection="0">
      <alignment horizontal="right"/>
    </xf>
    <xf numFmtId="165" fontId="15" fillId="0" borderId="0" applyFill="0" applyBorder="0" applyProtection="0"/>
    <xf numFmtId="0" fontId="4" fillId="0" borderId="0" applyNumberFormat="0" applyFill="0" applyBorder="0" applyAlignment="0" applyProtection="0">
      <alignment vertical="top"/>
      <protection locked="0"/>
    </xf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" fillId="0" borderId="0"/>
    <xf numFmtId="43" fontId="2" fillId="0" borderId="0" applyFont="0" applyFill="0" applyBorder="0" applyAlignment="0" applyProtection="0"/>
    <xf numFmtId="0" fontId="2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36" applyNumberFormat="0" applyFill="0" applyAlignment="0" applyProtection="0"/>
    <xf numFmtId="0" fontId="35" fillId="0" borderId="37" applyNumberFormat="0" applyFill="0" applyAlignment="0" applyProtection="0"/>
    <xf numFmtId="0" fontId="36" fillId="0" borderId="38" applyNumberFormat="0" applyFill="0" applyAlignment="0" applyProtection="0"/>
    <xf numFmtId="0" fontId="36" fillId="0" borderId="0" applyNumberFormat="0" applyFill="0" applyBorder="0" applyAlignment="0" applyProtection="0"/>
    <xf numFmtId="0" fontId="37" fillId="8" borderId="0" applyNumberFormat="0" applyBorder="0" applyAlignment="0" applyProtection="0"/>
    <xf numFmtId="0" fontId="38" fillId="9" borderId="0" applyNumberFormat="0" applyBorder="0" applyAlignment="0" applyProtection="0"/>
    <xf numFmtId="0" fontId="39" fillId="10" borderId="0" applyNumberFormat="0" applyBorder="0" applyAlignment="0" applyProtection="0"/>
    <xf numFmtId="0" fontId="40" fillId="11" borderId="39" applyNumberFormat="0" applyAlignment="0" applyProtection="0"/>
    <xf numFmtId="0" fontId="41" fillId="12" borderId="40" applyNumberFormat="0" applyAlignment="0" applyProtection="0"/>
    <xf numFmtId="0" fontId="42" fillId="12" borderId="39" applyNumberFormat="0" applyAlignment="0" applyProtection="0"/>
    <xf numFmtId="0" fontId="43" fillId="0" borderId="41" applyNumberFormat="0" applyFill="0" applyAlignment="0" applyProtection="0"/>
    <xf numFmtId="0" fontId="44" fillId="13" borderId="42" applyNumberFormat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44" applyNumberFormat="0" applyFill="0" applyAlignment="0" applyProtection="0"/>
    <xf numFmtId="0" fontId="48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48" fillId="38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32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170" fontId="3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49" fillId="39" borderId="0" applyNumberFormat="0" applyBorder="0" applyAlignment="0" applyProtection="0"/>
    <xf numFmtId="0" fontId="49" fillId="40" borderId="0" applyNumberFormat="0" applyBorder="0" applyAlignment="0" applyProtection="0"/>
    <xf numFmtId="0" fontId="49" fillId="41" borderId="0" applyNumberFormat="0" applyBorder="0" applyAlignment="0" applyProtection="0"/>
    <xf numFmtId="0" fontId="49" fillId="42" borderId="0" applyNumberFormat="0" applyBorder="0" applyAlignment="0" applyProtection="0"/>
    <xf numFmtId="0" fontId="49" fillId="43" borderId="0" applyNumberFormat="0" applyBorder="0" applyAlignment="0" applyProtection="0"/>
    <xf numFmtId="0" fontId="49" fillId="4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49" fillId="45" borderId="0" applyNumberFormat="0" applyBorder="0" applyAlignment="0" applyProtection="0"/>
    <xf numFmtId="0" fontId="49" fillId="46" borderId="0" applyNumberFormat="0" applyBorder="0" applyAlignment="0" applyProtection="0"/>
    <xf numFmtId="0" fontId="49" fillId="47" borderId="0" applyNumberFormat="0" applyBorder="0" applyAlignment="0" applyProtection="0"/>
    <xf numFmtId="0" fontId="49" fillId="42" borderId="0" applyNumberFormat="0" applyBorder="0" applyAlignment="0" applyProtection="0"/>
    <xf numFmtId="0" fontId="49" fillId="45" borderId="0" applyNumberFormat="0" applyBorder="0" applyAlignment="0" applyProtection="0"/>
    <xf numFmtId="0" fontId="49" fillId="48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50" fillId="49" borderId="0" applyNumberFormat="0" applyBorder="0" applyAlignment="0" applyProtection="0"/>
    <xf numFmtId="0" fontId="50" fillId="46" borderId="0" applyNumberFormat="0" applyBorder="0" applyAlignment="0" applyProtection="0"/>
    <xf numFmtId="0" fontId="50" fillId="47" borderId="0" applyNumberFormat="0" applyBorder="0" applyAlignment="0" applyProtection="0"/>
    <xf numFmtId="0" fontId="50" fillId="50" borderId="0" applyNumberFormat="0" applyBorder="0" applyAlignment="0" applyProtection="0"/>
    <xf numFmtId="0" fontId="50" fillId="51" borderId="0" applyNumberFormat="0" applyBorder="0" applyAlignment="0" applyProtection="0"/>
    <xf numFmtId="0" fontId="50" fillId="52" borderId="0" applyNumberFormat="0" applyBorder="0" applyAlignment="0" applyProtection="0"/>
    <xf numFmtId="0" fontId="48" fillId="18" borderId="0" applyNumberFormat="0" applyBorder="0" applyAlignment="0" applyProtection="0"/>
    <xf numFmtId="0" fontId="48" fillId="22" borderId="0" applyNumberFormat="0" applyBorder="0" applyAlignment="0" applyProtection="0"/>
    <xf numFmtId="0" fontId="48" fillId="26" borderId="0" applyNumberFormat="0" applyBorder="0" applyAlignment="0" applyProtection="0"/>
    <xf numFmtId="0" fontId="48" fillId="30" borderId="0" applyNumberFormat="0" applyBorder="0" applyAlignment="0" applyProtection="0"/>
    <xf numFmtId="0" fontId="48" fillId="34" borderId="0" applyNumberFormat="0" applyBorder="0" applyAlignment="0" applyProtection="0"/>
    <xf numFmtId="0" fontId="48" fillId="38" borderId="0" applyNumberFormat="0" applyBorder="0" applyAlignment="0" applyProtection="0"/>
    <xf numFmtId="0" fontId="50" fillId="53" borderId="0" applyNumberFormat="0" applyBorder="0" applyAlignment="0" applyProtection="0"/>
    <xf numFmtId="0" fontId="50" fillId="54" borderId="0" applyNumberFormat="0" applyBorder="0" applyAlignment="0" applyProtection="0"/>
    <xf numFmtId="0" fontId="50" fillId="55" borderId="0" applyNumberFormat="0" applyBorder="0" applyAlignment="0" applyProtection="0"/>
    <xf numFmtId="0" fontId="50" fillId="50" borderId="0" applyNumberFormat="0" applyBorder="0" applyAlignment="0" applyProtection="0"/>
    <xf numFmtId="0" fontId="50" fillId="51" borderId="0" applyNumberFormat="0" applyBorder="0" applyAlignment="0" applyProtection="0"/>
    <xf numFmtId="0" fontId="50" fillId="56" borderId="0" applyNumberFormat="0" applyBorder="0" applyAlignment="0" applyProtection="0"/>
    <xf numFmtId="0" fontId="51" fillId="40" borderId="0" applyNumberFormat="0" applyBorder="0" applyAlignment="0" applyProtection="0"/>
    <xf numFmtId="0" fontId="52" fillId="57" borderId="45" applyNumberFormat="0" applyAlignment="0" applyProtection="0"/>
    <xf numFmtId="0" fontId="52" fillId="57" borderId="45" applyNumberFormat="0" applyAlignment="0" applyProtection="0"/>
    <xf numFmtId="0" fontId="53" fillId="58" borderId="46" applyNumberFormat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54" fillId="0" borderId="0" applyNumberFormat="0" applyFill="0" applyBorder="0" applyAlignment="0" applyProtection="0"/>
    <xf numFmtId="0" fontId="55" fillId="41" borderId="0" applyNumberFormat="0" applyBorder="0" applyAlignment="0" applyProtection="0"/>
    <xf numFmtId="0" fontId="56" fillId="0" borderId="47" applyNumberFormat="0" applyFill="0" applyAlignment="0" applyProtection="0"/>
    <xf numFmtId="0" fontId="57" fillId="0" borderId="48" applyNumberFormat="0" applyFill="0" applyAlignment="0" applyProtection="0"/>
    <xf numFmtId="0" fontId="58" fillId="0" borderId="49" applyNumberFormat="0" applyFill="0" applyAlignment="0" applyProtection="0"/>
    <xf numFmtId="0" fontId="58" fillId="0" borderId="0" applyNumberFormat="0" applyFill="0" applyBorder="0" applyAlignment="0" applyProtection="0"/>
    <xf numFmtId="0" fontId="59" fillId="44" borderId="45" applyNumberFormat="0" applyAlignment="0" applyProtection="0"/>
    <xf numFmtId="0" fontId="59" fillId="44" borderId="45" applyNumberFormat="0" applyAlignment="0" applyProtection="0"/>
    <xf numFmtId="0" fontId="60" fillId="0" borderId="50" applyNumberFormat="0" applyFill="0" applyAlignment="0" applyProtection="0"/>
    <xf numFmtId="0" fontId="61" fillId="59" borderId="0" applyNumberFormat="0" applyBorder="0" applyAlignment="0" applyProtection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60" borderId="51" applyNumberFormat="0" applyFont="0" applyAlignment="0" applyProtection="0"/>
    <xf numFmtId="0" fontId="3" fillId="60" borderId="51" applyNumberFormat="0" applyFont="0" applyAlignment="0" applyProtection="0"/>
    <xf numFmtId="0" fontId="62" fillId="57" borderId="52" applyNumberFormat="0" applyAlignment="0" applyProtection="0"/>
    <xf numFmtId="0" fontId="62" fillId="57" borderId="52" applyNumberFormat="0" applyAlignment="0" applyProtection="0"/>
    <xf numFmtId="0" fontId="63" fillId="0" borderId="0" applyNumberFormat="0" applyFill="0" applyBorder="0" applyAlignment="0" applyProtection="0"/>
    <xf numFmtId="0" fontId="64" fillId="0" borderId="53" applyNumberFormat="0" applyFill="0" applyAlignment="0" applyProtection="0"/>
    <xf numFmtId="0" fontId="64" fillId="0" borderId="53" applyNumberFormat="0" applyFill="0" applyAlignment="0" applyProtection="0"/>
    <xf numFmtId="0" fontId="65" fillId="0" borderId="0" applyNumberFormat="0" applyFill="0" applyBorder="0" applyAlignment="0" applyProtection="0"/>
    <xf numFmtId="0" fontId="48" fillId="15" borderId="0" applyNumberFormat="0" applyBorder="0" applyAlignment="0" applyProtection="0"/>
    <xf numFmtId="0" fontId="48" fillId="19" borderId="0" applyNumberFormat="0" applyBorder="0" applyAlignment="0" applyProtection="0"/>
    <xf numFmtId="0" fontId="48" fillId="23" borderId="0" applyNumberFormat="0" applyBorder="0" applyAlignment="0" applyProtection="0"/>
    <xf numFmtId="0" fontId="48" fillId="27" borderId="0" applyNumberFormat="0" applyBorder="0" applyAlignment="0" applyProtection="0"/>
    <xf numFmtId="0" fontId="48" fillId="31" borderId="0" applyNumberFormat="0" applyBorder="0" applyAlignment="0" applyProtection="0"/>
    <xf numFmtId="0" fontId="48" fillId="35" borderId="0" applyNumberFormat="0" applyBorder="0" applyAlignment="0" applyProtection="0"/>
    <xf numFmtId="0" fontId="1" fillId="14" borderId="43" applyNumberFormat="0" applyFont="0" applyAlignment="0" applyProtection="0"/>
    <xf numFmtId="0" fontId="1" fillId="14" borderId="43" applyNumberFormat="0" applyFont="0" applyAlignment="0" applyProtection="0"/>
    <xf numFmtId="0" fontId="1" fillId="14" borderId="43" applyNumberFormat="0" applyFont="0" applyAlignment="0" applyProtection="0"/>
    <xf numFmtId="0" fontId="1" fillId="14" borderId="43" applyNumberFormat="0" applyFont="0" applyAlignment="0" applyProtection="0"/>
    <xf numFmtId="0" fontId="49" fillId="60" borderId="51" applyNumberFormat="0" applyFont="0" applyAlignment="0" applyProtection="0"/>
    <xf numFmtId="0" fontId="1" fillId="14" borderId="43" applyNumberFormat="0" applyFont="0" applyAlignment="0" applyProtection="0"/>
    <xf numFmtId="0" fontId="42" fillId="12" borderId="39" applyNumberFormat="0" applyAlignment="0" applyProtection="0"/>
    <xf numFmtId="0" fontId="52" fillId="57" borderId="45" applyNumberFormat="0" applyAlignment="0" applyProtection="0"/>
    <xf numFmtId="0" fontId="37" fillId="8" borderId="0" applyNumberFormat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34" fillId="0" borderId="36" applyNumberFormat="0" applyFill="0" applyAlignment="0" applyProtection="0"/>
    <xf numFmtId="0" fontId="35" fillId="0" borderId="37" applyNumberFormat="0" applyFill="0" applyAlignment="0" applyProtection="0"/>
    <xf numFmtId="0" fontId="36" fillId="0" borderId="38" applyNumberFormat="0" applyFill="0" applyAlignment="0" applyProtection="0"/>
    <xf numFmtId="0" fontId="36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9" fillId="10" borderId="0" applyNumberFormat="0" applyBorder="0" applyAlignment="0" applyProtection="0"/>
    <xf numFmtId="0" fontId="47" fillId="0" borderId="44" applyNumberFormat="0" applyFill="0" applyAlignment="0" applyProtection="0"/>
    <xf numFmtId="0" fontId="64" fillId="0" borderId="53" applyNumberFormat="0" applyFill="0" applyAlignment="0" applyProtection="0"/>
    <xf numFmtId="0" fontId="41" fillId="12" borderId="40" applyNumberFormat="0" applyAlignment="0" applyProtection="0"/>
    <xf numFmtId="0" fontId="62" fillId="57" borderId="52" applyNumberFormat="0" applyAlignment="0" applyProtection="0"/>
    <xf numFmtId="0" fontId="40" fillId="11" borderId="39" applyNumberFormat="0" applyAlignment="0" applyProtection="0"/>
    <xf numFmtId="0" fontId="59" fillId="44" borderId="45" applyNumberFormat="0" applyAlignment="0" applyProtection="0"/>
    <xf numFmtId="0" fontId="38" fillId="9" borderId="0" applyNumberFormat="0" applyBorder="0" applyAlignment="0" applyProtection="0"/>
    <xf numFmtId="0" fontId="44" fillId="13" borderId="42" applyNumberFormat="0" applyAlignment="0" applyProtection="0"/>
    <xf numFmtId="0" fontId="43" fillId="0" borderId="41" applyNumberFormat="0" applyFill="0" applyAlignment="0" applyProtection="0"/>
    <xf numFmtId="0" fontId="3" fillId="0" borderId="0"/>
    <xf numFmtId="0" fontId="3" fillId="14" borderId="43" applyNumberFormat="0" applyFont="0" applyAlignment="0" applyProtection="0"/>
    <xf numFmtId="43" fontId="3" fillId="0" borderId="0" applyFont="0" applyFill="0" applyBorder="0" applyAlignment="0" applyProtection="0"/>
    <xf numFmtId="0" fontId="1" fillId="0" borderId="0"/>
    <xf numFmtId="0" fontId="32" fillId="0" borderId="0"/>
    <xf numFmtId="170" fontId="3" fillId="0" borderId="0" applyFont="0" applyFill="0" applyBorder="0" applyAlignment="0" applyProtection="0"/>
    <xf numFmtId="0" fontId="1" fillId="0" borderId="0"/>
    <xf numFmtId="0" fontId="74" fillId="0" borderId="60" applyNumberFormat="0" applyFill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" fontId="84" fillId="59" borderId="57" applyNumberFormat="0" applyProtection="0">
      <alignment vertical="center"/>
    </xf>
    <xf numFmtId="0" fontId="79" fillId="0" borderId="55" applyNumberFormat="0" applyFill="0" applyAlignment="0" applyProtection="0"/>
    <xf numFmtId="0" fontId="76" fillId="84" borderId="0" applyNumberFormat="0" applyBorder="0" applyAlignment="0" applyProtection="0"/>
    <xf numFmtId="9" fontId="3" fillId="0" borderId="0" applyFont="0" applyFill="0" applyBorder="0" applyAlignment="0" applyProtection="0"/>
    <xf numFmtId="0" fontId="74" fillId="83" borderId="0" applyNumberFormat="0" applyBorder="0" applyAlignment="0" applyProtection="0"/>
    <xf numFmtId="0" fontId="79" fillId="0" borderId="0" applyNumberFormat="0" applyFill="0" applyBorder="0" applyAlignment="0" applyProtection="0"/>
    <xf numFmtId="4" fontId="85" fillId="63" borderId="0" applyNumberFormat="0" applyProtection="0">
      <alignment horizontal="left" vertical="center" indent="1"/>
    </xf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78" fillId="0" borderId="48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 applyFont="0" applyFill="0" applyBorder="0" applyAlignment="0" applyProtection="0"/>
    <xf numFmtId="0" fontId="3" fillId="0" borderId="0"/>
    <xf numFmtId="4" fontId="87" fillId="88" borderId="0" applyNumberFormat="0" applyProtection="0">
      <alignment horizontal="left" vertical="center" indent="1"/>
    </xf>
    <xf numFmtId="0" fontId="3" fillId="87" borderId="57" applyNumberFormat="0" applyProtection="0">
      <alignment horizontal="left" vertical="top" indent="1"/>
    </xf>
    <xf numFmtId="0" fontId="1" fillId="14" borderId="43" applyNumberFormat="0" applyFont="0" applyAlignment="0" applyProtection="0"/>
    <xf numFmtId="0" fontId="1" fillId="14" borderId="43" applyNumberFormat="0" applyFont="0" applyAlignment="0" applyProtection="0"/>
    <xf numFmtId="0" fontId="1" fillId="14" borderId="43" applyNumberFormat="0" applyFont="0" applyAlignment="0" applyProtection="0"/>
    <xf numFmtId="0" fontId="1" fillId="14" borderId="43" applyNumberFormat="0" applyFont="0" applyAlignment="0" applyProtection="0"/>
    <xf numFmtId="4" fontId="67" fillId="86" borderId="58" applyNumberFormat="0" applyProtection="0">
      <alignment horizontal="left" vertical="center" indent="1"/>
    </xf>
    <xf numFmtId="0" fontId="1" fillId="14" borderId="43" applyNumberFormat="0" applyFont="0" applyAlignment="0" applyProtection="0"/>
    <xf numFmtId="4" fontId="66" fillId="54" borderId="57" applyNumberFormat="0" applyProtection="0">
      <alignment horizontal="right" vertical="center"/>
    </xf>
    <xf numFmtId="4" fontId="66" fillId="46" borderId="57" applyNumberFormat="0" applyProtection="0">
      <alignment horizontal="right" vertical="center"/>
    </xf>
    <xf numFmtId="0" fontId="74" fillId="82" borderId="0" applyNumberFormat="0" applyBorder="0" applyAlignment="0" applyProtection="0"/>
    <xf numFmtId="0" fontId="71" fillId="70" borderId="0" applyNumberFormat="0" applyBorder="0" applyAlignment="0" applyProtection="0"/>
    <xf numFmtId="0" fontId="69" fillId="66" borderId="0" applyNumberFormat="0" applyBorder="0" applyAlignment="0" applyProtection="0"/>
    <xf numFmtId="0" fontId="70" fillId="72" borderId="0" applyNumberFormat="0" applyBorder="0" applyAlignment="0" applyProtection="0"/>
    <xf numFmtId="0" fontId="68" fillId="46" borderId="0" applyNumberFormat="0" applyBorder="0" applyAlignment="0" applyProtection="0"/>
    <xf numFmtId="0" fontId="68" fillId="63" borderId="0" applyNumberFormat="0" applyBorder="0" applyAlignment="0" applyProtection="0"/>
    <xf numFmtId="0" fontId="66" fillId="62" borderId="0" applyNumberFormat="0" applyBorder="0" applyAlignment="0" applyProtection="0"/>
    <xf numFmtId="43" fontId="3" fillId="0" borderId="0" applyFont="0" applyFill="0" applyBorder="0" applyAlignment="0" applyProtection="0"/>
    <xf numFmtId="0" fontId="66" fillId="6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70" fillId="73" borderId="0" applyNumberFormat="0" applyBorder="0" applyAlignment="0" applyProtection="0"/>
    <xf numFmtId="0" fontId="69" fillId="74" borderId="0" applyNumberFormat="0" applyBorder="0" applyAlignment="0" applyProtection="0"/>
    <xf numFmtId="0" fontId="70" fillId="69" borderId="0" applyNumberFormat="0" applyBorder="0" applyAlignment="0" applyProtection="0"/>
    <xf numFmtId="0" fontId="68" fillId="55" borderId="0" applyNumberFormat="0" applyBorder="0" applyAlignment="0" applyProtection="0"/>
    <xf numFmtId="0" fontId="66" fillId="57" borderId="0" applyNumberFormat="0" applyBorder="0" applyAlignment="0" applyProtection="0"/>
    <xf numFmtId="0" fontId="80" fillId="79" borderId="45" applyNumberFormat="0" applyAlignment="0" applyProtection="0"/>
    <xf numFmtId="4" fontId="66" fillId="56" borderId="57" applyNumberFormat="0" applyProtection="0">
      <alignment horizontal="right" vertical="center"/>
    </xf>
    <xf numFmtId="0" fontId="74" fillId="81" borderId="0" applyNumberFormat="0" applyBorder="0" applyAlignment="0" applyProtection="0"/>
    <xf numFmtId="4" fontId="66" fillId="61" borderId="0" applyNumberFormat="0" applyProtection="0">
      <alignment horizontal="left" vertical="center" indent="1"/>
    </xf>
    <xf numFmtId="0" fontId="69" fillId="79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89" fillId="0" borderId="0" applyNumberFormat="0" applyFill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4" fontId="66" fillId="61" borderId="57" applyNumberFormat="0" applyProtection="0">
      <alignment horizontal="left" vertical="center" indent="1"/>
    </xf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83" fillId="80" borderId="52" applyNumberFormat="0" applyAlignment="0" applyProtection="0"/>
    <xf numFmtId="0" fontId="1" fillId="0" borderId="0"/>
    <xf numFmtId="4" fontId="66" fillId="55" borderId="57" applyNumberFormat="0" applyProtection="0">
      <alignment horizontal="right" vertical="center"/>
    </xf>
    <xf numFmtId="0" fontId="1" fillId="0" borderId="0"/>
    <xf numFmtId="0" fontId="3" fillId="63" borderId="57" applyNumberFormat="0" applyProtection="0">
      <alignment horizontal="left" vertical="top" indent="1"/>
    </xf>
    <xf numFmtId="9" fontId="1" fillId="0" borderId="0" applyFont="0" applyFill="0" applyBorder="0" applyAlignment="0" applyProtection="0"/>
    <xf numFmtId="0" fontId="3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6" fillId="61" borderId="0" applyNumberFormat="0" applyBorder="0" applyAlignment="0" applyProtection="0"/>
    <xf numFmtId="0" fontId="66" fillId="40" borderId="0" applyNumberFormat="0" applyBorder="0" applyAlignment="0" applyProtection="0"/>
    <xf numFmtId="0" fontId="66" fillId="60" borderId="57" applyNumberFormat="0" applyProtection="0">
      <alignment horizontal="left" vertical="top" indent="1"/>
    </xf>
    <xf numFmtId="0" fontId="66" fillId="63" borderId="0" applyNumberFormat="0" applyBorder="0" applyAlignment="0" applyProtection="0"/>
    <xf numFmtId="0" fontId="66" fillId="61" borderId="57" applyNumberFormat="0" applyProtection="0">
      <alignment horizontal="left" vertical="top" indent="1"/>
    </xf>
    <xf numFmtId="0" fontId="69" fillId="67" borderId="0" applyNumberFormat="0" applyBorder="0" applyAlignment="0" applyProtection="0"/>
    <xf numFmtId="0" fontId="68" fillId="63" borderId="0" applyNumberFormat="0" applyBorder="0" applyAlignment="0" applyProtection="0"/>
    <xf numFmtId="0" fontId="70" fillId="65" borderId="0" applyNumberFormat="0" applyBorder="0" applyAlignment="0" applyProtection="0"/>
    <xf numFmtId="0" fontId="70" fillId="74" borderId="0" applyNumberFormat="0" applyBorder="0" applyAlignment="0" applyProtection="0"/>
    <xf numFmtId="4" fontId="66" fillId="87" borderId="0" applyNumberFormat="0" applyProtection="0">
      <alignment horizontal="left" vertical="center" indent="1"/>
    </xf>
    <xf numFmtId="0" fontId="1" fillId="0" borderId="0"/>
    <xf numFmtId="0" fontId="89" fillId="0" borderId="0" applyNumberFormat="0" applyFill="0" applyBorder="0" applyAlignment="0" applyProtection="0"/>
    <xf numFmtId="9" fontId="3" fillId="0" borderId="0" applyFont="0" applyFill="0" applyBorder="0" applyAlignment="0" applyProtection="0"/>
    <xf numFmtId="4" fontId="66" fillId="61" borderId="57" applyNumberFormat="0" applyProtection="0">
      <alignment horizontal="right" vertical="center"/>
    </xf>
    <xf numFmtId="4" fontId="86" fillId="60" borderId="57" applyNumberFormat="0" applyProtection="0">
      <alignment vertical="center"/>
    </xf>
    <xf numFmtId="0" fontId="66" fillId="44" borderId="0" applyNumberFormat="0" applyBorder="0" applyAlignment="0" applyProtection="0"/>
    <xf numFmtId="0" fontId="3" fillId="63" borderId="57" applyNumberFormat="0" applyProtection="0">
      <alignment horizontal="left" vertical="center" indent="1"/>
    </xf>
    <xf numFmtId="0" fontId="70" fillId="73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6" fillId="63" borderId="0" applyNumberFormat="0" applyBorder="0" applyAlignment="0" applyProtection="0"/>
    <xf numFmtId="0" fontId="1" fillId="0" borderId="0"/>
    <xf numFmtId="0" fontId="66" fillId="45" borderId="0" applyNumberFormat="0" applyBorder="0" applyAlignment="0" applyProtection="0"/>
    <xf numFmtId="0" fontId="3" fillId="0" borderId="0"/>
    <xf numFmtId="0" fontId="3" fillId="78" borderId="51" applyNumberFormat="0" applyFont="0" applyAlignment="0" applyProtection="0"/>
    <xf numFmtId="0" fontId="68" fillId="57" borderId="0" applyNumberFormat="0" applyBorder="0" applyAlignment="0" applyProtection="0"/>
    <xf numFmtId="0" fontId="3" fillId="0" borderId="0"/>
    <xf numFmtId="0" fontId="69" fillId="71" borderId="0" applyNumberFormat="0" applyBorder="0" applyAlignment="0" applyProtection="0"/>
    <xf numFmtId="0" fontId="68" fillId="44" borderId="0" applyNumberFormat="0" applyBorder="0" applyAlignment="0" applyProtection="0"/>
    <xf numFmtId="4" fontId="67" fillId="61" borderId="0" applyNumberFormat="0" applyProtection="0">
      <alignment horizontal="left" vertical="center" indent="1"/>
    </xf>
    <xf numFmtId="0" fontId="69" fillId="77" borderId="0" applyNumberFormat="0" applyBorder="0" applyAlignment="0" applyProtection="0"/>
    <xf numFmtId="4" fontId="67" fillId="59" borderId="57" applyNumberFormat="0" applyProtection="0">
      <alignment vertical="center"/>
    </xf>
    <xf numFmtId="0" fontId="3" fillId="87" borderId="57" applyNumberFormat="0" applyProtection="0">
      <alignment horizontal="left" vertical="center" indent="1"/>
    </xf>
    <xf numFmtId="0" fontId="69" fillId="64" borderId="0" applyNumberFormat="0" applyBorder="0" applyAlignment="0" applyProtection="0"/>
    <xf numFmtId="4" fontId="88" fillId="87" borderId="57" applyNumberFormat="0" applyProtection="0">
      <alignment horizontal="right" vertical="center"/>
    </xf>
    <xf numFmtId="0" fontId="69" fillId="71" borderId="0" applyNumberFormat="0" applyBorder="0" applyAlignment="0" applyProtection="0"/>
    <xf numFmtId="4" fontId="86" fillId="87" borderId="57" applyNumberFormat="0" applyProtection="0">
      <alignment horizontal="right" vertical="center"/>
    </xf>
    <xf numFmtId="0" fontId="69" fillId="68" borderId="0" applyNumberFormat="0" applyBorder="0" applyAlignment="0" applyProtection="0"/>
    <xf numFmtId="0" fontId="70" fillId="66" borderId="0" applyNumberFormat="0" applyBorder="0" applyAlignment="0" applyProtection="0"/>
    <xf numFmtId="0" fontId="3" fillId="62" borderId="59" applyNumberFormat="0">
      <protection locked="0"/>
    </xf>
    <xf numFmtId="0" fontId="82" fillId="79" borderId="0" applyNumberFormat="0" applyBorder="0" applyAlignment="0" applyProtection="0"/>
    <xf numFmtId="43" fontId="3" fillId="0" borderId="0" applyFont="0" applyFill="0" applyBorder="0" applyAlignment="0" applyProtection="0"/>
    <xf numFmtId="4" fontId="66" fillId="87" borderId="57" applyNumberFormat="0" applyProtection="0">
      <alignment horizontal="right" vertical="center"/>
    </xf>
    <xf numFmtId="0" fontId="3" fillId="45" borderId="57" applyNumberFormat="0" applyProtection="0">
      <alignment horizontal="left" vertical="center" indent="1"/>
    </xf>
    <xf numFmtId="0" fontId="3" fillId="61" borderId="57" applyNumberFormat="0" applyProtection="0">
      <alignment horizontal="left" vertical="top" indent="1"/>
    </xf>
    <xf numFmtId="4" fontId="66" fillId="85" borderId="57" applyNumberFormat="0" applyProtection="0">
      <alignment horizontal="right" vertical="center"/>
    </xf>
    <xf numFmtId="4" fontId="66" fillId="48" borderId="57" applyNumberFormat="0" applyProtection="0">
      <alignment horizontal="right" vertical="center"/>
    </xf>
    <xf numFmtId="0" fontId="90" fillId="0" borderId="0" applyNumberFormat="0" applyFill="0" applyBorder="0" applyAlignment="0" applyProtection="0"/>
    <xf numFmtId="0" fontId="69" fillId="76" borderId="0" applyNumberFormat="0" applyBorder="0" applyAlignment="0" applyProtection="0"/>
    <xf numFmtId="0" fontId="69" fillId="75" borderId="0" applyNumberFormat="0" applyBorder="0" applyAlignment="0" applyProtection="0"/>
    <xf numFmtId="0" fontId="66" fillId="46" borderId="0" applyNumberFormat="0" applyBorder="0" applyAlignment="0" applyProtection="0"/>
    <xf numFmtId="0" fontId="70" fillId="70" borderId="0" applyNumberFormat="0" applyBorder="0" applyAlignment="0" applyProtection="0"/>
    <xf numFmtId="0" fontId="70" fillId="65" borderId="0" applyNumberFormat="0" applyBorder="0" applyAlignment="0" applyProtection="0"/>
    <xf numFmtId="0" fontId="81" fillId="0" borderId="56" applyNumberFormat="0" applyFill="0" applyAlignment="0" applyProtection="0"/>
    <xf numFmtId="0" fontId="67" fillId="59" borderId="57" applyNumberFormat="0" applyProtection="0">
      <alignment horizontal="left" vertical="top" indent="1"/>
    </xf>
    <xf numFmtId="4" fontId="66" fillId="60" borderId="57" applyNumberFormat="0" applyProtection="0">
      <alignment vertical="center"/>
    </xf>
    <xf numFmtId="4" fontId="66" fillId="60" borderId="57" applyNumberFormat="0" applyProtection="0">
      <alignment horizontal="left" vertical="center" indent="1"/>
    </xf>
    <xf numFmtId="0" fontId="3" fillId="45" borderId="57" applyNumberFormat="0" applyProtection="0">
      <alignment horizontal="left" vertical="top" indent="1"/>
    </xf>
    <xf numFmtId="4" fontId="66" fillId="87" borderId="0" applyNumberFormat="0" applyProtection="0">
      <alignment horizontal="left" vertical="center" indent="1"/>
    </xf>
    <xf numFmtId="4" fontId="66" fillId="47" borderId="57" applyNumberFormat="0" applyProtection="0">
      <alignment horizontal="right" vertical="center"/>
    </xf>
    <xf numFmtId="4" fontId="66" fillId="52" borderId="57" applyNumberFormat="0" applyProtection="0">
      <alignment horizontal="right" vertical="center"/>
    </xf>
    <xf numFmtId="4" fontId="67" fillId="59" borderId="57" applyNumberFormat="0" applyProtection="0">
      <alignment horizontal="left" vertical="center" indent="1"/>
    </xf>
    <xf numFmtId="4" fontId="66" fillId="40" borderId="57" applyNumberFormat="0" applyProtection="0">
      <alignment horizontal="right" vertical="center"/>
    </xf>
    <xf numFmtId="0" fontId="75" fillId="0" borderId="0" applyNumberFormat="0" applyFill="0" applyBorder="0" applyAlignment="0" applyProtection="0"/>
    <xf numFmtId="0" fontId="77" fillId="0" borderId="54" applyNumberFormat="0" applyFill="0" applyAlignment="0" applyProtection="0"/>
    <xf numFmtId="0" fontId="72" fillId="80" borderId="45" applyNumberFormat="0" applyAlignment="0" applyProtection="0"/>
    <xf numFmtId="0" fontId="73" fillId="71" borderId="46" applyNumberFormat="0" applyAlignment="0" applyProtection="0"/>
    <xf numFmtId="0" fontId="70" fillId="78" borderId="0" applyNumberFormat="0" applyBorder="0" applyAlignment="0" applyProtection="0"/>
    <xf numFmtId="0" fontId="70" fillId="70" borderId="0" applyNumberFormat="0" applyBorder="0" applyAlignment="0" applyProtection="0"/>
    <xf numFmtId="0" fontId="69" fillId="74" borderId="0" applyNumberFormat="0" applyBorder="0" applyAlignment="0" applyProtection="0"/>
    <xf numFmtId="0" fontId="70" fillId="66" borderId="0" applyNumberFormat="0" applyBorder="0" applyAlignment="0" applyProtection="0"/>
    <xf numFmtId="0" fontId="66" fillId="46" borderId="0" applyNumberFormat="0" applyBorder="0" applyAlignment="0" applyProtection="0"/>
    <xf numFmtId="43" fontId="32" fillId="0" borderId="0" applyFont="0" applyFill="0" applyBorder="0" applyAlignment="0" applyProtection="0"/>
    <xf numFmtId="0" fontId="66" fillId="55" borderId="0" applyNumberFormat="0" applyBorder="0" applyAlignment="0" applyProtection="0"/>
    <xf numFmtId="0" fontId="3" fillId="61" borderId="57" applyNumberFormat="0" applyProtection="0">
      <alignment horizontal="left" vertical="center" indent="1"/>
    </xf>
    <xf numFmtId="0" fontId="3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3" fillId="0" borderId="0"/>
    <xf numFmtId="0" fontId="1" fillId="0" borderId="0"/>
    <xf numFmtId="0" fontId="1" fillId="0" borderId="0"/>
    <xf numFmtId="0" fontId="3" fillId="0" borderId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25">
    <xf numFmtId="0" fontId="0" fillId="0" borderId="0" xfId="0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12" fillId="0" borderId="0" xfId="0" applyFont="1" applyAlignment="1">
      <alignment horizontal="right" readingOrder="2"/>
    </xf>
    <xf numFmtId="0" fontId="6" fillId="0" borderId="0" xfId="0" applyFont="1" applyAlignment="1">
      <alignment horizontal="center" readingOrder="2"/>
    </xf>
    <xf numFmtId="0" fontId="6" fillId="0" borderId="0" xfId="7" applyFont="1" applyAlignment="1">
      <alignment horizontal="right"/>
    </xf>
    <xf numFmtId="0" fontId="6" fillId="0" borderId="0" xfId="7" applyFont="1" applyAlignment="1">
      <alignment horizontal="center"/>
    </xf>
    <xf numFmtId="0" fontId="8" fillId="0" borderId="0" xfId="7" applyFont="1" applyAlignment="1">
      <alignment horizontal="center" vertical="center" wrapText="1"/>
    </xf>
    <xf numFmtId="0" fontId="10" fillId="0" borderId="0" xfId="7" applyFont="1" applyAlignment="1">
      <alignment horizont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49" fontId="7" fillId="2" borderId="2" xfId="0" applyNumberFormat="1" applyFont="1" applyFill="1" applyBorder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49" fontId="16" fillId="2" borderId="1" xfId="7" applyNumberFormat="1" applyFont="1" applyFill="1" applyBorder="1" applyAlignment="1">
      <alignment horizontal="center" vertical="center" wrapText="1" readingOrder="2"/>
    </xf>
    <xf numFmtId="0" fontId="7" fillId="2" borderId="2" xfId="7" applyFont="1" applyFill="1" applyBorder="1" applyAlignment="1">
      <alignment horizontal="center" vertical="center" wrapText="1"/>
    </xf>
    <xf numFmtId="0" fontId="7" fillId="2" borderId="3" xfId="7" applyFont="1" applyFill="1" applyBorder="1" applyAlignment="1">
      <alignment horizontal="center" vertical="center" wrapText="1"/>
    </xf>
    <xf numFmtId="0" fontId="11" fillId="2" borderId="2" xfId="7" applyFont="1" applyFill="1" applyBorder="1" applyAlignment="1">
      <alignment horizontal="center" vertical="center" wrapText="1"/>
    </xf>
    <xf numFmtId="0" fontId="11" fillId="2" borderId="3" xfId="7" applyFont="1" applyFill="1" applyBorder="1" applyAlignment="1">
      <alignment horizontal="center" vertical="center" wrapText="1"/>
    </xf>
    <xf numFmtId="49" fontId="7" fillId="2" borderId="3" xfId="7" applyNumberFormat="1" applyFont="1" applyFill="1" applyBorder="1" applyAlignment="1">
      <alignment horizontal="center" wrapText="1"/>
    </xf>
    <xf numFmtId="0" fontId="16" fillId="2" borderId="1" xfId="7" applyNumberFormat="1" applyFont="1" applyFill="1" applyBorder="1" applyAlignment="1">
      <alignment horizontal="right" vertical="center" wrapText="1" indent="1"/>
    </xf>
    <xf numFmtId="49" fontId="16" fillId="2" borderId="1" xfId="7" applyNumberFormat="1" applyFont="1" applyFill="1" applyBorder="1" applyAlignment="1">
      <alignment horizontal="right" vertical="center" wrapText="1" indent="3" readingOrder="2"/>
    </xf>
    <xf numFmtId="3" fontId="7" fillId="2" borderId="2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vertical="center" wrapText="1"/>
    </xf>
    <xf numFmtId="3" fontId="11" fillId="2" borderId="2" xfId="0" applyNumberFormat="1" applyFont="1" applyFill="1" applyBorder="1" applyAlignment="1">
      <alignment horizontal="center" vertical="center" wrapText="1"/>
    </xf>
    <xf numFmtId="3" fontId="11" fillId="2" borderId="3" xfId="0" applyNumberFormat="1" applyFont="1" applyFill="1" applyBorder="1" applyAlignment="1">
      <alignment horizontal="center" vertical="center" wrapText="1"/>
    </xf>
    <xf numFmtId="3" fontId="7" fillId="2" borderId="2" xfId="0" applyNumberFormat="1" applyFont="1" applyFill="1" applyBorder="1" applyAlignment="1">
      <alignment horizontal="center" wrapText="1"/>
    </xf>
    <xf numFmtId="0" fontId="7" fillId="2" borderId="4" xfId="7" applyFont="1" applyFill="1" applyBorder="1" applyAlignment="1">
      <alignment horizontal="center" vertical="center" wrapText="1"/>
    </xf>
    <xf numFmtId="49" fontId="16" fillId="2" borderId="5" xfId="7" applyNumberFormat="1" applyFont="1" applyFill="1" applyBorder="1" applyAlignment="1">
      <alignment horizontal="center" vertical="center" wrapText="1" readingOrder="2"/>
    </xf>
    <xf numFmtId="0" fontId="11" fillId="0" borderId="6" xfId="7" applyFont="1" applyBorder="1" applyAlignment="1">
      <alignment horizontal="center"/>
    </xf>
    <xf numFmtId="49" fontId="16" fillId="2" borderId="7" xfId="7" applyNumberFormat="1" applyFont="1" applyFill="1" applyBorder="1" applyAlignment="1">
      <alignment horizontal="center" vertical="center" wrapText="1" readingOrder="2"/>
    </xf>
    <xf numFmtId="0" fontId="7" fillId="2" borderId="8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49" fontId="7" fillId="2" borderId="7" xfId="0" applyNumberFormat="1" applyFont="1" applyFill="1" applyBorder="1" applyAlignment="1">
      <alignment horizontal="center" wrapText="1"/>
    </xf>
    <xf numFmtId="0" fontId="18" fillId="2" borderId="2" xfId="0" applyFont="1" applyFill="1" applyBorder="1" applyAlignment="1">
      <alignment horizontal="center" vertical="center" wrapText="1"/>
    </xf>
    <xf numFmtId="49" fontId="18" fillId="2" borderId="2" xfId="0" applyNumberFormat="1" applyFont="1" applyFill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11" applyFont="1" applyFill="1" applyBorder="1" applyAlignment="1" applyProtection="1">
      <alignment horizontal="center" readingOrder="2"/>
    </xf>
    <xf numFmtId="49" fontId="7" fillId="2" borderId="6" xfId="0" applyNumberFormat="1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center" vertical="center" wrapText="1"/>
    </xf>
    <xf numFmtId="0" fontId="21" fillId="3" borderId="9" xfId="0" applyFont="1" applyFill="1" applyBorder="1" applyAlignment="1">
      <alignment horizontal="right" vertical="center" wrapText="1" indent="2" readingOrder="2"/>
    </xf>
    <xf numFmtId="0" fontId="23" fillId="3" borderId="0" xfId="0" applyFont="1" applyFill="1" applyAlignment="1">
      <alignment horizontal="right" indent="2" readingOrder="2"/>
    </xf>
    <xf numFmtId="3" fontId="7" fillId="4" borderId="2" xfId="0" applyNumberFormat="1" applyFont="1" applyFill="1" applyBorder="1" applyAlignment="1">
      <alignment horizontal="center" vertical="center" wrapText="1"/>
    </xf>
    <xf numFmtId="3" fontId="7" fillId="4" borderId="0" xfId="0" applyNumberFormat="1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8" fillId="5" borderId="0" xfId="0" applyFont="1" applyFill="1"/>
    <xf numFmtId="0" fontId="22" fillId="6" borderId="0" xfId="0" applyFont="1" applyFill="1" applyAlignment="1">
      <alignment horizontal="center"/>
    </xf>
    <xf numFmtId="0" fontId="4" fillId="0" borderId="0" xfId="11" applyFill="1" applyBorder="1" applyAlignment="1" applyProtection="1">
      <alignment horizontal="center" readingOrder="2"/>
    </xf>
    <xf numFmtId="0" fontId="16" fillId="2" borderId="5" xfId="7" applyNumberFormat="1" applyFont="1" applyFill="1" applyBorder="1" applyAlignment="1">
      <alignment horizontal="right" vertical="center" wrapText="1" indent="1"/>
    </xf>
    <xf numFmtId="0" fontId="24" fillId="0" borderId="0" xfId="7" applyFont="1" applyAlignment="1">
      <alignment horizontal="right"/>
    </xf>
    <xf numFmtId="0" fontId="11" fillId="2" borderId="10" xfId="0" applyFont="1" applyFill="1" applyBorder="1" applyAlignment="1">
      <alignment horizontal="center" vertical="center" wrapText="1"/>
    </xf>
    <xf numFmtId="49" fontId="7" fillId="2" borderId="12" xfId="0" applyNumberFormat="1" applyFont="1" applyFill="1" applyBorder="1" applyAlignment="1">
      <alignment horizontal="center" wrapText="1"/>
    </xf>
    <xf numFmtId="49" fontId="16" fillId="2" borderId="13" xfId="7" applyNumberFormat="1" applyFont="1" applyFill="1" applyBorder="1" applyAlignment="1">
      <alignment horizontal="center" vertical="center" wrapText="1" readingOrder="2"/>
    </xf>
    <xf numFmtId="3" fontId="7" fillId="2" borderId="14" xfId="0" applyNumberFormat="1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3" fontId="7" fillId="2" borderId="11" xfId="0" applyNumberFormat="1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15" xfId="7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11" fillId="0" borderId="0" xfId="7" applyFont="1" applyBorder="1" applyAlignment="1">
      <alignment horizontal="center"/>
    </xf>
    <xf numFmtId="49" fontId="16" fillId="2" borderId="5" xfId="7" applyNumberFormat="1" applyFont="1" applyFill="1" applyBorder="1" applyAlignment="1">
      <alignment horizontal="right" vertical="center" wrapText="1" readingOrder="2"/>
    </xf>
    <xf numFmtId="0" fontId="16" fillId="2" borderId="1" xfId="7" applyNumberFormat="1" applyFont="1" applyFill="1" applyBorder="1" applyAlignment="1">
      <alignment horizontal="right" vertical="center" wrapText="1" readingOrder="2"/>
    </xf>
    <xf numFmtId="0" fontId="16" fillId="2" borderId="5" xfId="7" applyNumberFormat="1" applyFont="1" applyFill="1" applyBorder="1" applyAlignment="1">
      <alignment horizontal="right" vertical="center" wrapText="1" indent="1" readingOrder="2"/>
    </xf>
    <xf numFmtId="0" fontId="11" fillId="2" borderId="28" xfId="0" applyFont="1" applyFill="1" applyBorder="1" applyAlignment="1">
      <alignment horizontal="center" vertical="center" wrapText="1"/>
    </xf>
    <xf numFmtId="3" fontId="7" fillId="7" borderId="2" xfId="0" applyNumberFormat="1" applyFont="1" applyFill="1" applyBorder="1" applyAlignment="1">
      <alignment horizontal="center" vertical="center" wrapText="1"/>
    </xf>
    <xf numFmtId="3" fontId="7" fillId="7" borderId="3" xfId="0" applyNumberFormat="1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49" fontId="7" fillId="2" borderId="30" xfId="0" applyNumberFormat="1" applyFont="1" applyFill="1" applyBorder="1" applyAlignment="1">
      <alignment horizontal="center" wrapText="1"/>
    </xf>
    <xf numFmtId="0" fontId="7" fillId="7" borderId="2" xfId="0" applyFont="1" applyFill="1" applyBorder="1" applyAlignment="1">
      <alignment horizontal="center" vertical="center" wrapText="1"/>
    </xf>
    <xf numFmtId="3" fontId="7" fillId="7" borderId="14" xfId="0" applyNumberFormat="1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 wrapText="1"/>
    </xf>
    <xf numFmtId="49" fontId="16" fillId="7" borderId="13" xfId="7" applyNumberFormat="1" applyFont="1" applyFill="1" applyBorder="1" applyAlignment="1">
      <alignment horizontal="center" vertical="center" wrapText="1" readingOrder="2"/>
    </xf>
    <xf numFmtId="0" fontId="24" fillId="0" borderId="0" xfId="7" applyFont="1" applyFill="1" applyBorder="1" applyAlignment="1">
      <alignment horizontal="right"/>
    </xf>
    <xf numFmtId="0" fontId="28" fillId="0" borderId="31" xfId="0" applyFont="1" applyFill="1" applyBorder="1" applyAlignment="1">
      <alignment horizontal="right"/>
    </xf>
    <xf numFmtId="0" fontId="28" fillId="0" borderId="31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29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3"/>
    </xf>
    <xf numFmtId="0" fontId="29" fillId="0" borderId="0" xfId="0" applyFont="1" applyFill="1" applyBorder="1" applyAlignment="1">
      <alignment horizontal="right" indent="4"/>
    </xf>
    <xf numFmtId="0" fontId="29" fillId="0" borderId="0" xfId="0" applyFont="1" applyFill="1" applyBorder="1" applyAlignment="1">
      <alignment horizontal="right" indent="3"/>
    </xf>
    <xf numFmtId="4" fontId="28" fillId="0" borderId="31" xfId="0" applyNumberFormat="1" applyFont="1" applyFill="1" applyBorder="1" applyAlignment="1">
      <alignment horizontal="right"/>
    </xf>
    <xf numFmtId="10" fontId="28" fillId="0" borderId="31" xfId="0" applyNumberFormat="1" applyFont="1" applyFill="1" applyBorder="1" applyAlignment="1">
      <alignment horizontal="right"/>
    </xf>
    <xf numFmtId="2" fontId="28" fillId="0" borderId="31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49" fontId="29" fillId="0" borderId="0" xfId="0" applyNumberFormat="1" applyFont="1" applyFill="1" applyBorder="1" applyAlignment="1">
      <alignment horizontal="right"/>
    </xf>
    <xf numFmtId="166" fontId="29" fillId="0" borderId="0" xfId="0" applyNumberFormat="1" applyFont="1" applyFill="1" applyBorder="1" applyAlignment="1">
      <alignment horizontal="right"/>
    </xf>
    <xf numFmtId="0" fontId="8" fillId="0" borderId="0" xfId="0" applyFont="1" applyAlignment="1">
      <alignment horizontal="right"/>
    </xf>
    <xf numFmtId="0" fontId="29" fillId="0" borderId="0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166" fontId="28" fillId="0" borderId="31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28" fillId="0" borderId="32" xfId="0" applyFont="1" applyFill="1" applyBorder="1" applyAlignment="1">
      <alignment horizontal="right"/>
    </xf>
    <xf numFmtId="0" fontId="28" fillId="0" borderId="33" xfId="0" applyFont="1" applyFill="1" applyBorder="1" applyAlignment="1">
      <alignment horizontal="right" indent="1"/>
    </xf>
    <xf numFmtId="0" fontId="28" fillId="0" borderId="33" xfId="0" applyFont="1" applyFill="1" applyBorder="1" applyAlignment="1">
      <alignment horizontal="right" indent="2"/>
    </xf>
    <xf numFmtId="0" fontId="29" fillId="0" borderId="33" xfId="0" applyFont="1" applyFill="1" applyBorder="1" applyAlignment="1">
      <alignment horizontal="right" indent="3"/>
    </xf>
    <xf numFmtId="0" fontId="29" fillId="0" borderId="33" xfId="0" applyFont="1" applyFill="1" applyBorder="1" applyAlignment="1">
      <alignment horizontal="right" indent="2"/>
    </xf>
    <xf numFmtId="0" fontId="29" fillId="0" borderId="0" xfId="0" applyFont="1" applyFill="1" applyBorder="1" applyAlignment="1">
      <alignment horizontal="right" indent="1"/>
    </xf>
    <xf numFmtId="0" fontId="7" fillId="0" borderId="0" xfId="0" applyFont="1" applyAlignment="1">
      <alignment horizontal="right" readingOrder="2"/>
    </xf>
    <xf numFmtId="0" fontId="28" fillId="0" borderId="33" xfId="0" applyFont="1" applyFill="1" applyBorder="1" applyAlignment="1">
      <alignment horizontal="right"/>
    </xf>
    <xf numFmtId="0" fontId="29" fillId="0" borderId="34" xfId="0" applyFont="1" applyFill="1" applyBorder="1" applyAlignment="1">
      <alignment horizontal="right" indent="2"/>
    </xf>
    <xf numFmtId="0" fontId="29" fillId="0" borderId="27" xfId="0" applyNumberFormat="1" applyFont="1" applyFill="1" applyBorder="1" applyAlignment="1">
      <alignment horizontal="right"/>
    </xf>
    <xf numFmtId="4" fontId="29" fillId="0" borderId="27" xfId="0" applyNumberFormat="1" applyFont="1" applyFill="1" applyBorder="1" applyAlignment="1">
      <alignment horizontal="right"/>
    </xf>
    <xf numFmtId="2" fontId="29" fillId="0" borderId="27" xfId="0" applyNumberFormat="1" applyFont="1" applyFill="1" applyBorder="1" applyAlignment="1">
      <alignment horizontal="right"/>
    </xf>
    <xf numFmtId="10" fontId="29" fillId="0" borderId="27" xfId="0" applyNumberFormat="1" applyFont="1" applyFill="1" applyBorder="1" applyAlignment="1">
      <alignment horizontal="right"/>
    </xf>
    <xf numFmtId="14" fontId="29" fillId="0" borderId="0" xfId="0" applyNumberFormat="1" applyFont="1" applyFill="1" applyBorder="1" applyAlignment="1">
      <alignment horizontal="right"/>
    </xf>
    <xf numFmtId="167" fontId="29" fillId="0" borderId="0" xfId="0" applyNumberFormat="1" applyFont="1" applyFill="1" applyBorder="1" applyAlignment="1">
      <alignment horizontal="right"/>
    </xf>
    <xf numFmtId="43" fontId="7" fillId="0" borderId="16" xfId="12" applyFont="1" applyBorder="1" applyAlignment="1">
      <alignment horizontal="right"/>
    </xf>
    <xf numFmtId="10" fontId="7" fillId="0" borderId="16" xfId="13" applyNumberFormat="1" applyFont="1" applyBorder="1" applyAlignment="1">
      <alignment horizontal="center"/>
    </xf>
    <xf numFmtId="2" fontId="7" fillId="0" borderId="16" xfId="7" applyNumberFormat="1" applyFont="1" applyBorder="1" applyAlignment="1">
      <alignment horizontal="right"/>
    </xf>
    <xf numFmtId="168" fontId="7" fillId="0" borderId="16" xfId="7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2"/>
    </xf>
    <xf numFmtId="0" fontId="30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2" fontId="30" fillId="0" borderId="0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0" fontId="30" fillId="0" borderId="0" xfId="0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0" fontId="30" fillId="0" borderId="33" xfId="0" applyFont="1" applyFill="1" applyBorder="1" applyAlignment="1">
      <alignment horizontal="right" indent="1"/>
    </xf>
    <xf numFmtId="166" fontId="30" fillId="0" borderId="0" xfId="0" applyNumberFormat="1" applyFont="1" applyFill="1" applyBorder="1" applyAlignment="1">
      <alignment horizontal="right"/>
    </xf>
    <xf numFmtId="49" fontId="30" fillId="0" borderId="0" xfId="0" applyNumberFormat="1" applyFont="1" applyFill="1" applyBorder="1" applyAlignment="1">
      <alignment horizontal="right"/>
    </xf>
    <xf numFmtId="0" fontId="7" fillId="2" borderId="35" xfId="0" applyFont="1" applyFill="1" applyBorder="1" applyAlignment="1">
      <alignment horizontal="right" vertical="top" wrapText="1" readingOrder="2"/>
    </xf>
    <xf numFmtId="43" fontId="7" fillId="2" borderId="0" xfId="20" applyFont="1" applyFill="1" applyBorder="1" applyAlignment="1">
      <alignment horizontal="right" wrapText="1"/>
    </xf>
    <xf numFmtId="49" fontId="7" fillId="2" borderId="0" xfId="0" applyNumberFormat="1" applyFont="1" applyFill="1" applyBorder="1" applyAlignment="1">
      <alignment horizontal="center" wrapText="1"/>
    </xf>
    <xf numFmtId="0" fontId="22" fillId="7" borderId="24" xfId="0" applyFont="1" applyFill="1" applyBorder="1" applyAlignment="1">
      <alignment horizontal="right"/>
    </xf>
    <xf numFmtId="43" fontId="3" fillId="0" borderId="24" xfId="20" applyFont="1" applyFill="1" applyBorder="1" applyAlignment="1">
      <alignment horizontal="right"/>
    </xf>
    <xf numFmtId="169" fontId="0" fillId="0" borderId="24" xfId="0" applyNumberFormat="1" applyFill="1" applyBorder="1" applyAlignment="1">
      <alignment horizontal="center"/>
    </xf>
    <xf numFmtId="0" fontId="0" fillId="7" borderId="24" xfId="0" applyFill="1" applyBorder="1" applyAlignment="1">
      <alignment horizontal="right"/>
    </xf>
    <xf numFmtId="43" fontId="22" fillId="0" borderId="24" xfId="20" applyFont="1" applyFill="1" applyBorder="1" applyAlignment="1">
      <alignment horizontal="right"/>
    </xf>
    <xf numFmtId="43" fontId="31" fillId="0" borderId="24" xfId="20" applyFont="1" applyFill="1" applyBorder="1"/>
    <xf numFmtId="10" fontId="29" fillId="0" borderId="0" xfId="13" applyNumberFormat="1" applyFont="1" applyFill="1" applyBorder="1" applyAlignment="1">
      <alignment horizontal="right"/>
    </xf>
    <xf numFmtId="10" fontId="30" fillId="0" borderId="0" xfId="13" applyNumberFormat="1" applyFont="1" applyFill="1" applyBorder="1" applyAlignment="1">
      <alignment horizontal="right"/>
    </xf>
    <xf numFmtId="43" fontId="29" fillId="0" borderId="0" xfId="12" applyFont="1" applyFill="1" applyBorder="1" applyAlignment="1">
      <alignment horizontal="right"/>
    </xf>
    <xf numFmtId="43" fontId="30" fillId="0" borderId="0" xfId="12" applyFont="1" applyFill="1" applyBorder="1" applyAlignment="1">
      <alignment horizontal="right"/>
    </xf>
    <xf numFmtId="168" fontId="7" fillId="0" borderId="16" xfId="7" applyNumberFormat="1" applyFont="1" applyFill="1" applyBorder="1" applyAlignment="1">
      <alignment horizontal="center"/>
    </xf>
    <xf numFmtId="43" fontId="7" fillId="0" borderId="16" xfId="12" applyFont="1" applyFill="1" applyBorder="1" applyAlignment="1">
      <alignment horizontal="right"/>
    </xf>
    <xf numFmtId="0" fontId="6" fillId="0" borderId="0" xfId="7" applyFont="1" applyFill="1" applyAlignment="1">
      <alignment horizontal="right"/>
    </xf>
    <xf numFmtId="2" fontId="7" fillId="0" borderId="16" xfId="7" applyNumberFormat="1" applyFont="1" applyFill="1" applyBorder="1" applyAlignment="1">
      <alignment horizontal="right"/>
    </xf>
    <xf numFmtId="0" fontId="6" fillId="0" borderId="0" xfId="7" applyFont="1" applyFill="1" applyAlignment="1">
      <alignment horizontal="center"/>
    </xf>
    <xf numFmtId="0" fontId="10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7" fillId="0" borderId="0" xfId="0" applyFont="1" applyFill="1" applyAlignment="1">
      <alignment horizontal="right" readingOrder="2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14" fontId="0" fillId="0" borderId="0" xfId="0" applyNumberFormat="1" applyFill="1" applyBorder="1" applyAlignment="1">
      <alignment readingOrder="1"/>
    </xf>
    <xf numFmtId="14" fontId="0" fillId="0" borderId="0" xfId="0" applyNumberFormat="1" applyFill="1" applyAlignment="1">
      <alignment readingOrder="1"/>
    </xf>
    <xf numFmtId="0" fontId="29" fillId="0" borderId="0" xfId="14" applyFont="1" applyFill="1" applyBorder="1" applyAlignment="1">
      <alignment horizontal="right" indent="3"/>
    </xf>
    <xf numFmtId="0" fontId="29" fillId="0" borderId="0" xfId="14" applyNumberFormat="1" applyFont="1" applyFill="1" applyBorder="1" applyAlignment="1">
      <alignment horizontal="right"/>
    </xf>
    <xf numFmtId="49" fontId="29" fillId="0" borderId="0" xfId="14" applyNumberFormat="1" applyFont="1" applyFill="1" applyBorder="1" applyAlignment="1">
      <alignment horizontal="right"/>
    </xf>
    <xf numFmtId="14" fontId="29" fillId="0" borderId="0" xfId="14" applyNumberFormat="1" applyFont="1" applyFill="1" applyBorder="1" applyAlignment="1">
      <alignment horizontal="right"/>
    </xf>
    <xf numFmtId="4" fontId="29" fillId="0" borderId="0" xfId="14" applyNumberFormat="1" applyFont="1" applyFill="1" applyBorder="1" applyAlignment="1">
      <alignment horizontal="right"/>
    </xf>
    <xf numFmtId="2" fontId="29" fillId="0" borderId="0" xfId="14" applyNumberFormat="1" applyFont="1" applyFill="1" applyBorder="1" applyAlignment="1">
      <alignment horizontal="right"/>
    </xf>
    <xf numFmtId="10" fontId="29" fillId="0" borderId="0" xfId="14" applyNumberFormat="1" applyFont="1" applyFill="1" applyBorder="1" applyAlignment="1">
      <alignment horizontal="right"/>
    </xf>
    <xf numFmtId="0" fontId="6" fillId="0" borderId="0" xfId="0" applyFont="1" applyFill="1" applyAlignment="1">
      <alignment horizontal="center" readingOrder="2"/>
    </xf>
    <xf numFmtId="0" fontId="0" fillId="0" borderId="0" xfId="0" applyFill="1" applyAlignment="1">
      <alignment horizontal="right" indent="3"/>
    </xf>
    <xf numFmtId="10" fontId="29" fillId="0" borderId="0" xfId="21" applyNumberFormat="1" applyFont="1" applyFill="1" applyBorder="1" applyAlignment="1">
      <alignment horizontal="right"/>
    </xf>
    <xf numFmtId="4" fontId="6" fillId="0" borderId="0" xfId="0" applyNumberFormat="1" applyFont="1" applyAlignment="1">
      <alignment horizontal="center"/>
    </xf>
    <xf numFmtId="0" fontId="9" fillId="2" borderId="19" xfId="7" applyFont="1" applyFill="1" applyBorder="1" applyAlignment="1">
      <alignment horizontal="center" vertical="center" wrapText="1"/>
    </xf>
    <xf numFmtId="0" fontId="9" fillId="2" borderId="20" xfId="7" applyFont="1" applyFill="1" applyBorder="1" applyAlignment="1">
      <alignment horizontal="center" vertical="center" wrapText="1"/>
    </xf>
    <xf numFmtId="0" fontId="9" fillId="2" borderId="4" xfId="7" applyFont="1" applyFill="1" applyBorder="1" applyAlignment="1">
      <alignment horizontal="center" vertical="center" wrapText="1"/>
    </xf>
    <xf numFmtId="0" fontId="21" fillId="2" borderId="21" xfId="0" applyFont="1" applyFill="1" applyBorder="1" applyAlignment="1">
      <alignment horizontal="center" vertical="center" wrapText="1" readingOrder="2"/>
    </xf>
    <xf numFmtId="0" fontId="17" fillId="0" borderId="22" xfId="0" applyFont="1" applyBorder="1" applyAlignment="1">
      <alignment horizontal="center" readingOrder="2"/>
    </xf>
    <xf numFmtId="0" fontId="17" fillId="0" borderId="18" xfId="0" applyFont="1" applyBorder="1" applyAlignment="1">
      <alignment horizontal="center" readingOrder="2"/>
    </xf>
    <xf numFmtId="0" fontId="21" fillId="2" borderId="23" xfId="0" applyFont="1" applyFill="1" applyBorder="1" applyAlignment="1">
      <alignment horizontal="center" vertical="center" wrapText="1" readingOrder="2"/>
    </xf>
    <xf numFmtId="0" fontId="17" fillId="0" borderId="24" xfId="0" applyFont="1" applyBorder="1" applyAlignment="1">
      <alignment horizontal="center" readingOrder="2"/>
    </xf>
    <xf numFmtId="0" fontId="17" fillId="0" borderId="25" xfId="0" applyFont="1" applyBorder="1" applyAlignment="1">
      <alignment horizontal="center" readingOrder="2"/>
    </xf>
    <xf numFmtId="0" fontId="21" fillId="2" borderId="24" xfId="0" applyFont="1" applyFill="1" applyBorder="1" applyAlignment="1">
      <alignment horizontal="center" vertical="center" wrapText="1" readingOrder="2"/>
    </xf>
    <xf numFmtId="0" fontId="21" fillId="2" borderId="25" xfId="0" applyFont="1" applyFill="1" applyBorder="1" applyAlignment="1">
      <alignment horizontal="center" vertical="center" wrapText="1" readingOrder="2"/>
    </xf>
    <xf numFmtId="0" fontId="9" fillId="2" borderId="23" xfId="0" applyFont="1" applyFill="1" applyBorder="1" applyAlignment="1">
      <alignment horizontal="center" vertical="center" wrapText="1" readingOrder="2"/>
    </xf>
    <xf numFmtId="0" fontId="9" fillId="2" borderId="24" xfId="0" applyFont="1" applyFill="1" applyBorder="1" applyAlignment="1">
      <alignment horizontal="center" vertical="center" wrapText="1" readingOrder="2"/>
    </xf>
    <xf numFmtId="0" fontId="9" fillId="2" borderId="25" xfId="0" applyFont="1" applyFill="1" applyBorder="1" applyAlignment="1">
      <alignment horizontal="center" vertical="center" wrapText="1" readingOrder="2"/>
    </xf>
    <xf numFmtId="0" fontId="9" fillId="2" borderId="26" xfId="241" applyFont="1" applyFill="1" applyBorder="1" applyAlignment="1">
      <alignment horizontal="center" vertical="center" wrapText="1" readingOrder="2"/>
    </xf>
    <xf numFmtId="0" fontId="9" fillId="2" borderId="27" xfId="241" applyFont="1" applyFill="1" applyBorder="1" applyAlignment="1">
      <alignment horizontal="center" vertical="center" wrapText="1" readingOrder="2"/>
    </xf>
    <xf numFmtId="0" fontId="24" fillId="0" borderId="0" xfId="7" applyFont="1" applyAlignment="1">
      <alignment horizontal="right"/>
    </xf>
    <xf numFmtId="0" fontId="24" fillId="0" borderId="0" xfId="7" applyFont="1" applyFill="1" applyBorder="1" applyAlignment="1">
      <alignment horizontal="right"/>
    </xf>
    <xf numFmtId="0" fontId="6" fillId="0" borderId="0" xfId="7" applyFont="1" applyAlignment="1">
      <alignment horizontal="center"/>
    </xf>
    <xf numFmtId="0" fontId="32" fillId="0" borderId="0" xfId="241"/>
    <xf numFmtId="0" fontId="16" fillId="2" borderId="5" xfId="7" applyNumberFormat="1" applyFont="1" applyFill="1" applyBorder="1" applyAlignment="1">
      <alignment horizontal="right" vertical="center" wrapText="1" indent="1" readingOrder="2"/>
    </xf>
    <xf numFmtId="0" fontId="6" fillId="0" borderId="0" xfId="241" applyFont="1" applyAlignment="1">
      <alignment horizontal="center"/>
    </xf>
    <xf numFmtId="0" fontId="6" fillId="0" borderId="0" xfId="241" applyFont="1" applyAlignment="1">
      <alignment horizontal="right"/>
    </xf>
    <xf numFmtId="0" fontId="13" fillId="2" borderId="1" xfId="241" applyFont="1" applyFill="1" applyBorder="1" applyAlignment="1">
      <alignment horizontal="center" vertical="center" wrapText="1"/>
    </xf>
    <xf numFmtId="0" fontId="7" fillId="2" borderId="2" xfId="241" applyFont="1" applyFill="1" applyBorder="1" applyAlignment="1">
      <alignment horizontal="center" vertical="center" wrapText="1"/>
    </xf>
    <xf numFmtId="0" fontId="11" fillId="2" borderId="1" xfId="241" applyFont="1" applyFill="1" applyBorder="1" applyAlignment="1">
      <alignment horizontal="center" vertical="center" wrapText="1"/>
    </xf>
    <xf numFmtId="0" fontId="11" fillId="2" borderId="2" xfId="241" applyFont="1" applyFill="1" applyBorder="1" applyAlignment="1">
      <alignment horizontal="center" vertical="center" wrapText="1"/>
    </xf>
    <xf numFmtId="49" fontId="7" fillId="2" borderId="1" xfId="241" applyNumberFormat="1" applyFont="1" applyFill="1" applyBorder="1" applyAlignment="1">
      <alignment horizontal="center" wrapText="1"/>
    </xf>
    <xf numFmtId="49" fontId="7" fillId="2" borderId="2" xfId="241" applyNumberFormat="1" applyFont="1" applyFill="1" applyBorder="1" applyAlignment="1">
      <alignment horizontal="center" wrapText="1"/>
    </xf>
    <xf numFmtId="0" fontId="28" fillId="0" borderId="31" xfId="241" applyFont="1" applyFill="1" applyBorder="1" applyAlignment="1">
      <alignment horizontal="right"/>
    </xf>
    <xf numFmtId="0" fontId="28" fillId="0" borderId="31" xfId="241" applyNumberFormat="1" applyFont="1" applyFill="1" applyBorder="1" applyAlignment="1">
      <alignment horizontal="right"/>
    </xf>
    <xf numFmtId="0" fontId="28" fillId="0" borderId="0" xfId="241" applyFont="1" applyFill="1" applyBorder="1" applyAlignment="1">
      <alignment horizontal="right" indent="1"/>
    </xf>
    <xf numFmtId="0" fontId="28" fillId="0" borderId="0" xfId="241" applyNumberFormat="1" applyFont="1" applyFill="1" applyBorder="1" applyAlignment="1">
      <alignment horizontal="right"/>
    </xf>
    <xf numFmtId="0" fontId="29" fillId="0" borderId="0" xfId="241" applyFont="1" applyFill="1" applyBorder="1" applyAlignment="1">
      <alignment horizontal="right" indent="2"/>
    </xf>
    <xf numFmtId="0" fontId="29" fillId="0" borderId="0" xfId="241" applyNumberFormat="1" applyFont="1" applyFill="1" applyBorder="1" applyAlignment="1">
      <alignment horizontal="right"/>
    </xf>
    <xf numFmtId="0" fontId="29" fillId="0" borderId="0" xfId="241" applyFont="1" applyFill="1" applyBorder="1" applyAlignment="1">
      <alignment horizontal="right" indent="3"/>
    </xf>
    <xf numFmtId="4" fontId="28" fillId="0" borderId="31" xfId="241" applyNumberFormat="1" applyFont="1" applyFill="1" applyBorder="1" applyAlignment="1">
      <alignment horizontal="right"/>
    </xf>
    <xf numFmtId="10" fontId="28" fillId="0" borderId="31" xfId="241" applyNumberFormat="1" applyFont="1" applyFill="1" applyBorder="1" applyAlignment="1">
      <alignment horizontal="right"/>
    </xf>
    <xf numFmtId="4" fontId="28" fillId="0" borderId="0" xfId="241" applyNumberFormat="1" applyFont="1" applyFill="1" applyBorder="1" applyAlignment="1">
      <alignment horizontal="right"/>
    </xf>
    <xf numFmtId="10" fontId="28" fillId="0" borderId="0" xfId="241" applyNumberFormat="1" applyFont="1" applyFill="1" applyBorder="1" applyAlignment="1">
      <alignment horizontal="right"/>
    </xf>
    <xf numFmtId="4" fontId="29" fillId="0" borderId="0" xfId="241" applyNumberFormat="1" applyFont="1" applyFill="1" applyBorder="1" applyAlignment="1">
      <alignment horizontal="right"/>
    </xf>
    <xf numFmtId="10" fontId="29" fillId="0" borderId="0" xfId="241" applyNumberFormat="1" applyFont="1" applyFill="1" applyBorder="1" applyAlignment="1">
      <alignment horizontal="right"/>
    </xf>
    <xf numFmtId="49" fontId="29" fillId="0" borderId="0" xfId="241" applyNumberFormat="1" applyFont="1" applyFill="1" applyBorder="1" applyAlignment="1">
      <alignment horizontal="right"/>
    </xf>
    <xf numFmtId="166" fontId="29" fillId="0" borderId="0" xfId="241" applyNumberFormat="1" applyFont="1" applyFill="1" applyBorder="1" applyAlignment="1">
      <alignment horizontal="right"/>
    </xf>
    <xf numFmtId="0" fontId="8" fillId="0" borderId="0" xfId="241" applyFont="1" applyAlignment="1">
      <alignment horizontal="right"/>
    </xf>
    <xf numFmtId="0" fontId="28" fillId="0" borderId="0" xfId="241" applyFont="1" applyFill="1" applyBorder="1" applyAlignment="1">
      <alignment horizontal="right" indent="2"/>
    </xf>
    <xf numFmtId="0" fontId="7" fillId="0" borderId="0" xfId="241" applyFont="1" applyAlignment="1">
      <alignment horizontal="right" readingOrder="2"/>
    </xf>
    <xf numFmtId="0" fontId="6" fillId="0" borderId="0" xfId="241" applyFont="1" applyFill="1" applyAlignment="1">
      <alignment horizontal="center"/>
    </xf>
    <xf numFmtId="0" fontId="6" fillId="0" borderId="0" xfId="241" applyFont="1" applyFill="1" applyAlignment="1">
      <alignment horizontal="right"/>
    </xf>
    <xf numFmtId="4" fontId="29" fillId="0" borderId="0" xfId="430" applyNumberFormat="1" applyFont="1" applyFill="1" applyBorder="1" applyAlignment="1">
      <alignment horizontal="right"/>
    </xf>
    <xf numFmtId="43" fontId="7" fillId="0" borderId="16" xfId="430" applyFont="1" applyFill="1" applyBorder="1" applyAlignment="1">
      <alignment horizontal="right"/>
    </xf>
  </cellXfs>
  <cellStyles count="478">
    <cellStyle name="20% - Accent1" xfId="74"/>
    <cellStyle name="20% - Accent1 2" xfId="389"/>
    <cellStyle name="20% - Accent2" xfId="75"/>
    <cellStyle name="20% - Accent2 2" xfId="460"/>
    <cellStyle name="20% - Accent3" xfId="76"/>
    <cellStyle name="20% - Accent3 2" xfId="352"/>
    <cellStyle name="20% - Accent4" xfId="77"/>
    <cellStyle name="20% - Accent4 2" xfId="350"/>
    <cellStyle name="20% - Accent5" xfId="78"/>
    <cellStyle name="20% - Accent5 2" xfId="411"/>
    <cellStyle name="20% - Accent6" xfId="79"/>
    <cellStyle name="20% - Accent6 2" xfId="390"/>
    <cellStyle name="20% - הדגשה1" xfId="39" builtinId="30" customBuiltin="1"/>
    <cellStyle name="20% - הדגשה1 2" xfId="80"/>
    <cellStyle name="20% - הדגשה1 2 2" xfId="81"/>
    <cellStyle name="20% - הדגשה1 2 2 2" xfId="247"/>
    <cellStyle name="20% - הדגשה1 2 3" xfId="246"/>
    <cellStyle name="20% - הדגשה1 3" xfId="82"/>
    <cellStyle name="20% - הדגשה1 3 2" xfId="83"/>
    <cellStyle name="20% - הדגשה1 3 2 2" xfId="249"/>
    <cellStyle name="20% - הדגשה1 3 3" xfId="248"/>
    <cellStyle name="20% - הדגשה1 4" xfId="84"/>
    <cellStyle name="20% - הדגשה1 4 2" xfId="250"/>
    <cellStyle name="20% - הדגשה1 5" xfId="365"/>
    <cellStyle name="20% - הדגשה2" xfId="43" builtinId="34" customBuiltin="1"/>
    <cellStyle name="20% - הדגשה2 2" xfId="85"/>
    <cellStyle name="20% - הדגשה2 2 2" xfId="86"/>
    <cellStyle name="20% - הדגשה2 2 2 2" xfId="252"/>
    <cellStyle name="20% - הדגשה2 2 3" xfId="251"/>
    <cellStyle name="20% - הדגשה2 3" xfId="87"/>
    <cellStyle name="20% - הדגשה2 3 2" xfId="88"/>
    <cellStyle name="20% - הדגשה2 3 2 2" xfId="254"/>
    <cellStyle name="20% - הדגשה2 3 3" xfId="253"/>
    <cellStyle name="20% - הדגשה2 4" xfId="89"/>
    <cellStyle name="20% - הדגשה2 4 2" xfId="255"/>
    <cellStyle name="20% - הדגשה2 5" xfId="367"/>
    <cellStyle name="20% - הדגשה3" xfId="47" builtinId="38" customBuiltin="1"/>
    <cellStyle name="20% - הדגשה3 2" xfId="90"/>
    <cellStyle name="20% - הדגשה3 2 2" xfId="91"/>
    <cellStyle name="20% - הדגשה3 2 2 2" xfId="257"/>
    <cellStyle name="20% - הדגשה3 2 3" xfId="256"/>
    <cellStyle name="20% - הדגשה3 3" xfId="92"/>
    <cellStyle name="20% - הדגשה3 3 2" xfId="93"/>
    <cellStyle name="20% - הדגשה3 3 2 2" xfId="259"/>
    <cellStyle name="20% - הדגשה3 3 3" xfId="258"/>
    <cellStyle name="20% - הדגשה3 4" xfId="94"/>
    <cellStyle name="20% - הדגשה3 4 2" xfId="260"/>
    <cellStyle name="20% - הדגשה3 5" xfId="369"/>
    <cellStyle name="20% - הדגשה4" xfId="51" builtinId="42" customBuiltin="1"/>
    <cellStyle name="20% - הדגשה4 2" xfId="95"/>
    <cellStyle name="20% - הדגשה4 2 2" xfId="96"/>
    <cellStyle name="20% - הדגשה4 2 2 2" xfId="262"/>
    <cellStyle name="20% - הדגשה4 2 3" xfId="261"/>
    <cellStyle name="20% - הדגשה4 3" xfId="97"/>
    <cellStyle name="20% - הדגשה4 3 2" xfId="98"/>
    <cellStyle name="20% - הדגשה4 3 2 2" xfId="264"/>
    <cellStyle name="20% - הדגשה4 3 3" xfId="263"/>
    <cellStyle name="20% - הדגשה4 4" xfId="99"/>
    <cellStyle name="20% - הדגשה4 4 2" xfId="265"/>
    <cellStyle name="20% - הדגשה4 5" xfId="371"/>
    <cellStyle name="20% - הדגשה5" xfId="55" builtinId="46" customBuiltin="1"/>
    <cellStyle name="20% - הדגשה5 2" xfId="100"/>
    <cellStyle name="20% - הדגשה5 2 2" xfId="101"/>
    <cellStyle name="20% - הדגשה5 2 2 2" xfId="267"/>
    <cellStyle name="20% - הדגשה5 2 3" xfId="266"/>
    <cellStyle name="20% - הדגשה5 3" xfId="102"/>
    <cellStyle name="20% - הדגשה5 3 2" xfId="103"/>
    <cellStyle name="20% - הדגשה5 3 2 2" xfId="269"/>
    <cellStyle name="20% - הדגשה5 3 3" xfId="268"/>
    <cellStyle name="20% - הדגשה5 4" xfId="104"/>
    <cellStyle name="20% - הדגשה5 4 2" xfId="270"/>
    <cellStyle name="20% - הדגשה5 5" xfId="374"/>
    <cellStyle name="20% - הדגשה6" xfId="59" builtinId="50" customBuiltin="1"/>
    <cellStyle name="20% - הדגשה6 2" xfId="105"/>
    <cellStyle name="20% - הדגשה6 2 2" xfId="106"/>
    <cellStyle name="20% - הדגשה6 2 2 2" xfId="272"/>
    <cellStyle name="20% - הדגשה6 2 3" xfId="271"/>
    <cellStyle name="20% - הדגשה6 3" xfId="107"/>
    <cellStyle name="20% - הדגשה6 3 2" xfId="108"/>
    <cellStyle name="20% - הדגשה6 3 2 2" xfId="274"/>
    <cellStyle name="20% - הדגשה6 3 3" xfId="273"/>
    <cellStyle name="20% - הדגשה6 4" xfId="109"/>
    <cellStyle name="20% - הדגשה6 4 2" xfId="275"/>
    <cellStyle name="20% - הדגשה6 5" xfId="377"/>
    <cellStyle name="40% - Accent1" xfId="110"/>
    <cellStyle name="40% - Accent1 2" xfId="392"/>
    <cellStyle name="40% - Accent2" xfId="111"/>
    <cellStyle name="40% - Accent2 2" xfId="439"/>
    <cellStyle name="40% - Accent3" xfId="112"/>
    <cellStyle name="40% - Accent3 2" xfId="462"/>
    <cellStyle name="40% - Accent4" xfId="113"/>
    <cellStyle name="40% - Accent4 2" xfId="359"/>
    <cellStyle name="40% - Accent5" xfId="114"/>
    <cellStyle name="40% - Accent5 2" xfId="409"/>
    <cellStyle name="40% - Accent6" xfId="115"/>
    <cellStyle name="40% - Accent6 2" xfId="404"/>
    <cellStyle name="40% - הדגשה1" xfId="40" builtinId="31" customBuiltin="1"/>
    <cellStyle name="40% - הדגשה1 2" xfId="116"/>
    <cellStyle name="40% - הדגשה1 2 2" xfId="117"/>
    <cellStyle name="40% - הדגשה1 2 2 2" xfId="277"/>
    <cellStyle name="40% - הדגשה1 2 3" xfId="276"/>
    <cellStyle name="40% - הדגשה1 3" xfId="118"/>
    <cellStyle name="40% - הדגשה1 3 2" xfId="119"/>
    <cellStyle name="40% - הדגשה1 3 2 2" xfId="279"/>
    <cellStyle name="40% - הדגשה1 3 3" xfId="278"/>
    <cellStyle name="40% - הדגשה1 4" xfId="120"/>
    <cellStyle name="40% - הדגשה1 4 2" xfId="280"/>
    <cellStyle name="40% - הדגשה1 5" xfId="366"/>
    <cellStyle name="40% - הדגשה2" xfId="44" builtinId="35" customBuiltin="1"/>
    <cellStyle name="40% - הדגשה2 2" xfId="121"/>
    <cellStyle name="40% - הדגשה2 2 2" xfId="122"/>
    <cellStyle name="40% - הדגשה2 2 2 2" xfId="282"/>
    <cellStyle name="40% - הדגשה2 2 3" xfId="281"/>
    <cellStyle name="40% - הדגשה2 3" xfId="123"/>
    <cellStyle name="40% - הדגשה2 3 2" xfId="124"/>
    <cellStyle name="40% - הדגשה2 3 2 2" xfId="284"/>
    <cellStyle name="40% - הדגשה2 3 3" xfId="283"/>
    <cellStyle name="40% - הדגשה2 4" xfId="125"/>
    <cellStyle name="40% - הדגשה2 4 2" xfId="285"/>
    <cellStyle name="40% - הדגשה2 5" xfId="368"/>
    <cellStyle name="40% - הדגשה3" xfId="48" builtinId="39" customBuiltin="1"/>
    <cellStyle name="40% - הדגשה3 2" xfId="126"/>
    <cellStyle name="40% - הדגשה3 2 2" xfId="127"/>
    <cellStyle name="40% - הדגשה3 2 2 2" xfId="287"/>
    <cellStyle name="40% - הדגשה3 2 3" xfId="286"/>
    <cellStyle name="40% - הדגשה3 3" xfId="128"/>
    <cellStyle name="40% - הדגשה3 3 2" xfId="129"/>
    <cellStyle name="40% - הדגשה3 3 2 2" xfId="289"/>
    <cellStyle name="40% - הדגשה3 3 3" xfId="288"/>
    <cellStyle name="40% - הדגשה3 4" xfId="130"/>
    <cellStyle name="40% - הדגשה3 4 2" xfId="290"/>
    <cellStyle name="40% - הדגשה3 5" xfId="370"/>
    <cellStyle name="40% - הדגשה4" xfId="52" builtinId="43" customBuiltin="1"/>
    <cellStyle name="40% - הדגשה4 2" xfId="131"/>
    <cellStyle name="40% - הדגשה4 2 2" xfId="132"/>
    <cellStyle name="40% - הדגשה4 2 2 2" xfId="292"/>
    <cellStyle name="40% - הדגשה4 2 3" xfId="291"/>
    <cellStyle name="40% - הדגשה4 3" xfId="133"/>
    <cellStyle name="40% - הדגשה4 3 2" xfId="134"/>
    <cellStyle name="40% - הדגשה4 3 2 2" xfId="294"/>
    <cellStyle name="40% - הדגשה4 3 3" xfId="293"/>
    <cellStyle name="40% - הדגשה4 4" xfId="135"/>
    <cellStyle name="40% - הדגשה4 4 2" xfId="295"/>
    <cellStyle name="40% - הדגשה4 5" xfId="372"/>
    <cellStyle name="40% - הדגשה5" xfId="56" builtinId="47" customBuiltin="1"/>
    <cellStyle name="40% - הדגשה5 2" xfId="136"/>
    <cellStyle name="40% - הדגשה5 2 2" xfId="137"/>
    <cellStyle name="40% - הדגשה5 2 2 2" xfId="297"/>
    <cellStyle name="40% - הדגשה5 2 3" xfId="296"/>
    <cellStyle name="40% - הדגשה5 3" xfId="138"/>
    <cellStyle name="40% - הדגשה5 3 2" xfId="139"/>
    <cellStyle name="40% - הדגשה5 3 2 2" xfId="299"/>
    <cellStyle name="40% - הדגשה5 3 3" xfId="298"/>
    <cellStyle name="40% - הדגשה5 4" xfId="140"/>
    <cellStyle name="40% - הדגשה5 4 2" xfId="300"/>
    <cellStyle name="40% - הדגשה5 5" xfId="375"/>
    <cellStyle name="40% - הדגשה6" xfId="60" builtinId="51" customBuiltin="1"/>
    <cellStyle name="40% - הדגשה6 2" xfId="141"/>
    <cellStyle name="40% - הדגשה6 2 2" xfId="142"/>
    <cellStyle name="40% - הדגשה6 2 2 2" xfId="302"/>
    <cellStyle name="40% - הדגשה6 2 3" xfId="301"/>
    <cellStyle name="40% - הדגשה6 3" xfId="143"/>
    <cellStyle name="40% - הדגשה6 3 2" xfId="144"/>
    <cellStyle name="40% - הדגשה6 3 2 2" xfId="304"/>
    <cellStyle name="40% - הדגשה6 3 3" xfId="303"/>
    <cellStyle name="40% - הדגשה6 4" xfId="145"/>
    <cellStyle name="40% - הדגשה6 4 2" xfId="305"/>
    <cellStyle name="40% - הדגשה6 5" xfId="378"/>
    <cellStyle name="60% - Accent1" xfId="146"/>
    <cellStyle name="60% - Accent1 2" xfId="349"/>
    <cellStyle name="60% - Accent2" xfId="147"/>
    <cellStyle name="60% - Accent2 2" xfId="348"/>
    <cellStyle name="60% - Accent3" xfId="148"/>
    <cellStyle name="60% - Accent3 2" xfId="358"/>
    <cellStyle name="60% - Accent4" xfId="149"/>
    <cellStyle name="60% - Accent4 2" xfId="414"/>
    <cellStyle name="60% - Accent5" xfId="150"/>
    <cellStyle name="60% - Accent5 2" xfId="395"/>
    <cellStyle name="60% - Accent6" xfId="151"/>
    <cellStyle name="60% - Accent6 2" xfId="417"/>
    <cellStyle name="60% - הדגשה1" xfId="41" builtinId="32" customBuiltin="1"/>
    <cellStyle name="60% - הדגשה1 2" xfId="152"/>
    <cellStyle name="60% - הדגשה2" xfId="45" builtinId="36" customBuiltin="1"/>
    <cellStyle name="60% - הדגשה2 2" xfId="153"/>
    <cellStyle name="60% - הדגשה3" xfId="49" builtinId="40" customBuiltin="1"/>
    <cellStyle name="60% - הדגשה3 2" xfId="154"/>
    <cellStyle name="60% - הדגשה4" xfId="53" builtinId="44" customBuiltin="1"/>
    <cellStyle name="60% - הדגשה4 2" xfId="155"/>
    <cellStyle name="60% - הדגשה5" xfId="57" builtinId="48" customBuiltin="1"/>
    <cellStyle name="60% - הדגשה5 2" xfId="156"/>
    <cellStyle name="60% - הדגשה6" xfId="61" builtinId="52" customBuiltin="1"/>
    <cellStyle name="60% - הדגשה6 2" xfId="157"/>
    <cellStyle name="Accent1" xfId="158"/>
    <cellStyle name="Accent1 - 20%" xfId="396"/>
    <cellStyle name="Accent1 - 40%" xfId="427"/>
    <cellStyle name="Accent1 - 60%" xfId="394"/>
    <cellStyle name="Accent1 2" xfId="422"/>
    <cellStyle name="Accent2" xfId="159"/>
    <cellStyle name="Accent2 - 20%" xfId="357"/>
    <cellStyle name="Accent2 - 40%" xfId="440"/>
    <cellStyle name="Accent2 - 60%" xfId="416"/>
    <cellStyle name="Accent2 2" xfId="426"/>
    <cellStyle name="Accent3" xfId="160"/>
    <cellStyle name="Accent3 - 20%" xfId="347"/>
    <cellStyle name="Accent3 - 40%" xfId="406"/>
    <cellStyle name="Accent3 - 60%" xfId="356"/>
    <cellStyle name="Accent3 2" xfId="424"/>
    <cellStyle name="Accent4" xfId="161"/>
    <cellStyle name="Accent4 - 20%" xfId="355"/>
    <cellStyle name="Accent4 - 40%" xfId="397"/>
    <cellStyle name="Accent4 - 60%" xfId="458"/>
    <cellStyle name="Accent4 2" xfId="438"/>
    <cellStyle name="Accent5" xfId="162"/>
    <cellStyle name="Accent5 - 20%" xfId="441"/>
    <cellStyle name="Accent5 - 40%" xfId="459"/>
    <cellStyle name="Accent5 - 60%" xfId="346"/>
    <cellStyle name="Accent5 2" xfId="437"/>
    <cellStyle name="Accent6" xfId="163"/>
    <cellStyle name="Accent6 - 20%" xfId="456"/>
    <cellStyle name="Accent6 - 40%" xfId="457"/>
    <cellStyle name="Accent6 - 60%" xfId="364"/>
    <cellStyle name="Accent6 2" xfId="419"/>
    <cellStyle name="Bad" xfId="164"/>
    <cellStyle name="Bad 2" xfId="345"/>
    <cellStyle name="Calculation" xfId="165"/>
    <cellStyle name="Calculation 2" xfId="166"/>
    <cellStyle name="Calculation 3" xfId="454"/>
    <cellStyle name="Check Cell" xfId="167"/>
    <cellStyle name="Check Cell 2" xfId="455"/>
    <cellStyle name="Comma" xfId="12" builtinId="3"/>
    <cellStyle name="Comma 2" xfId="1"/>
    <cellStyle name="Comma 2 2" xfId="15"/>
    <cellStyle name="Comma 2 2 2" xfId="314"/>
    <cellStyle name="Comma 2 2 3" xfId="353"/>
    <cellStyle name="Comma 2 2 4" xfId="471"/>
    <cellStyle name="Comma 2 2 5" xfId="169"/>
    <cellStyle name="Comma 2 3" xfId="168"/>
    <cellStyle name="Comma 2 3 2" xfId="332"/>
    <cellStyle name="Comma 2 3 3" xfId="430"/>
    <cellStyle name="Comma 2 4" xfId="313"/>
    <cellStyle name="Comma 2 5" xfId="387"/>
    <cellStyle name="Comma 2 6" xfId="408"/>
    <cellStyle name="Comma 2 7" xfId="465"/>
    <cellStyle name="Comma 2 8" xfId="65"/>
    <cellStyle name="Comma 3" xfId="20"/>
    <cellStyle name="Comma 3 2" xfId="351"/>
    <cellStyle name="Comma 3 3" xfId="242"/>
    <cellStyle name="Comma 3 4" xfId="69"/>
    <cellStyle name="Comma 4" xfId="71"/>
    <cellStyle name="Comma 4 2" xfId="388"/>
    <cellStyle name="Comma 5" xfId="461"/>
    <cellStyle name="Comma 5 2" xfId="477"/>
    <cellStyle name="Comma 6" xfId="239"/>
    <cellStyle name="Comma 7" xfId="466"/>
    <cellStyle name="Comma 8" xfId="63"/>
    <cellStyle name="Currency [0] _1" xfId="2"/>
    <cellStyle name="Emphasis 1" xfId="362"/>
    <cellStyle name="Emphasis 2" xfId="344"/>
    <cellStyle name="Emphasis 3" xfId="310"/>
    <cellStyle name="Explanatory Text" xfId="170"/>
    <cellStyle name="Explanatory Text 2" xfId="452"/>
    <cellStyle name="Good" xfId="171"/>
    <cellStyle name="Good 2" xfId="308"/>
    <cellStyle name="Heading 1" xfId="172"/>
    <cellStyle name="Heading 1 2" xfId="453"/>
    <cellStyle name="Heading 2" xfId="173"/>
    <cellStyle name="Heading 2 2" xfId="315"/>
    <cellStyle name="Heading 3" xfId="174"/>
    <cellStyle name="Heading 3 2" xfId="307"/>
    <cellStyle name="Heading 4" xfId="175"/>
    <cellStyle name="Heading 4 2" xfId="311"/>
    <cellStyle name="Hyperlink 2" xfId="3"/>
    <cellStyle name="Input" xfId="176"/>
    <cellStyle name="Input 2" xfId="177"/>
    <cellStyle name="Input 3" xfId="360"/>
    <cellStyle name="Linked Cell" xfId="178"/>
    <cellStyle name="Linked Cell 2" xfId="442"/>
    <cellStyle name="Neutral" xfId="179"/>
    <cellStyle name="Neutral 2" xfId="429"/>
    <cellStyle name="Normal" xfId="0" builtinId="0"/>
    <cellStyle name="Normal 10" xfId="180"/>
    <cellStyle name="Normal 10 2" xfId="181"/>
    <cellStyle name="Normal 10 2 2" xfId="317"/>
    <cellStyle name="Normal 10 3" xfId="316"/>
    <cellStyle name="Normal 11" xfId="4"/>
    <cellStyle name="Normal 11 2" xfId="16"/>
    <cellStyle name="Normal 11 2 2" xfId="410"/>
    <cellStyle name="Normal 11 2 3" xfId="472"/>
    <cellStyle name="Normal 11 2 4" xfId="182"/>
    <cellStyle name="Normal 11 3" xfId="386"/>
    <cellStyle name="Normal 11 4" xfId="399"/>
    <cellStyle name="Normal 11 5" xfId="468"/>
    <cellStyle name="Normal 11 6" xfId="66"/>
    <cellStyle name="Normal 12" xfId="183"/>
    <cellStyle name="Normal 12 2" xfId="318"/>
    <cellStyle name="Normal 13" xfId="237"/>
    <cellStyle name="Normal 14" xfId="240"/>
    <cellStyle name="Normal 14 2" xfId="380"/>
    <cellStyle name="Normal 15" xfId="241"/>
    <cellStyle name="Normal 15 2" xfId="475"/>
    <cellStyle name="Normal 16" xfId="412"/>
    <cellStyle name="Normal 17" xfId="467"/>
    <cellStyle name="Normal 18" xfId="62"/>
    <cellStyle name="Normal 2" xfId="5"/>
    <cellStyle name="Normal 2 2" xfId="17"/>
    <cellStyle name="Normal 2 2 2" xfId="319"/>
    <cellStyle name="Normal 2 2 3" xfId="473"/>
    <cellStyle name="Normal 2 2 4" xfId="464"/>
    <cellStyle name="Normal 2 2 5" xfId="184"/>
    <cellStyle name="Normal 2 3" xfId="385"/>
    <cellStyle name="Normal 3" xfId="6"/>
    <cellStyle name="Normal 3 2" xfId="18"/>
    <cellStyle name="Normal 3 2 2" xfId="320"/>
    <cellStyle name="Normal 3 2 3" xfId="474"/>
    <cellStyle name="Normal 3 2 4" xfId="185"/>
    <cellStyle name="Normal 3 3" xfId="243"/>
    <cellStyle name="Normal 3 3 2" xfId="382"/>
    <cellStyle name="Normal 3 3 3" xfId="333"/>
    <cellStyle name="Normal 3 4" xfId="245"/>
    <cellStyle name="Normal 3 5" xfId="354"/>
    <cellStyle name="Normal 3 6" xfId="469"/>
    <cellStyle name="Normal 3 7" xfId="67"/>
    <cellStyle name="Normal 4" xfId="14"/>
    <cellStyle name="Normal 4 2" xfId="186"/>
    <cellStyle name="Normal 4 2 2" xfId="321"/>
    <cellStyle name="Normal 4 3" xfId="72"/>
    <cellStyle name="Normal 4 4" xfId="415"/>
    <cellStyle name="Normal 4 5" xfId="64"/>
    <cellStyle name="Normal 5" xfId="187"/>
    <cellStyle name="Normal 5 2" xfId="188"/>
    <cellStyle name="Normal 5 2 2" xfId="323"/>
    <cellStyle name="Normal 5 3" xfId="322"/>
    <cellStyle name="Normal 6" xfId="189"/>
    <cellStyle name="Normal 6 2" xfId="190"/>
    <cellStyle name="Normal 6 2 2" xfId="325"/>
    <cellStyle name="Normal 6 3" xfId="324"/>
    <cellStyle name="Normal 7" xfId="191"/>
    <cellStyle name="Normal 7 2" xfId="192"/>
    <cellStyle name="Normal 7 2 2" xfId="327"/>
    <cellStyle name="Normal 7 3" xfId="326"/>
    <cellStyle name="Normal 8" xfId="193"/>
    <cellStyle name="Normal 8 2" xfId="194"/>
    <cellStyle name="Normal 8 2 2" xfId="329"/>
    <cellStyle name="Normal 8 3" xfId="328"/>
    <cellStyle name="Normal 9" xfId="195"/>
    <cellStyle name="Normal 9 2" xfId="196"/>
    <cellStyle name="Normal 9 2 2" xfId="331"/>
    <cellStyle name="Normal 9 3" xfId="330"/>
    <cellStyle name="Normal_2007-16618" xfId="7"/>
    <cellStyle name="Note" xfId="197"/>
    <cellStyle name="Note 2" xfId="198"/>
    <cellStyle name="Note 3" xfId="413"/>
    <cellStyle name="Output" xfId="199"/>
    <cellStyle name="Output 2" xfId="200"/>
    <cellStyle name="Output 3" xfId="379"/>
    <cellStyle name="Percent" xfId="13" builtinId="5"/>
    <cellStyle name="Percent 2" xfId="8"/>
    <cellStyle name="Percent 2 2" xfId="19"/>
    <cellStyle name="Percent 2 2 2" xfId="476"/>
    <cellStyle name="Percent 2 2 3" xfId="384"/>
    <cellStyle name="Percent 2 3" xfId="407"/>
    <cellStyle name="Percent 2 3 2" xfId="401"/>
    <cellStyle name="Percent 2 4" xfId="470"/>
    <cellStyle name="Percent 2 5" xfId="68"/>
    <cellStyle name="Percent 3" xfId="21"/>
    <cellStyle name="Percent 3 2" xfId="309"/>
    <cellStyle name="Percent 3 3" xfId="70"/>
    <cellStyle name="Percent 4" xfId="73"/>
    <cellStyle name="SAPBEXaggData" xfId="420"/>
    <cellStyle name="SAPBEXaggDataEmph" xfId="306"/>
    <cellStyle name="SAPBEXaggItem" xfId="450"/>
    <cellStyle name="SAPBEXaggItemX" xfId="443"/>
    <cellStyle name="SAPBEXchaText" xfId="418"/>
    <cellStyle name="SAPBEXexcBad7" xfId="451"/>
    <cellStyle name="SAPBEXexcBad8" xfId="343"/>
    <cellStyle name="SAPBEXexcBad9" xfId="342"/>
    <cellStyle name="SAPBEXexcCritical4" xfId="435"/>
    <cellStyle name="SAPBEXexcCritical5" xfId="449"/>
    <cellStyle name="SAPBEXexcCritical6" xfId="361"/>
    <cellStyle name="SAPBEXexcGood1" xfId="381"/>
    <cellStyle name="SAPBEXexcGood2" xfId="434"/>
    <cellStyle name="SAPBEXexcGood3" xfId="448"/>
    <cellStyle name="SAPBEXfilterDrill" xfId="340"/>
    <cellStyle name="SAPBEXfilterItem" xfId="398"/>
    <cellStyle name="SAPBEXfilterText" xfId="312"/>
    <cellStyle name="SAPBEXformats" xfId="402"/>
    <cellStyle name="SAPBEXheaderItem" xfId="447"/>
    <cellStyle name="SAPBEXheaderText" xfId="363"/>
    <cellStyle name="SAPBEXHLevel0" xfId="405"/>
    <cellStyle name="SAPBEXHLevel0X" xfId="383"/>
    <cellStyle name="SAPBEXHLevel1" xfId="463"/>
    <cellStyle name="SAPBEXHLevel1X" xfId="433"/>
    <cellStyle name="SAPBEXHLevel2" xfId="432"/>
    <cellStyle name="SAPBEXHLevel2X" xfId="446"/>
    <cellStyle name="SAPBEXHLevel3" xfId="421"/>
    <cellStyle name="SAPBEXHLevel3X" xfId="335"/>
    <cellStyle name="SAPBEXinputData" xfId="428"/>
    <cellStyle name="SAPBEXresData" xfId="444"/>
    <cellStyle name="SAPBEXresDataEmph" xfId="403"/>
    <cellStyle name="SAPBEXresItem" xfId="445"/>
    <cellStyle name="SAPBEXresItemX" xfId="391"/>
    <cellStyle name="SAPBEXstdData" xfId="431"/>
    <cellStyle name="SAPBEXstdDataEmph" xfId="425"/>
    <cellStyle name="SAPBEXstdItem" xfId="376"/>
    <cellStyle name="SAPBEXstdItemX" xfId="393"/>
    <cellStyle name="SAPBEXtitle" xfId="334"/>
    <cellStyle name="SAPBEXundefined" xfId="423"/>
    <cellStyle name="Sheet Title" xfId="400"/>
    <cellStyle name="Text" xfId="9"/>
    <cellStyle name="Title" xfId="201"/>
    <cellStyle name="Title 2" xfId="373"/>
    <cellStyle name="Total" xfId="10"/>
    <cellStyle name="Total 2" xfId="203"/>
    <cellStyle name="Total 2 2" xfId="244"/>
    <cellStyle name="Total 3" xfId="202"/>
    <cellStyle name="Warning Text" xfId="204"/>
    <cellStyle name="Warning Text 2" xfId="436"/>
    <cellStyle name="הדגשה1" xfId="38" builtinId="29" customBuiltin="1"/>
    <cellStyle name="הדגשה1 2" xfId="205"/>
    <cellStyle name="הדגשה2" xfId="42" builtinId="33" customBuiltin="1"/>
    <cellStyle name="הדגשה2 2" xfId="206"/>
    <cellStyle name="הדגשה3" xfId="46" builtinId="37" customBuiltin="1"/>
    <cellStyle name="הדגשה3 2" xfId="207"/>
    <cellStyle name="הדגשה4" xfId="50" builtinId="41" customBuiltin="1"/>
    <cellStyle name="הדגשה4 2" xfId="208"/>
    <cellStyle name="הדגשה5" xfId="54" builtinId="45" customBuiltin="1"/>
    <cellStyle name="הדגשה5 2" xfId="209"/>
    <cellStyle name="הדגשה6" xfId="58" builtinId="49" customBuiltin="1"/>
    <cellStyle name="הדגשה6 2" xfId="210"/>
    <cellStyle name="היפר-קישור" xfId="11" builtinId="8"/>
    <cellStyle name="הערה 2" xfId="211"/>
    <cellStyle name="הערה 2 2" xfId="212"/>
    <cellStyle name="הערה 2 2 2" xfId="337"/>
    <cellStyle name="הערה 2 3" xfId="336"/>
    <cellStyle name="הערה 3" xfId="213"/>
    <cellStyle name="הערה 3 2" xfId="214"/>
    <cellStyle name="הערה 3 2 2" xfId="339"/>
    <cellStyle name="הערה 3 3" xfId="338"/>
    <cellStyle name="הערה 4" xfId="215"/>
    <cellStyle name="הערה 5" xfId="216"/>
    <cellStyle name="הערה 5 2" xfId="341"/>
    <cellStyle name="הערה 6" xfId="238"/>
    <cellStyle name="חישוב" xfId="32" builtinId="22" customBuiltin="1"/>
    <cellStyle name="חישוב 2" xfId="217"/>
    <cellStyle name="חישוב 3" xfId="218"/>
    <cellStyle name="טוב" xfId="27" builtinId="26" customBuiltin="1"/>
    <cellStyle name="טוב 2" xfId="219"/>
    <cellStyle name="טקסט אזהרה" xfId="35" builtinId="11" customBuiltin="1"/>
    <cellStyle name="טקסט אזהרה 2" xfId="220"/>
    <cellStyle name="טקסט הסברי" xfId="36" builtinId="53" customBuiltin="1"/>
    <cellStyle name="טקסט הסברי 2" xfId="221"/>
    <cellStyle name="כותרת" xfId="22" builtinId="15" customBuiltin="1"/>
    <cellStyle name="כותרת 1" xfId="23" builtinId="16" customBuiltin="1"/>
    <cellStyle name="כותרת 1 2" xfId="222"/>
    <cellStyle name="כותרת 2" xfId="24" builtinId="17" customBuiltin="1"/>
    <cellStyle name="כותרת 2 2" xfId="223"/>
    <cellStyle name="כותרת 3" xfId="25" builtinId="18" customBuiltin="1"/>
    <cellStyle name="כותרת 3 2" xfId="224"/>
    <cellStyle name="כותרת 4" xfId="26" builtinId="19" customBuiltin="1"/>
    <cellStyle name="כותרת 4 2" xfId="225"/>
    <cellStyle name="כותרת 5" xfId="226"/>
    <cellStyle name="ניטראלי" xfId="29" builtinId="28" customBuiltin="1"/>
    <cellStyle name="ניטראלי 2" xfId="227"/>
    <cellStyle name="סה&quot;כ" xfId="37" builtinId="25" customBuiltin="1"/>
    <cellStyle name="סה&quot;כ 2" xfId="228"/>
    <cellStyle name="סה&quot;כ 3" xfId="229"/>
    <cellStyle name="פלט" xfId="31" builtinId="21" customBuiltin="1"/>
    <cellStyle name="פלט 2" xfId="230"/>
    <cellStyle name="פלט 3" xfId="231"/>
    <cellStyle name="קלט" xfId="30" builtinId="20" customBuiltin="1"/>
    <cellStyle name="קלט 2" xfId="232"/>
    <cellStyle name="קלט 3" xfId="233"/>
    <cellStyle name="רע" xfId="28" builtinId="27" customBuiltin="1"/>
    <cellStyle name="רע 2" xfId="234"/>
    <cellStyle name="תא מסומן" xfId="34" builtinId="23" customBuiltin="1"/>
    <cellStyle name="תא מסומן 2" xfId="235"/>
    <cellStyle name="תא מקושר" xfId="33" builtinId="24" customBuiltin="1"/>
    <cellStyle name="תא מקושר 2" xfId="236"/>
  </cellStyles>
  <dxfs count="25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 enableFormatConditionsCalculation="0">
    <tabColor indexed="52"/>
  </sheetPr>
  <dimension ref="A1:AG67"/>
  <sheetViews>
    <sheetView rightToLeft="1" tabSelected="1" zoomScaleNormal="100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7" width="6.7109375" style="9" customWidth="1"/>
    <col min="28" max="30" width="7.7109375" style="9" customWidth="1"/>
    <col min="31" max="31" width="7.140625" style="9" customWidth="1"/>
    <col min="32" max="32" width="6" style="9" customWidth="1"/>
    <col min="33" max="33" width="7.85546875" style="9" customWidth="1"/>
    <col min="34" max="34" width="8.140625" style="9" customWidth="1"/>
    <col min="35" max="35" width="6.28515625" style="9" customWidth="1"/>
    <col min="36" max="36" width="8" style="9" customWidth="1"/>
    <col min="37" max="37" width="8.7109375" style="9" customWidth="1"/>
    <col min="38" max="38" width="10" style="9" customWidth="1"/>
    <col min="39" max="39" width="9.5703125" style="9" customWidth="1"/>
    <col min="40" max="40" width="6.140625" style="9" customWidth="1"/>
    <col min="41" max="42" width="5.7109375" style="9" customWidth="1"/>
    <col min="43" max="43" width="6.85546875" style="9" customWidth="1"/>
    <col min="44" max="44" width="6.42578125" style="9" customWidth="1"/>
    <col min="45" max="45" width="6.7109375" style="9" customWidth="1"/>
    <col min="46" max="46" width="7.28515625" style="9" customWidth="1"/>
    <col min="47" max="58" width="5.7109375" style="9" customWidth="1"/>
    <col min="59" max="16384" width="9.140625" style="9"/>
  </cols>
  <sheetData>
    <row r="1" spans="1:33">
      <c r="B1" s="55" t="s">
        <v>199</v>
      </c>
      <c r="C1" s="79" t="s" vm="1">
        <v>259</v>
      </c>
    </row>
    <row r="2" spans="1:33">
      <c r="B2" s="55" t="s">
        <v>198</v>
      </c>
      <c r="C2" s="79" t="s">
        <v>260</v>
      </c>
    </row>
    <row r="3" spans="1:33">
      <c r="B3" s="55" t="s">
        <v>200</v>
      </c>
      <c r="C3" s="79" t="s">
        <v>261</v>
      </c>
    </row>
    <row r="4" spans="1:33">
      <c r="B4" s="55" t="s">
        <v>201</v>
      </c>
      <c r="C4" s="79">
        <v>414</v>
      </c>
    </row>
    <row r="6" spans="1:33" ht="26.25" customHeight="1">
      <c r="B6" s="174" t="s">
        <v>215</v>
      </c>
      <c r="C6" s="175"/>
      <c r="D6" s="176"/>
    </row>
    <row r="7" spans="1:33" s="10" customFormat="1">
      <c r="B7" s="20"/>
      <c r="C7" s="21" t="s">
        <v>128</v>
      </c>
      <c r="D7" s="22" t="s">
        <v>127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G7" s="35" t="s">
        <v>128</v>
      </c>
    </row>
    <row r="8" spans="1:33" s="10" customFormat="1">
      <c r="B8" s="20"/>
      <c r="C8" s="23" t="s">
        <v>23</v>
      </c>
      <c r="D8" s="24" t="s">
        <v>20</v>
      </c>
      <c r="AG8" s="35" t="s">
        <v>129</v>
      </c>
    </row>
    <row r="9" spans="1:33" s="11" customFormat="1" ht="18" customHeight="1">
      <c r="B9" s="34"/>
      <c r="C9" s="18" t="s">
        <v>1</v>
      </c>
      <c r="D9" s="25" t="s">
        <v>2</v>
      </c>
      <c r="AG9" s="35" t="s">
        <v>138</v>
      </c>
    </row>
    <row r="10" spans="1:33" s="11" customFormat="1" ht="18" customHeight="1">
      <c r="B10" s="67" t="s">
        <v>214</v>
      </c>
      <c r="C10" s="120">
        <f>C11+C12+C23+C33+C35</f>
        <v>1703205.3328352454</v>
      </c>
      <c r="D10" s="121">
        <f>C10/$C$43</f>
        <v>0.98275187577036338</v>
      </c>
      <c r="AG10" s="66"/>
    </row>
    <row r="11" spans="1:33">
      <c r="A11" s="43" t="s">
        <v>161</v>
      </c>
      <c r="B11" s="26" t="s">
        <v>216</v>
      </c>
      <c r="C11" s="151">
        <f>+מזומנים!J10</f>
        <v>92580.384850000002</v>
      </c>
      <c r="D11" s="121">
        <f t="shared" ref="D11:D13" si="0">C11/$C$43</f>
        <v>5.3419012444861018E-2</v>
      </c>
    </row>
    <row r="12" spans="1:33">
      <c r="B12" s="26" t="s">
        <v>217</v>
      </c>
      <c r="C12" s="151">
        <f>SUM(C13:C22)</f>
        <v>888382.36810999957</v>
      </c>
      <c r="D12" s="121">
        <f t="shared" si="0"/>
        <v>0.51259787756070418</v>
      </c>
    </row>
    <row r="13" spans="1:33">
      <c r="A13" s="53" t="s">
        <v>161</v>
      </c>
      <c r="B13" s="27" t="s">
        <v>84</v>
      </c>
      <c r="C13" s="151" vm="2">
        <v>308387.92427999998</v>
      </c>
      <c r="D13" s="121">
        <f t="shared" si="0"/>
        <v>0.17794026663044463</v>
      </c>
    </row>
    <row r="14" spans="1:33">
      <c r="A14" s="53" t="s">
        <v>161</v>
      </c>
      <c r="B14" s="27" t="s">
        <v>85</v>
      </c>
      <c r="C14" s="151" t="s" vm="3">
        <v>1847</v>
      </c>
      <c r="D14" s="121" t="s" vm="4">
        <v>1847</v>
      </c>
    </row>
    <row r="15" spans="1:33">
      <c r="A15" s="53" t="s">
        <v>161</v>
      </c>
      <c r="B15" s="27" t="s">
        <v>86</v>
      </c>
      <c r="C15" s="151" vm="5">
        <v>351465.86855999962</v>
      </c>
      <c r="D15" s="121">
        <f t="shared" ref="D15:D21" si="1">C15/$C$43</f>
        <v>0.2027963011492116</v>
      </c>
    </row>
    <row r="16" spans="1:33">
      <c r="A16" s="53" t="s">
        <v>161</v>
      </c>
      <c r="B16" s="27" t="s">
        <v>87</v>
      </c>
      <c r="C16" s="151" vm="6">
        <v>156621.97696999993</v>
      </c>
      <c r="D16" s="121">
        <f t="shared" si="1"/>
        <v>9.0371101291648631E-2</v>
      </c>
    </row>
    <row r="17" spans="1:4">
      <c r="A17" s="53" t="s">
        <v>161</v>
      </c>
      <c r="B17" s="27" t="s">
        <v>88</v>
      </c>
      <c r="C17" s="151" vm="7">
        <v>49582.288209999992</v>
      </c>
      <c r="D17" s="121">
        <f t="shared" si="1"/>
        <v>2.8609050126827976E-2</v>
      </c>
    </row>
    <row r="18" spans="1:4">
      <c r="A18" s="53" t="s">
        <v>161</v>
      </c>
      <c r="B18" s="27" t="s">
        <v>89</v>
      </c>
      <c r="C18" s="151" vm="8">
        <v>22262.210440000003</v>
      </c>
      <c r="D18" s="121">
        <f t="shared" si="1"/>
        <v>1.2845326777062701E-2</v>
      </c>
    </row>
    <row r="19" spans="1:4">
      <c r="A19" s="53" t="s">
        <v>161</v>
      </c>
      <c r="B19" s="27" t="s">
        <v>90</v>
      </c>
      <c r="C19" s="151" vm="9">
        <v>29.55095</v>
      </c>
      <c r="D19" s="121">
        <f t="shared" si="1"/>
        <v>1.7050939768344091E-5</v>
      </c>
    </row>
    <row r="20" spans="1:4">
      <c r="A20" s="53" t="s">
        <v>161</v>
      </c>
      <c r="B20" s="27" t="s">
        <v>91</v>
      </c>
      <c r="C20" s="151" vm="10">
        <v>125.8</v>
      </c>
      <c r="D20" s="121">
        <f t="shared" si="1"/>
        <v>7.25867771715524E-5</v>
      </c>
    </row>
    <row r="21" spans="1:4">
      <c r="A21" s="53" t="s">
        <v>161</v>
      </c>
      <c r="B21" s="27" t="s">
        <v>92</v>
      </c>
      <c r="C21" s="151" vm="11">
        <v>-93.251299999999929</v>
      </c>
      <c r="D21" s="121">
        <f t="shared" si="1"/>
        <v>-5.3806131431300318E-5</v>
      </c>
    </row>
    <row r="22" spans="1:4">
      <c r="A22" s="53" t="s">
        <v>161</v>
      </c>
      <c r="B22" s="27" t="s">
        <v>93</v>
      </c>
      <c r="C22" s="151" t="s" vm="12">
        <v>1847</v>
      </c>
      <c r="D22" s="121" t="s" vm="13">
        <v>1847</v>
      </c>
    </row>
    <row r="23" spans="1:4">
      <c r="B23" s="26" t="s">
        <v>218</v>
      </c>
      <c r="C23" s="151">
        <f>SUM(C24:C32)</f>
        <v>665630.60874000005</v>
      </c>
      <c r="D23" s="121">
        <f t="shared" ref="D23:D24" si="2">C23/$C$43</f>
        <v>0.38406979868978669</v>
      </c>
    </row>
    <row r="24" spans="1:4">
      <c r="A24" s="53" t="s">
        <v>161</v>
      </c>
      <c r="B24" s="27" t="s">
        <v>94</v>
      </c>
      <c r="C24" s="151" vm="14">
        <v>651118.28793000011</v>
      </c>
      <c r="D24" s="121">
        <f t="shared" si="2"/>
        <v>0.37569616914386023</v>
      </c>
    </row>
    <row r="25" spans="1:4">
      <c r="A25" s="53" t="s">
        <v>161</v>
      </c>
      <c r="B25" s="27" t="s">
        <v>95</v>
      </c>
      <c r="C25" s="151" t="s" vm="15">
        <v>1847</v>
      </c>
      <c r="D25" s="121" t="s" vm="16">
        <v>1847</v>
      </c>
    </row>
    <row r="26" spans="1:4">
      <c r="A26" s="53" t="s">
        <v>161</v>
      </c>
      <c r="B26" s="27" t="s">
        <v>86</v>
      </c>
      <c r="C26" s="151" vm="17">
        <v>13358.356880000001</v>
      </c>
      <c r="D26" s="121">
        <f t="shared" ref="D26:D29" si="3">C26/$C$43</f>
        <v>7.7077907331210976E-3</v>
      </c>
    </row>
    <row r="27" spans="1:4">
      <c r="A27" s="53" t="s">
        <v>161</v>
      </c>
      <c r="B27" s="27" t="s">
        <v>96</v>
      </c>
      <c r="C27" s="151" vm="18">
        <v>486.79521999999997</v>
      </c>
      <c r="D27" s="121">
        <f t="shared" si="3"/>
        <v>2.8088152752239135E-4</v>
      </c>
    </row>
    <row r="28" spans="1:4">
      <c r="A28" s="53" t="s">
        <v>161</v>
      </c>
      <c r="B28" s="27" t="s">
        <v>97</v>
      </c>
      <c r="C28" s="151" vm="19">
        <v>217.52232999999998</v>
      </c>
      <c r="D28" s="121">
        <f t="shared" si="3"/>
        <v>1.2551069075951421E-4</v>
      </c>
    </row>
    <row r="29" spans="1:4">
      <c r="A29" s="53" t="s">
        <v>161</v>
      </c>
      <c r="B29" s="27" t="s">
        <v>98</v>
      </c>
      <c r="C29" s="151" vm="20">
        <v>1.37276</v>
      </c>
      <c r="D29" s="121">
        <f t="shared" si="3"/>
        <v>7.9208445333879395E-7</v>
      </c>
    </row>
    <row r="30" spans="1:4">
      <c r="A30" s="53" t="s">
        <v>161</v>
      </c>
      <c r="B30" s="27" t="s">
        <v>243</v>
      </c>
      <c r="C30" s="151" t="s" vm="21">
        <v>1847</v>
      </c>
      <c r="D30" s="121" t="s" vm="22">
        <v>1847</v>
      </c>
    </row>
    <row r="31" spans="1:4">
      <c r="A31" s="53" t="s">
        <v>161</v>
      </c>
      <c r="B31" s="27" t="s">
        <v>123</v>
      </c>
      <c r="C31" s="151" vm="23">
        <v>448.27362000000022</v>
      </c>
      <c r="D31" s="121">
        <f>C31/$C$43</f>
        <v>2.5865451007015244E-4</v>
      </c>
    </row>
    <row r="32" spans="1:4">
      <c r="A32" s="53" t="s">
        <v>161</v>
      </c>
      <c r="B32" s="27" t="s">
        <v>99</v>
      </c>
      <c r="C32" s="151" t="s" vm="24">
        <v>1847</v>
      </c>
      <c r="D32" s="121" t="s" vm="25">
        <v>1847</v>
      </c>
    </row>
    <row r="33" spans="1:4">
      <c r="A33" s="53" t="s">
        <v>161</v>
      </c>
      <c r="B33" s="26" t="s">
        <v>219</v>
      </c>
      <c r="C33" s="151">
        <f>+הלוואות!M10</f>
        <v>54266.97071524569</v>
      </c>
      <c r="D33" s="121">
        <f>C33/$C$43</f>
        <v>3.1312118530069148E-2</v>
      </c>
    </row>
    <row r="34" spans="1:4">
      <c r="A34" s="53" t="s">
        <v>161</v>
      </c>
      <c r="B34" s="26" t="s">
        <v>220</v>
      </c>
      <c r="C34" s="151" t="s" vm="26">
        <v>1847</v>
      </c>
      <c r="D34" s="121" t="s" vm="27">
        <v>1847</v>
      </c>
    </row>
    <row r="35" spans="1:4">
      <c r="A35" s="53" t="s">
        <v>161</v>
      </c>
      <c r="B35" s="26" t="s">
        <v>221</v>
      </c>
      <c r="C35" s="151" vm="28">
        <v>2345.0004199999998</v>
      </c>
      <c r="D35" s="121">
        <f>C35/$C$43</f>
        <v>1.3530685449422639E-3</v>
      </c>
    </row>
    <row r="36" spans="1:4">
      <c r="A36" s="53" t="s">
        <v>161</v>
      </c>
      <c r="B36" s="54" t="s">
        <v>222</v>
      </c>
      <c r="C36" s="151" t="s" vm="29">
        <v>1847</v>
      </c>
      <c r="D36" s="121" t="s" vm="30">
        <v>1847</v>
      </c>
    </row>
    <row r="37" spans="1:4">
      <c r="A37" s="53" t="s">
        <v>161</v>
      </c>
      <c r="B37" s="26" t="s">
        <v>223</v>
      </c>
      <c r="C37" s="151"/>
      <c r="D37" s="121"/>
    </row>
    <row r="38" spans="1:4">
      <c r="A38" s="53"/>
      <c r="B38" s="68" t="s">
        <v>225</v>
      </c>
      <c r="C38" s="151">
        <v>0</v>
      </c>
      <c r="D38" s="121">
        <f>C38/$C$43</f>
        <v>0</v>
      </c>
    </row>
    <row r="39" spans="1:4">
      <c r="A39" s="53" t="s">
        <v>161</v>
      </c>
      <c r="B39" s="69" t="s">
        <v>227</v>
      </c>
      <c r="C39" s="151" t="s" vm="31">
        <v>1847</v>
      </c>
      <c r="D39" s="121" t="s" vm="32">
        <v>1847</v>
      </c>
    </row>
    <row r="40" spans="1:4">
      <c r="A40" s="53" t="s">
        <v>161</v>
      </c>
      <c r="B40" s="69" t="s">
        <v>226</v>
      </c>
      <c r="C40" s="151" t="s" vm="33">
        <v>1847</v>
      </c>
      <c r="D40" s="121" t="s" vm="34">
        <v>1847</v>
      </c>
    </row>
    <row r="41" spans="1:4">
      <c r="A41" s="53" t="s">
        <v>161</v>
      </c>
      <c r="B41" s="69" t="s">
        <v>228</v>
      </c>
      <c r="C41" s="151" t="s" vm="35">
        <v>1847</v>
      </c>
      <c r="D41" s="121" t="s" vm="36">
        <v>1847</v>
      </c>
    </row>
    <row r="42" spans="1:4" s="192" customFormat="1">
      <c r="A42" s="53"/>
      <c r="B42" s="194" t="s">
        <v>1952</v>
      </c>
      <c r="C42" s="224">
        <v>29892.69</v>
      </c>
      <c r="D42" s="121"/>
    </row>
    <row r="43" spans="1:4">
      <c r="B43" s="69" t="s">
        <v>100</v>
      </c>
      <c r="C43" s="120">
        <f>C10+C38+C42</f>
        <v>1733098.0228352454</v>
      </c>
      <c r="D43" s="121">
        <f>C43/$C$43</f>
        <v>1</v>
      </c>
    </row>
    <row r="44" spans="1:4">
      <c r="A44" s="53" t="s">
        <v>161</v>
      </c>
      <c r="B44" s="69" t="s">
        <v>224</v>
      </c>
      <c r="C44" s="120">
        <f>'יתרת התחייבות להשקעה'!C10</f>
        <v>17386.199982703292</v>
      </c>
      <c r="D44" s="121"/>
    </row>
    <row r="45" spans="1:4">
      <c r="B45" s="6"/>
    </row>
    <row r="46" spans="1:4">
      <c r="C46" s="63" t="s">
        <v>206</v>
      </c>
      <c r="D46" s="33" t="s">
        <v>122</v>
      </c>
    </row>
    <row r="47" spans="1:4">
      <c r="C47" s="63" t="s">
        <v>1</v>
      </c>
      <c r="D47" s="63" t="s">
        <v>2</v>
      </c>
    </row>
    <row r="48" spans="1:4">
      <c r="C48" s="122" t="s">
        <v>187</v>
      </c>
      <c r="D48" s="123" vm="37">
        <v>2.8647</v>
      </c>
    </row>
    <row r="49" spans="2:6">
      <c r="B49" s="152"/>
      <c r="C49" s="153" t="s">
        <v>196</v>
      </c>
      <c r="D49" s="150">
        <v>1.1900999999999999</v>
      </c>
      <c r="E49" s="154"/>
      <c r="F49" s="154"/>
    </row>
    <row r="50" spans="2:6">
      <c r="B50" s="152"/>
      <c r="C50" s="153" t="s">
        <v>192</v>
      </c>
      <c r="D50" s="150" vm="38">
        <v>2.9716999999999998</v>
      </c>
      <c r="E50" s="154"/>
      <c r="F50" s="154"/>
    </row>
    <row r="51" spans="2:6">
      <c r="B51" s="152"/>
      <c r="C51" s="153" t="s">
        <v>1247</v>
      </c>
      <c r="D51" s="150" vm="39">
        <v>3.9373</v>
      </c>
      <c r="E51" s="154"/>
      <c r="F51" s="154"/>
    </row>
    <row r="52" spans="2:6">
      <c r="B52" s="152"/>
      <c r="C52" s="153" t="s">
        <v>185</v>
      </c>
      <c r="D52" s="150" vm="40">
        <v>4.2839</v>
      </c>
      <c r="E52" s="154"/>
      <c r="F52" s="154"/>
    </row>
    <row r="53" spans="2:6">
      <c r="B53" s="152"/>
      <c r="C53" s="153" t="s">
        <v>186</v>
      </c>
      <c r="D53" s="150">
        <v>5.1712999999999996</v>
      </c>
      <c r="E53" s="154"/>
      <c r="F53" s="154"/>
    </row>
    <row r="54" spans="2:6">
      <c r="B54" s="152"/>
      <c r="C54" s="153" t="s">
        <v>188</v>
      </c>
      <c r="D54" s="150">
        <v>0.49569999999999997</v>
      </c>
      <c r="E54" s="154"/>
      <c r="F54" s="154"/>
    </row>
    <row r="55" spans="2:6">
      <c r="B55" s="152"/>
      <c r="C55" s="153" t="s">
        <v>193</v>
      </c>
      <c r="D55" s="150" vm="41">
        <v>3.7397999999999998</v>
      </c>
      <c r="E55" s="154"/>
      <c r="F55" s="154"/>
    </row>
    <row r="56" spans="2:6">
      <c r="B56" s="152"/>
      <c r="C56" s="153" t="s">
        <v>194</v>
      </c>
      <c r="D56" s="150">
        <v>0.20710000000000001</v>
      </c>
      <c r="E56" s="154"/>
      <c r="F56" s="154"/>
    </row>
    <row r="57" spans="2:6">
      <c r="B57" s="152"/>
      <c r="C57" s="153" t="s">
        <v>191</v>
      </c>
      <c r="D57" s="150">
        <v>0.57579999999999998</v>
      </c>
      <c r="E57" s="154"/>
      <c r="F57" s="154"/>
    </row>
    <row r="58" spans="2:6">
      <c r="B58" s="152"/>
      <c r="C58" s="153" t="s">
        <v>1848</v>
      </c>
      <c r="D58" s="150">
        <v>2.7343000000000002</v>
      </c>
      <c r="E58" s="154"/>
      <c r="F58" s="154"/>
    </row>
    <row r="59" spans="2:6">
      <c r="B59" s="152"/>
      <c r="C59" s="153" t="s">
        <v>190</v>
      </c>
      <c r="D59" s="150" vm="42">
        <v>0.45419999999999999</v>
      </c>
      <c r="E59" s="154"/>
      <c r="F59" s="154"/>
    </row>
    <row r="60" spans="2:6">
      <c r="B60" s="152"/>
      <c r="C60" s="153" t="s">
        <v>183</v>
      </c>
      <c r="D60" s="150" vm="43">
        <v>3.8460000000000001</v>
      </c>
      <c r="E60" s="154"/>
      <c r="F60" s="154"/>
    </row>
    <row r="61" spans="2:6">
      <c r="B61" s="152"/>
      <c r="C61" s="153" t="s">
        <v>197</v>
      </c>
      <c r="D61" s="150" vm="44">
        <v>0.26</v>
      </c>
      <c r="E61" s="154"/>
      <c r="F61" s="154"/>
    </row>
    <row r="62" spans="2:6">
      <c r="B62" s="152"/>
      <c r="C62" s="153" t="s">
        <v>1884</v>
      </c>
      <c r="D62" s="150">
        <v>0.4587</v>
      </c>
      <c r="E62" s="154"/>
      <c r="F62" s="154"/>
    </row>
    <row r="63" spans="2:6">
      <c r="B63" s="152"/>
      <c r="C63" s="153" t="s">
        <v>184</v>
      </c>
      <c r="D63" s="150">
        <v>1</v>
      </c>
      <c r="E63" s="154"/>
      <c r="F63" s="154"/>
    </row>
    <row r="64" spans="2:6">
      <c r="B64" s="152"/>
      <c r="C64" s="154"/>
      <c r="D64" s="154"/>
      <c r="E64" s="154"/>
      <c r="F64" s="154"/>
    </row>
    <row r="65" spans="2:6">
      <c r="B65" s="152"/>
      <c r="C65" s="154"/>
      <c r="D65" s="154"/>
      <c r="E65" s="154"/>
      <c r="F65" s="154"/>
    </row>
    <row r="66" spans="2:6">
      <c r="B66" s="111" t="s">
        <v>1885</v>
      </c>
    </row>
    <row r="67" spans="2:6">
      <c r="B67" s="111" t="s">
        <v>131</v>
      </c>
    </row>
  </sheetData>
  <sheetProtection password="C7AB" sheet="1" objects="1" scenarios="1"/>
  <mergeCells count="1">
    <mergeCell ref="B6:D6"/>
  </mergeCells>
  <phoneticPr fontId="5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4" location="'יתרות 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19685039370078741" bottom="0.11811023622047245" header="0" footer="0.23622047244094491"/>
  <pageSetup paperSize="9" scale="72" fitToHeight="25" pageOrder="overThenDown" orientation="portrait" r:id="rId1"/>
  <headerFooter alignWithMargins="0">
    <oddFooter>&amp;L&amp;Z&amp;F&amp;C&amp;A&amp;R&amp;D</oddFooter>
  </headerFooter>
  <rowBreaks count="1" manualBreakCount="1">
    <brk id="44" max="4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 enableFormatConditionsCalculation="0">
    <tabColor indexed="44"/>
    <pageSetUpPr fitToPage="1"/>
  </sheetPr>
  <dimension ref="B1:BH796"/>
  <sheetViews>
    <sheetView rightToLeft="1" zoomScaleNormal="100" workbookViewId="0">
      <selection activeCell="L15" sqref="L15"/>
    </sheetView>
  </sheetViews>
  <sheetFormatPr defaultColWidth="9.140625" defaultRowHeight="18"/>
  <cols>
    <col min="1" max="1" width="6.28515625" style="1" customWidth="1"/>
    <col min="2" max="2" width="26.5703125" style="2" bestFit="1" customWidth="1"/>
    <col min="3" max="3" width="31.28515625" style="2" bestFit="1" customWidth="1"/>
    <col min="4" max="4" width="6.42578125" style="2" bestFit="1" customWidth="1"/>
    <col min="5" max="5" width="13.42578125" style="2" bestFit="1" customWidth="1"/>
    <col min="6" max="6" width="9" style="1" bestFit="1" customWidth="1"/>
    <col min="7" max="7" width="10.140625" style="1" bestFit="1" customWidth="1"/>
    <col min="8" max="8" width="8.425781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5" t="s">
        <v>199</v>
      </c>
      <c r="C1" s="79" t="s" vm="1">
        <v>259</v>
      </c>
    </row>
    <row r="2" spans="2:60">
      <c r="B2" s="55" t="s">
        <v>198</v>
      </c>
      <c r="C2" s="79" t="s">
        <v>260</v>
      </c>
    </row>
    <row r="3" spans="2:60">
      <c r="B3" s="55" t="s">
        <v>200</v>
      </c>
      <c r="C3" s="79" t="s">
        <v>261</v>
      </c>
    </row>
    <row r="4" spans="2:60">
      <c r="B4" s="55" t="s">
        <v>201</v>
      </c>
      <c r="C4" s="79">
        <v>414</v>
      </c>
    </row>
    <row r="6" spans="2:60" ht="26.25" customHeight="1">
      <c r="B6" s="185" t="s">
        <v>230</v>
      </c>
      <c r="C6" s="186"/>
      <c r="D6" s="186"/>
      <c r="E6" s="186"/>
      <c r="F6" s="186"/>
      <c r="G6" s="186"/>
      <c r="H6" s="186"/>
      <c r="I6" s="186"/>
      <c r="J6" s="186"/>
      <c r="K6" s="186"/>
      <c r="L6" s="187"/>
    </row>
    <row r="7" spans="2:60" ht="26.25" customHeight="1">
      <c r="B7" s="185" t="s">
        <v>111</v>
      </c>
      <c r="C7" s="186"/>
      <c r="D7" s="186"/>
      <c r="E7" s="186"/>
      <c r="F7" s="186"/>
      <c r="G7" s="186"/>
      <c r="H7" s="186"/>
      <c r="I7" s="186"/>
      <c r="J7" s="186"/>
      <c r="K7" s="186"/>
      <c r="L7" s="187"/>
      <c r="BH7" s="3"/>
    </row>
    <row r="8" spans="2:60" s="3" customFormat="1" ht="78.75">
      <c r="B8" s="20" t="s">
        <v>135</v>
      </c>
      <c r="C8" s="28" t="s">
        <v>55</v>
      </c>
      <c r="D8" s="71" t="s">
        <v>139</v>
      </c>
      <c r="E8" s="71" t="s">
        <v>77</v>
      </c>
      <c r="F8" s="28" t="s">
        <v>120</v>
      </c>
      <c r="G8" s="28" t="s">
        <v>0</v>
      </c>
      <c r="H8" s="28" t="s">
        <v>124</v>
      </c>
      <c r="I8" s="28" t="s">
        <v>73</v>
      </c>
      <c r="J8" s="28" t="s">
        <v>70</v>
      </c>
      <c r="K8" s="71" t="s">
        <v>202</v>
      </c>
      <c r="L8" s="29" t="s">
        <v>204</v>
      </c>
      <c r="BD8" s="1"/>
      <c r="BE8" s="1"/>
    </row>
    <row r="9" spans="2:60" s="3" customFormat="1" ht="20.25">
      <c r="B9" s="14"/>
      <c r="C9" s="15"/>
      <c r="D9" s="15"/>
      <c r="E9" s="15"/>
      <c r="F9" s="15"/>
      <c r="G9" s="15" t="s">
        <v>22</v>
      </c>
      <c r="H9" s="15" t="s">
        <v>74</v>
      </c>
      <c r="I9" s="15" t="s">
        <v>23</v>
      </c>
      <c r="J9" s="15" t="s">
        <v>20</v>
      </c>
      <c r="K9" s="30" t="s">
        <v>20</v>
      </c>
      <c r="L9" s="16" t="s">
        <v>20</v>
      </c>
      <c r="BC9" s="1"/>
      <c r="BD9" s="1"/>
      <c r="BE9" s="1"/>
      <c r="BG9" s="4"/>
    </row>
    <row r="10" spans="2:60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3</v>
      </c>
      <c r="G10" s="18" t="s">
        <v>4</v>
      </c>
      <c r="H10" s="18" t="s">
        <v>5</v>
      </c>
      <c r="I10" s="18" t="s">
        <v>6</v>
      </c>
      <c r="J10" s="18" t="s">
        <v>7</v>
      </c>
      <c r="K10" s="19" t="s">
        <v>8</v>
      </c>
      <c r="L10" s="19" t="s">
        <v>9</v>
      </c>
      <c r="BC10" s="1"/>
      <c r="BD10" s="3"/>
      <c r="BE10" s="1"/>
    </row>
    <row r="11" spans="2:60" s="4" customFormat="1" ht="18" customHeight="1">
      <c r="B11" s="132" t="s">
        <v>58</v>
      </c>
      <c r="C11" s="127"/>
      <c r="D11" s="127"/>
      <c r="E11" s="127"/>
      <c r="F11" s="127"/>
      <c r="G11" s="128"/>
      <c r="H11" s="130"/>
      <c r="I11" s="128">
        <v>29.55095</v>
      </c>
      <c r="J11" s="127"/>
      <c r="K11" s="129">
        <v>1</v>
      </c>
      <c r="L11" s="129">
        <f>I11/'סכום נכסי הקרן'!$C$43</f>
        <v>1.7050939768344091E-5</v>
      </c>
      <c r="BC11" s="131"/>
      <c r="BD11" s="3"/>
      <c r="BE11" s="131"/>
      <c r="BG11" s="131"/>
    </row>
    <row r="12" spans="2:60" s="4" customFormat="1" ht="18" customHeight="1">
      <c r="B12" s="133" t="s">
        <v>30</v>
      </c>
      <c r="C12" s="127"/>
      <c r="D12" s="127"/>
      <c r="E12" s="127"/>
      <c r="F12" s="127"/>
      <c r="G12" s="128"/>
      <c r="H12" s="130"/>
      <c r="I12" s="128">
        <v>29.55095</v>
      </c>
      <c r="J12" s="127"/>
      <c r="K12" s="129">
        <v>1</v>
      </c>
      <c r="L12" s="129">
        <f>I12/'סכום נכסי הקרן'!$C$43</f>
        <v>1.7050939768344091E-5</v>
      </c>
      <c r="BC12" s="131"/>
      <c r="BD12" s="3"/>
      <c r="BE12" s="131"/>
      <c r="BG12" s="131"/>
    </row>
    <row r="13" spans="2:60">
      <c r="B13" s="102" t="s">
        <v>1456</v>
      </c>
      <c r="C13" s="83"/>
      <c r="D13" s="83"/>
      <c r="E13" s="83"/>
      <c r="F13" s="83"/>
      <c r="G13" s="92"/>
      <c r="H13" s="94"/>
      <c r="I13" s="92">
        <v>29.55095</v>
      </c>
      <c r="J13" s="83"/>
      <c r="K13" s="93">
        <v>1</v>
      </c>
      <c r="L13" s="93">
        <f>I13/'סכום נכסי הקרן'!$C$43</f>
        <v>1.7050939768344091E-5</v>
      </c>
      <c r="BD13" s="3"/>
    </row>
    <row r="14" spans="2:60" ht="20.25">
      <c r="B14" s="88" t="s">
        <v>1457</v>
      </c>
      <c r="C14" s="85" t="s">
        <v>1458</v>
      </c>
      <c r="D14" s="98" t="s">
        <v>140</v>
      </c>
      <c r="E14" s="98" t="s">
        <v>952</v>
      </c>
      <c r="F14" s="98" t="s">
        <v>184</v>
      </c>
      <c r="G14" s="95">
        <v>9981</v>
      </c>
      <c r="H14" s="97">
        <v>26.9</v>
      </c>
      <c r="I14" s="95">
        <v>2.6848899999999998</v>
      </c>
      <c r="J14" s="96">
        <v>4.3864814977586358E-3</v>
      </c>
      <c r="K14" s="96">
        <v>9.0856300728064568E-2</v>
      </c>
      <c r="L14" s="96">
        <f>I14/'סכום נכסי הקרן'!$C$43</f>
        <v>1.5491853112887865E-6</v>
      </c>
      <c r="BD14" s="4"/>
    </row>
    <row r="15" spans="2:60">
      <c r="B15" s="88" t="s">
        <v>1459</v>
      </c>
      <c r="C15" s="85" t="s">
        <v>1460</v>
      </c>
      <c r="D15" s="98" t="s">
        <v>140</v>
      </c>
      <c r="E15" s="98" t="s">
        <v>952</v>
      </c>
      <c r="F15" s="98" t="s">
        <v>184</v>
      </c>
      <c r="G15" s="95">
        <v>10396</v>
      </c>
      <c r="H15" s="97">
        <v>87</v>
      </c>
      <c r="I15" s="95">
        <v>9.0445200000000003</v>
      </c>
      <c r="J15" s="96">
        <v>1.6147490770643501E-3</v>
      </c>
      <c r="K15" s="96">
        <v>0.30606528724118853</v>
      </c>
      <c r="L15" s="96">
        <f>I15/'סכום נכסי הקרן'!$C$43</f>
        <v>5.2187007779304389E-6</v>
      </c>
    </row>
    <row r="16" spans="2:60">
      <c r="B16" s="88" t="s">
        <v>1461</v>
      </c>
      <c r="C16" s="85" t="s">
        <v>1462</v>
      </c>
      <c r="D16" s="98" t="s">
        <v>140</v>
      </c>
      <c r="E16" s="98" t="s">
        <v>937</v>
      </c>
      <c r="F16" s="98" t="s">
        <v>184</v>
      </c>
      <c r="G16" s="95">
        <v>784.23</v>
      </c>
      <c r="H16" s="97">
        <v>2049</v>
      </c>
      <c r="I16" s="95">
        <v>16.06887</v>
      </c>
      <c r="J16" s="96">
        <v>1.7295236162906866E-4</v>
      </c>
      <c r="K16" s="96">
        <v>0.54376830524906983</v>
      </c>
      <c r="L16" s="96">
        <f>I16/'סכום נכסי הקרן'!$C$43</f>
        <v>9.2717606207364339E-6</v>
      </c>
    </row>
    <row r="17" spans="2:56">
      <c r="B17" s="88" t="s">
        <v>1463</v>
      </c>
      <c r="C17" s="85" t="s">
        <v>1464</v>
      </c>
      <c r="D17" s="98" t="s">
        <v>140</v>
      </c>
      <c r="E17" s="98" t="s">
        <v>890</v>
      </c>
      <c r="F17" s="98" t="s">
        <v>184</v>
      </c>
      <c r="G17" s="95">
        <v>60437</v>
      </c>
      <c r="H17" s="97">
        <v>2.9</v>
      </c>
      <c r="I17" s="95">
        <v>1.7526700000000002</v>
      </c>
      <c r="J17" s="96">
        <v>1.7139170506912443E-3</v>
      </c>
      <c r="K17" s="96">
        <v>5.9310106781677072E-2</v>
      </c>
      <c r="L17" s="96">
        <f>I17/'סכום נכסי הקרן'!$C$43</f>
        <v>1.0112930583884321E-6</v>
      </c>
    </row>
    <row r="18" spans="2:56">
      <c r="B18" s="84"/>
      <c r="C18" s="85"/>
      <c r="D18" s="85"/>
      <c r="E18" s="85"/>
      <c r="F18" s="85"/>
      <c r="G18" s="95"/>
      <c r="H18" s="97"/>
      <c r="I18" s="85"/>
      <c r="J18" s="85"/>
      <c r="K18" s="96"/>
      <c r="L18" s="85"/>
    </row>
    <row r="19" spans="2:56" ht="20.25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BC19" s="4"/>
    </row>
    <row r="20" spans="2:5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BD20" s="3"/>
    </row>
    <row r="21" spans="2:56">
      <c r="B21" s="111" t="s">
        <v>1885</v>
      </c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56">
      <c r="B22" s="111" t="s">
        <v>131</v>
      </c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</row>
    <row r="112" spans="2:12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</row>
    <row r="113" spans="2:12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</row>
    <row r="114" spans="2:12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</row>
    <row r="115" spans="2:12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</row>
    <row r="116" spans="2:12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</row>
    <row r="117" spans="2:12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password="C7AB"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H1:XFD2 D3:XFD1048576 D1:AF2 A1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 enableFormatConditionsCalculation="0">
    <tabColor indexed="44"/>
    <pageSetUpPr fitToPage="1"/>
  </sheetPr>
  <dimension ref="B1:BI589"/>
  <sheetViews>
    <sheetView rightToLeft="1" zoomScaleNormal="100" workbookViewId="0">
      <selection activeCell="F21" sqref="F21"/>
    </sheetView>
  </sheetViews>
  <sheetFormatPr defaultColWidth="9.140625" defaultRowHeight="18"/>
  <cols>
    <col min="1" max="1" width="6.28515625" style="1" customWidth="1"/>
    <col min="2" max="2" width="24.85546875" style="2" bestFit="1" customWidth="1"/>
    <col min="3" max="3" width="31.28515625" style="2" bestFit="1" customWidth="1"/>
    <col min="4" max="4" width="6.42578125" style="2" bestFit="1" customWidth="1"/>
    <col min="5" max="5" width="5.28515625" style="2" bestFit="1" customWidth="1"/>
    <col min="6" max="6" width="9" style="1" bestFit="1" customWidth="1"/>
    <col min="7" max="7" width="7.7109375" style="1" bestFit="1" customWidth="1"/>
    <col min="8" max="8" width="10.7109375" style="1" bestFit="1" customWidth="1"/>
    <col min="9" max="9" width="8" style="1" customWidth="1"/>
    <col min="10" max="10" width="6.28515625" style="1" bestFit="1" customWidth="1"/>
    <col min="11" max="11" width="9.855468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5" t="s">
        <v>199</v>
      </c>
      <c r="C1" s="79" t="s" vm="1">
        <v>259</v>
      </c>
    </row>
    <row r="2" spans="2:61">
      <c r="B2" s="55" t="s">
        <v>198</v>
      </c>
      <c r="C2" s="79" t="s">
        <v>260</v>
      </c>
    </row>
    <row r="3" spans="2:61">
      <c r="B3" s="55" t="s">
        <v>200</v>
      </c>
      <c r="C3" s="79" t="s">
        <v>261</v>
      </c>
    </row>
    <row r="4" spans="2:61">
      <c r="B4" s="55" t="s">
        <v>201</v>
      </c>
      <c r="C4" s="79">
        <v>414</v>
      </c>
    </row>
    <row r="6" spans="2:61" ht="26.25" customHeight="1">
      <c r="B6" s="185" t="s">
        <v>230</v>
      </c>
      <c r="C6" s="186"/>
      <c r="D6" s="186"/>
      <c r="E6" s="186"/>
      <c r="F6" s="186"/>
      <c r="G6" s="186"/>
      <c r="H6" s="186"/>
      <c r="I6" s="186"/>
      <c r="J6" s="186"/>
      <c r="K6" s="186"/>
      <c r="L6" s="187"/>
    </row>
    <row r="7" spans="2:61" ht="26.25" customHeight="1">
      <c r="B7" s="185" t="s">
        <v>112</v>
      </c>
      <c r="C7" s="186"/>
      <c r="D7" s="186"/>
      <c r="E7" s="186"/>
      <c r="F7" s="186"/>
      <c r="G7" s="186"/>
      <c r="H7" s="186"/>
      <c r="I7" s="186"/>
      <c r="J7" s="186"/>
      <c r="K7" s="186"/>
      <c r="L7" s="187"/>
      <c r="BI7" s="3"/>
    </row>
    <row r="8" spans="2:61" s="3" customFormat="1" ht="78.75">
      <c r="B8" s="20" t="s">
        <v>135</v>
      </c>
      <c r="C8" s="28" t="s">
        <v>55</v>
      </c>
      <c r="D8" s="71" t="s">
        <v>139</v>
      </c>
      <c r="E8" s="71" t="s">
        <v>77</v>
      </c>
      <c r="F8" s="28" t="s">
        <v>120</v>
      </c>
      <c r="G8" s="28" t="s">
        <v>0</v>
      </c>
      <c r="H8" s="28" t="s">
        <v>124</v>
      </c>
      <c r="I8" s="28" t="s">
        <v>73</v>
      </c>
      <c r="J8" s="28" t="s">
        <v>70</v>
      </c>
      <c r="K8" s="71" t="s">
        <v>202</v>
      </c>
      <c r="L8" s="29" t="s">
        <v>204</v>
      </c>
      <c r="M8" s="1"/>
      <c r="BE8" s="1"/>
      <c r="BF8" s="1"/>
    </row>
    <row r="9" spans="2:61" s="3" customFormat="1" ht="20.25">
      <c r="B9" s="14"/>
      <c r="C9" s="28"/>
      <c r="D9" s="28"/>
      <c r="E9" s="28"/>
      <c r="F9" s="28"/>
      <c r="G9" s="15" t="s">
        <v>22</v>
      </c>
      <c r="H9" s="15" t="s">
        <v>74</v>
      </c>
      <c r="I9" s="15" t="s">
        <v>23</v>
      </c>
      <c r="J9" s="15" t="s">
        <v>20</v>
      </c>
      <c r="K9" s="30" t="s">
        <v>20</v>
      </c>
      <c r="L9" s="16" t="s">
        <v>20</v>
      </c>
      <c r="BD9" s="1"/>
      <c r="BE9" s="1"/>
      <c r="BF9" s="1"/>
      <c r="BH9" s="4"/>
    </row>
    <row r="10" spans="2:61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3</v>
      </c>
      <c r="G10" s="18" t="s">
        <v>4</v>
      </c>
      <c r="H10" s="18" t="s">
        <v>5</v>
      </c>
      <c r="I10" s="18" t="s">
        <v>6</v>
      </c>
      <c r="J10" s="18" t="s">
        <v>7</v>
      </c>
      <c r="K10" s="19" t="s">
        <v>8</v>
      </c>
      <c r="L10" s="19" t="s">
        <v>9</v>
      </c>
      <c r="BD10" s="1"/>
      <c r="BE10" s="3"/>
      <c r="BF10" s="1"/>
    </row>
    <row r="11" spans="2:61" s="4" customFormat="1" ht="18" customHeight="1">
      <c r="B11" s="112" t="s">
        <v>60</v>
      </c>
      <c r="C11" s="83"/>
      <c r="D11" s="83"/>
      <c r="E11" s="83"/>
      <c r="F11" s="83"/>
      <c r="G11" s="92"/>
      <c r="H11" s="94"/>
      <c r="I11" s="92">
        <v>125.8</v>
      </c>
      <c r="J11" s="83"/>
      <c r="K11" s="93">
        <v>1</v>
      </c>
      <c r="L11" s="93">
        <f>I11/'סכום נכסי הקרן'!$C$43</f>
        <v>7.25867771715524E-5</v>
      </c>
      <c r="BD11" s="1"/>
      <c r="BE11" s="3"/>
      <c r="BF11" s="1"/>
      <c r="BH11" s="1"/>
    </row>
    <row r="12" spans="2:61" s="131" customFormat="1">
      <c r="B12" s="134" t="s">
        <v>254</v>
      </c>
      <c r="C12" s="127"/>
      <c r="D12" s="127"/>
      <c r="E12" s="127"/>
      <c r="F12" s="127"/>
      <c r="G12" s="128"/>
      <c r="H12" s="130"/>
      <c r="I12" s="128">
        <v>125.8</v>
      </c>
      <c r="J12" s="127"/>
      <c r="K12" s="129">
        <v>1</v>
      </c>
      <c r="L12" s="129">
        <f>I12/'סכום נכסי הקרן'!$C$43</f>
        <v>7.25867771715524E-5</v>
      </c>
      <c r="BE12" s="3"/>
    </row>
    <row r="13" spans="2:61" ht="20.25">
      <c r="B13" s="107" t="s">
        <v>249</v>
      </c>
      <c r="C13" s="83"/>
      <c r="D13" s="83"/>
      <c r="E13" s="83"/>
      <c r="F13" s="83"/>
      <c r="G13" s="92"/>
      <c r="H13" s="94"/>
      <c r="I13" s="92">
        <v>125.8</v>
      </c>
      <c r="J13" s="83"/>
      <c r="K13" s="93">
        <v>1</v>
      </c>
      <c r="L13" s="93">
        <f>I13/'סכום נכסי הקרן'!$C$43</f>
        <v>7.25867771715524E-5</v>
      </c>
      <c r="BE13" s="4"/>
    </row>
    <row r="14" spans="2:61">
      <c r="B14" s="108" t="s">
        <v>1465</v>
      </c>
      <c r="C14" s="85" t="s">
        <v>1466</v>
      </c>
      <c r="D14" s="98" t="s">
        <v>140</v>
      </c>
      <c r="E14" s="98"/>
      <c r="F14" s="98" t="s">
        <v>184</v>
      </c>
      <c r="G14" s="95">
        <v>85</v>
      </c>
      <c r="H14" s="97">
        <v>446000</v>
      </c>
      <c r="I14" s="95">
        <v>379.1</v>
      </c>
      <c r="J14" s="85"/>
      <c r="K14" s="96">
        <v>3.0135135135135136</v>
      </c>
      <c r="L14" s="96">
        <f>I14/'סכום נכסי הקרן'!$C$43</f>
        <v>2.187412339088674E-4</v>
      </c>
    </row>
    <row r="15" spans="2:61">
      <c r="B15" s="108" t="s">
        <v>1467</v>
      </c>
      <c r="C15" s="85" t="s">
        <v>1468</v>
      </c>
      <c r="D15" s="98" t="s">
        <v>140</v>
      </c>
      <c r="E15" s="98"/>
      <c r="F15" s="98" t="s">
        <v>184</v>
      </c>
      <c r="G15" s="95">
        <v>-85</v>
      </c>
      <c r="H15" s="97">
        <v>298000</v>
      </c>
      <c r="I15" s="95">
        <v>-253.3</v>
      </c>
      <c r="J15" s="85"/>
      <c r="K15" s="96">
        <v>-2.0135135135135136</v>
      </c>
      <c r="L15" s="96">
        <f>I15/'סכום נכסי הקרן'!$C$43</f>
        <v>-1.46154456737315E-4</v>
      </c>
    </row>
    <row r="16" spans="2:61">
      <c r="B16" s="113"/>
      <c r="C16" s="114"/>
      <c r="D16" s="114"/>
      <c r="E16" s="114"/>
      <c r="F16" s="114"/>
      <c r="G16" s="115"/>
      <c r="H16" s="116"/>
      <c r="I16" s="114"/>
      <c r="J16" s="114"/>
      <c r="K16" s="117"/>
      <c r="L16" s="114"/>
    </row>
    <row r="17" spans="2:5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56" ht="20.2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BD18" s="4"/>
    </row>
    <row r="19" spans="2:56">
      <c r="B19" s="111" t="s">
        <v>1885</v>
      </c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56">
      <c r="B20" s="111" t="s">
        <v>131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5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BD21" s="3"/>
    </row>
    <row r="22" spans="2:5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</row>
    <row r="112" spans="2:12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</row>
    <row r="113" spans="2:12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</row>
    <row r="114" spans="2:12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</row>
    <row r="115" spans="2:12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</row>
    <row r="116" spans="2:12">
      <c r="C116" s="1"/>
      <c r="D116" s="1"/>
      <c r="E116" s="1"/>
    </row>
    <row r="117" spans="2:12">
      <c r="C117" s="1"/>
      <c r="D117" s="1"/>
      <c r="E117" s="1"/>
    </row>
    <row r="118" spans="2:12">
      <c r="C118" s="1"/>
      <c r="D118" s="1"/>
      <c r="E118" s="1"/>
    </row>
    <row r="119" spans="2:12">
      <c r="C119" s="1"/>
      <c r="D119" s="1"/>
      <c r="E119" s="1"/>
    </row>
    <row r="120" spans="2:12">
      <c r="C120" s="1"/>
      <c r="D120" s="1"/>
      <c r="E120" s="1"/>
    </row>
    <row r="121" spans="2:12">
      <c r="C121" s="1"/>
      <c r="D121" s="1"/>
      <c r="E121" s="1"/>
    </row>
    <row r="122" spans="2:12">
      <c r="C122" s="1"/>
      <c r="D122" s="1"/>
      <c r="E122" s="1"/>
    </row>
    <row r="123" spans="2:12">
      <c r="C123" s="1"/>
      <c r="D123" s="1"/>
      <c r="E123" s="1"/>
    </row>
    <row r="124" spans="2:12">
      <c r="C124" s="1"/>
      <c r="D124" s="1"/>
      <c r="E124" s="1"/>
    </row>
    <row r="125" spans="2:12">
      <c r="C125" s="1"/>
      <c r="D125" s="1"/>
      <c r="E125" s="1"/>
    </row>
    <row r="126" spans="2:12">
      <c r="C126" s="1"/>
      <c r="D126" s="1"/>
      <c r="E126" s="1"/>
    </row>
    <row r="127" spans="2:12">
      <c r="C127" s="1"/>
      <c r="D127" s="1"/>
      <c r="E127" s="1"/>
    </row>
    <row r="128" spans="2:12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</sheetData>
  <sheetProtection password="C7AB"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H1:XFD2 D3:XFD1048576 D1:AF2 A1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 enableFormatConditionsCalculation="0">
    <tabColor indexed="44"/>
    <pageSetUpPr fitToPage="1"/>
  </sheetPr>
  <dimension ref="A1:BH580"/>
  <sheetViews>
    <sheetView rightToLeft="1" topLeftCell="A5" zoomScale="90" zoomScaleNormal="90" workbookViewId="0">
      <selection activeCell="A33" sqref="A33"/>
    </sheetView>
  </sheetViews>
  <sheetFormatPr defaultColWidth="9.140625" defaultRowHeight="18"/>
  <cols>
    <col min="1" max="1" width="6.28515625" style="2" customWidth="1"/>
    <col min="2" max="2" width="32.140625" style="2" bestFit="1" customWidth="1"/>
    <col min="3" max="3" width="31.28515625" style="2" bestFit="1" customWidth="1"/>
    <col min="4" max="4" width="5.42578125" style="2" bestFit="1" customWidth="1"/>
    <col min="5" max="5" width="5.28515625" style="2" bestFit="1" customWidth="1"/>
    <col min="6" max="6" width="12" style="1" bestFit="1" customWidth="1"/>
    <col min="7" max="7" width="7.7109375" style="1" bestFit="1" customWidth="1"/>
    <col min="8" max="8" width="10.7109375" style="1" bestFit="1" customWidth="1"/>
    <col min="9" max="9" width="8" style="1" customWidth="1"/>
    <col min="10" max="10" width="9.85546875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5" t="s">
        <v>199</v>
      </c>
      <c r="C1" s="79" t="s" vm="1">
        <v>259</v>
      </c>
    </row>
    <row r="2" spans="1:60">
      <c r="B2" s="55" t="s">
        <v>198</v>
      </c>
      <c r="C2" s="79" t="s">
        <v>260</v>
      </c>
    </row>
    <row r="3" spans="1:60">
      <c r="B3" s="55" t="s">
        <v>200</v>
      </c>
      <c r="C3" s="79" t="s">
        <v>261</v>
      </c>
    </row>
    <row r="4" spans="1:60">
      <c r="B4" s="55" t="s">
        <v>201</v>
      </c>
      <c r="C4" s="79">
        <v>414</v>
      </c>
    </row>
    <row r="6" spans="1:60" ht="26.25" customHeight="1">
      <c r="B6" s="185" t="s">
        <v>230</v>
      </c>
      <c r="C6" s="186"/>
      <c r="D6" s="186"/>
      <c r="E6" s="186"/>
      <c r="F6" s="186"/>
      <c r="G6" s="186"/>
      <c r="H6" s="186"/>
      <c r="I6" s="186"/>
      <c r="J6" s="186"/>
      <c r="K6" s="187"/>
      <c r="BD6" s="1" t="s">
        <v>140</v>
      </c>
      <c r="BF6" s="1" t="s">
        <v>207</v>
      </c>
      <c r="BH6" s="3" t="s">
        <v>184</v>
      </c>
    </row>
    <row r="7" spans="1:60" ht="26.25" customHeight="1">
      <c r="B7" s="185" t="s">
        <v>113</v>
      </c>
      <c r="C7" s="186"/>
      <c r="D7" s="186"/>
      <c r="E7" s="186"/>
      <c r="F7" s="186"/>
      <c r="G7" s="186"/>
      <c r="H7" s="186"/>
      <c r="I7" s="186"/>
      <c r="J7" s="186"/>
      <c r="K7" s="187"/>
      <c r="BD7" s="3" t="s">
        <v>142</v>
      </c>
      <c r="BF7" s="1" t="s">
        <v>162</v>
      </c>
      <c r="BH7" s="3" t="s">
        <v>183</v>
      </c>
    </row>
    <row r="8" spans="1:60" s="3" customFormat="1" ht="78.75">
      <c r="A8" s="2"/>
      <c r="B8" s="20" t="s">
        <v>135</v>
      </c>
      <c r="C8" s="28" t="s">
        <v>55</v>
      </c>
      <c r="D8" s="71" t="s">
        <v>139</v>
      </c>
      <c r="E8" s="71" t="s">
        <v>77</v>
      </c>
      <c r="F8" s="28" t="s">
        <v>120</v>
      </c>
      <c r="G8" s="28" t="s">
        <v>0</v>
      </c>
      <c r="H8" s="28" t="s">
        <v>124</v>
      </c>
      <c r="I8" s="28" t="s">
        <v>73</v>
      </c>
      <c r="J8" s="71" t="s">
        <v>202</v>
      </c>
      <c r="K8" s="28" t="s">
        <v>204</v>
      </c>
      <c r="BC8" s="1" t="s">
        <v>155</v>
      </c>
      <c r="BD8" s="1" t="s">
        <v>156</v>
      </c>
      <c r="BE8" s="1" t="s">
        <v>163</v>
      </c>
      <c r="BG8" s="4" t="s">
        <v>185</v>
      </c>
    </row>
    <row r="9" spans="1:60" s="3" customFormat="1" ht="18.75" customHeight="1">
      <c r="A9" s="2"/>
      <c r="B9" s="14"/>
      <c r="C9" s="15"/>
      <c r="D9" s="15"/>
      <c r="E9" s="15"/>
      <c r="F9" s="15"/>
      <c r="G9" s="15" t="s">
        <v>22</v>
      </c>
      <c r="H9" s="15" t="s">
        <v>74</v>
      </c>
      <c r="I9" s="15" t="s">
        <v>23</v>
      </c>
      <c r="J9" s="30" t="s">
        <v>20</v>
      </c>
      <c r="K9" s="56" t="s">
        <v>20</v>
      </c>
      <c r="BC9" s="1" t="s">
        <v>152</v>
      </c>
      <c r="BE9" s="1" t="s">
        <v>164</v>
      </c>
      <c r="BG9" s="4" t="s">
        <v>186</v>
      </c>
    </row>
    <row r="10" spans="1:60" s="4" customFormat="1" ht="18" customHeight="1">
      <c r="A10" s="2"/>
      <c r="B10" s="17"/>
      <c r="C10" s="18" t="s">
        <v>1</v>
      </c>
      <c r="D10" s="18" t="s">
        <v>2</v>
      </c>
      <c r="E10" s="18" t="s">
        <v>3</v>
      </c>
      <c r="F10" s="18" t="s">
        <v>3</v>
      </c>
      <c r="G10" s="18" t="s">
        <v>4</v>
      </c>
      <c r="H10" s="18" t="s">
        <v>5</v>
      </c>
      <c r="I10" s="57" t="s">
        <v>6</v>
      </c>
      <c r="J10" s="57" t="s">
        <v>7</v>
      </c>
      <c r="K10" s="57" t="s">
        <v>8</v>
      </c>
      <c r="L10" s="3"/>
      <c r="M10" s="3"/>
      <c r="N10" s="3"/>
      <c r="O10" s="3"/>
      <c r="BC10" s="1" t="s">
        <v>148</v>
      </c>
      <c r="BD10" s="3"/>
      <c r="BE10" s="1" t="s">
        <v>208</v>
      </c>
      <c r="BG10" s="1" t="s">
        <v>192</v>
      </c>
    </row>
    <row r="11" spans="1:60" s="4" customFormat="1" ht="18" customHeight="1">
      <c r="A11" s="100"/>
      <c r="B11" s="132" t="s">
        <v>59</v>
      </c>
      <c r="C11" s="127"/>
      <c r="D11" s="127"/>
      <c r="E11" s="127"/>
      <c r="F11" s="127"/>
      <c r="G11" s="128"/>
      <c r="H11" s="130"/>
      <c r="I11" s="128">
        <v>-93.251299999999929</v>
      </c>
      <c r="J11" s="129">
        <v>1</v>
      </c>
      <c r="K11" s="129">
        <f>I11/'סכום נכסי הקרן'!$C$43</f>
        <v>-5.3806131431300318E-5</v>
      </c>
      <c r="L11" s="3"/>
      <c r="M11" s="3"/>
      <c r="N11" s="3"/>
      <c r="O11" s="3"/>
      <c r="BC11" s="131" t="s">
        <v>147</v>
      </c>
      <c r="BD11" s="3"/>
      <c r="BE11" s="131" t="s">
        <v>165</v>
      </c>
      <c r="BG11" s="131" t="s">
        <v>187</v>
      </c>
    </row>
    <row r="12" spans="1:60" s="131" customFormat="1" ht="20.25">
      <c r="A12" s="100"/>
      <c r="B12" s="133" t="s">
        <v>256</v>
      </c>
      <c r="C12" s="127"/>
      <c r="D12" s="127"/>
      <c r="E12" s="127"/>
      <c r="F12" s="127"/>
      <c r="G12" s="128"/>
      <c r="H12" s="130"/>
      <c r="I12" s="128">
        <v>-93.251299999999929</v>
      </c>
      <c r="J12" s="129">
        <v>1</v>
      </c>
      <c r="K12" s="129">
        <f>I12/'סכום נכסי הקרן'!$C$43</f>
        <v>-5.3806131431300318E-5</v>
      </c>
      <c r="L12" s="3"/>
      <c r="M12" s="3"/>
      <c r="N12" s="3"/>
      <c r="O12" s="3"/>
      <c r="BC12" s="131" t="s">
        <v>145</v>
      </c>
      <c r="BD12" s="4"/>
      <c r="BE12" s="131" t="s">
        <v>166</v>
      </c>
      <c r="BG12" s="131" t="s">
        <v>188</v>
      </c>
    </row>
    <row r="13" spans="1:60">
      <c r="B13" s="84" t="s">
        <v>1469</v>
      </c>
      <c r="C13" s="85" t="s">
        <v>1470</v>
      </c>
      <c r="D13" s="98" t="s">
        <v>32</v>
      </c>
      <c r="E13" s="98"/>
      <c r="F13" s="98" t="s">
        <v>185</v>
      </c>
      <c r="G13" s="95">
        <v>45</v>
      </c>
      <c r="H13" s="97">
        <v>285500</v>
      </c>
      <c r="I13" s="95">
        <v>43.912970000000001</v>
      </c>
      <c r="J13" s="96">
        <v>-0.4709100033994168</v>
      </c>
      <c r="K13" s="96">
        <f>I13/'סכום נכסי הקרן'!$C$43</f>
        <v>2.5337845535223097E-5</v>
      </c>
      <c r="P13" s="1"/>
      <c r="BC13" s="1" t="s">
        <v>149</v>
      </c>
      <c r="BE13" s="1" t="s">
        <v>167</v>
      </c>
      <c r="BG13" s="1" t="s">
        <v>189</v>
      </c>
    </row>
    <row r="14" spans="1:60">
      <c r="B14" s="84" t="s">
        <v>1471</v>
      </c>
      <c r="C14" s="85" t="s">
        <v>1472</v>
      </c>
      <c r="D14" s="98" t="s">
        <v>32</v>
      </c>
      <c r="E14" s="98"/>
      <c r="F14" s="98" t="s">
        <v>185</v>
      </c>
      <c r="G14" s="95">
        <v>30</v>
      </c>
      <c r="H14" s="97">
        <v>8260</v>
      </c>
      <c r="I14" s="95">
        <v>2.4546700000000001</v>
      </c>
      <c r="J14" s="96">
        <v>-2.6323171902161172E-2</v>
      </c>
      <c r="K14" s="96">
        <f>I14/'סכום נכסי הקרן'!$C$43</f>
        <v>1.4163480470563955E-6</v>
      </c>
      <c r="P14" s="1"/>
      <c r="BC14" s="1" t="s">
        <v>146</v>
      </c>
      <c r="BE14" s="1" t="s">
        <v>168</v>
      </c>
      <c r="BG14" s="1" t="s">
        <v>191</v>
      </c>
    </row>
    <row r="15" spans="1:60">
      <c r="B15" s="84" t="s">
        <v>1473</v>
      </c>
      <c r="C15" s="85" t="s">
        <v>1474</v>
      </c>
      <c r="D15" s="98" t="s">
        <v>32</v>
      </c>
      <c r="E15" s="98"/>
      <c r="F15" s="98" t="s">
        <v>183</v>
      </c>
      <c r="G15" s="95">
        <v>146</v>
      </c>
      <c r="H15" s="97">
        <v>209025</v>
      </c>
      <c r="I15" s="95">
        <v>492.40726000000001</v>
      </c>
      <c r="J15" s="96">
        <v>-5.2804331950332104</v>
      </c>
      <c r="K15" s="96">
        <f>I15/'סכום נכסי הקרן'!$C$43</f>
        <v>2.8411968250615798E-4</v>
      </c>
      <c r="P15" s="1"/>
      <c r="BC15" s="1" t="s">
        <v>157</v>
      </c>
      <c r="BE15" s="1" t="s">
        <v>209</v>
      </c>
      <c r="BG15" s="1" t="s">
        <v>193</v>
      </c>
    </row>
    <row r="16" spans="1:60" ht="20.25">
      <c r="B16" s="84" t="s">
        <v>1475</v>
      </c>
      <c r="C16" s="85" t="s">
        <v>1476</v>
      </c>
      <c r="D16" s="98" t="s">
        <v>32</v>
      </c>
      <c r="E16" s="98"/>
      <c r="F16" s="98" t="s">
        <v>193</v>
      </c>
      <c r="G16" s="95">
        <v>20</v>
      </c>
      <c r="H16" s="97">
        <v>124550</v>
      </c>
      <c r="I16" s="95">
        <v>-632.0261999999999</v>
      </c>
      <c r="J16" s="96">
        <v>6.7776663703347877</v>
      </c>
      <c r="K16" s="96">
        <f>I16/'סכום נכסי הקרן'!$C$43</f>
        <v>-3.6468000751973775E-4</v>
      </c>
      <c r="P16" s="1"/>
      <c r="BC16" s="4" t="s">
        <v>143</v>
      </c>
      <c r="BD16" s="1" t="s">
        <v>158</v>
      </c>
      <c r="BE16" s="1" t="s">
        <v>169</v>
      </c>
      <c r="BG16" s="1" t="s">
        <v>194</v>
      </c>
    </row>
    <row r="17" spans="2:60">
      <c r="B17" s="110"/>
      <c r="C17" s="85"/>
      <c r="D17" s="85"/>
      <c r="E17" s="85"/>
      <c r="F17" s="85"/>
      <c r="G17" s="95"/>
      <c r="H17" s="97"/>
      <c r="I17" s="85"/>
      <c r="J17" s="96"/>
      <c r="K17" s="85"/>
      <c r="P17" s="1"/>
      <c r="BC17" s="1" t="s">
        <v>153</v>
      </c>
      <c r="BE17" s="1" t="s">
        <v>170</v>
      </c>
      <c r="BG17" s="1" t="s">
        <v>195</v>
      </c>
    </row>
    <row r="18" spans="2:60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BD18" s="1" t="s">
        <v>141</v>
      </c>
      <c r="BF18" s="1" t="s">
        <v>171</v>
      </c>
      <c r="BH18" s="1" t="s">
        <v>32</v>
      </c>
    </row>
    <row r="19" spans="2:60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BD19" s="1" t="s">
        <v>154</v>
      </c>
      <c r="BF19" s="1" t="s">
        <v>172</v>
      </c>
    </row>
    <row r="20" spans="2:60">
      <c r="B20" s="111" t="s">
        <v>1885</v>
      </c>
      <c r="C20" s="101"/>
      <c r="D20" s="101"/>
      <c r="E20" s="101"/>
      <c r="F20" s="101"/>
      <c r="G20" s="101"/>
      <c r="H20" s="101"/>
      <c r="I20" s="101"/>
      <c r="J20" s="101"/>
      <c r="K20" s="101"/>
      <c r="BD20" s="1" t="s">
        <v>159</v>
      </c>
      <c r="BF20" s="1" t="s">
        <v>173</v>
      </c>
    </row>
    <row r="21" spans="2:60">
      <c r="B21" s="111" t="s">
        <v>131</v>
      </c>
      <c r="C21" s="101"/>
      <c r="D21" s="101"/>
      <c r="E21" s="101"/>
      <c r="F21" s="101"/>
      <c r="G21" s="101"/>
      <c r="H21" s="101"/>
      <c r="I21" s="101"/>
      <c r="J21" s="101"/>
      <c r="K21" s="101"/>
      <c r="BD21" s="1" t="s">
        <v>144</v>
      </c>
      <c r="BE21" s="1" t="s">
        <v>160</v>
      </c>
      <c r="BF21" s="1" t="s">
        <v>174</v>
      </c>
    </row>
    <row r="22" spans="2:60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BD22" s="1" t="s">
        <v>150</v>
      </c>
      <c r="BF22" s="1" t="s">
        <v>175</v>
      </c>
    </row>
    <row r="23" spans="2:60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BD23" s="1" t="s">
        <v>32</v>
      </c>
      <c r="BE23" s="1" t="s">
        <v>151</v>
      </c>
      <c r="BF23" s="1" t="s">
        <v>210</v>
      </c>
    </row>
    <row r="24" spans="2:60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BF24" s="1" t="s">
        <v>213</v>
      </c>
    </row>
    <row r="25" spans="2:60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BF25" s="1" t="s">
        <v>176</v>
      </c>
    </row>
    <row r="26" spans="2:60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BF26" s="1" t="s">
        <v>177</v>
      </c>
    </row>
    <row r="27" spans="2:60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BF27" s="1" t="s">
        <v>212</v>
      </c>
    </row>
    <row r="28" spans="2:60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BF28" s="1" t="s">
        <v>178</v>
      </c>
    </row>
    <row r="29" spans="2:60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BF29" s="1" t="s">
        <v>179</v>
      </c>
    </row>
    <row r="30" spans="2:60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BF30" s="1" t="s">
        <v>211</v>
      </c>
    </row>
    <row r="31" spans="2:60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BF31" s="1" t="s">
        <v>32</v>
      </c>
    </row>
    <row r="32" spans="2:60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</row>
    <row r="112" spans="2:11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</row>
    <row r="113" spans="2:11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</row>
    <row r="114" spans="2:11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</row>
    <row r="115" spans="2:11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</row>
    <row r="116" spans="2:11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</row>
    <row r="117" spans="2:11">
      <c r="C117" s="3"/>
      <c r="D117" s="3"/>
      <c r="E117" s="3"/>
      <c r="F117" s="3"/>
      <c r="G117" s="3"/>
      <c r="H117" s="3"/>
    </row>
    <row r="118" spans="2:11">
      <c r="C118" s="3"/>
      <c r="D118" s="3"/>
      <c r="E118" s="3"/>
      <c r="F118" s="3"/>
      <c r="G118" s="3"/>
      <c r="H118" s="3"/>
    </row>
    <row r="119" spans="2:11">
      <c r="C119" s="3"/>
      <c r="D119" s="3"/>
      <c r="E119" s="3"/>
      <c r="F119" s="3"/>
      <c r="G119" s="3"/>
      <c r="H119" s="3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password="C7AB" sheet="1" objects="1" scenarios="1"/>
  <mergeCells count="2">
    <mergeCell ref="B6:K6"/>
    <mergeCell ref="B7:K7"/>
  </mergeCells>
  <phoneticPr fontId="5" type="noConversion"/>
  <dataValidations count="1">
    <dataValidation allowBlank="1" showInputMessage="1" showErrorMessage="1" sqref="C5:C1048576 AH1:XFD2 D3:XFD1048576 D1:AF2 A1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 enableFormatConditionsCalculation="0">
    <tabColor indexed="44"/>
    <pageSetUpPr fitToPage="1"/>
  </sheetPr>
  <dimension ref="B1:CC110"/>
  <sheetViews>
    <sheetView rightToLeft="1" topLeftCell="A4" workbookViewId="0">
      <selection activeCell="S35" sqref="S3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22" style="2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5" t="s">
        <v>199</v>
      </c>
      <c r="C1" s="79" t="s" vm="1">
        <v>259</v>
      </c>
    </row>
    <row r="2" spans="2:81">
      <c r="B2" s="55" t="s">
        <v>198</v>
      </c>
      <c r="C2" s="79" t="s">
        <v>260</v>
      </c>
    </row>
    <row r="3" spans="2:81">
      <c r="B3" s="55" t="s">
        <v>200</v>
      </c>
      <c r="C3" s="79" t="s">
        <v>261</v>
      </c>
      <c r="E3" s="2"/>
    </row>
    <row r="4" spans="2:81">
      <c r="B4" s="55" t="s">
        <v>201</v>
      </c>
      <c r="C4" s="79">
        <v>414</v>
      </c>
    </row>
    <row r="6" spans="2:81" ht="26.25" customHeight="1">
      <c r="B6" s="185" t="s">
        <v>230</v>
      </c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7"/>
    </row>
    <row r="7" spans="2:81" ht="26.25" customHeight="1">
      <c r="B7" s="185" t="s">
        <v>114</v>
      </c>
      <c r="C7" s="186"/>
      <c r="D7" s="186"/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87"/>
    </row>
    <row r="8" spans="2:81" s="3" customFormat="1" ht="47.25">
      <c r="B8" s="20" t="s">
        <v>135</v>
      </c>
      <c r="C8" s="28" t="s">
        <v>55</v>
      </c>
      <c r="D8" s="12" t="s">
        <v>61</v>
      </c>
      <c r="E8" s="28" t="s">
        <v>15</v>
      </c>
      <c r="F8" s="28" t="s">
        <v>78</v>
      </c>
      <c r="G8" s="28" t="s">
        <v>121</v>
      </c>
      <c r="H8" s="28" t="s">
        <v>18</v>
      </c>
      <c r="I8" s="28" t="s">
        <v>120</v>
      </c>
      <c r="J8" s="28" t="s">
        <v>17</v>
      </c>
      <c r="K8" s="28" t="s">
        <v>19</v>
      </c>
      <c r="L8" s="28" t="s">
        <v>0</v>
      </c>
      <c r="M8" s="28" t="s">
        <v>124</v>
      </c>
      <c r="N8" s="28" t="s">
        <v>73</v>
      </c>
      <c r="O8" s="28" t="s">
        <v>70</v>
      </c>
      <c r="P8" s="71" t="s">
        <v>202</v>
      </c>
      <c r="Q8" s="29" t="s">
        <v>204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4"/>
      <c r="C9" s="15"/>
      <c r="D9" s="15"/>
      <c r="E9" s="30"/>
      <c r="F9" s="30"/>
      <c r="G9" s="30" t="s">
        <v>24</v>
      </c>
      <c r="H9" s="30" t="s">
        <v>21</v>
      </c>
      <c r="I9" s="30"/>
      <c r="J9" s="30" t="s">
        <v>20</v>
      </c>
      <c r="K9" s="30" t="s">
        <v>20</v>
      </c>
      <c r="L9" s="30" t="s">
        <v>22</v>
      </c>
      <c r="M9" s="30" t="s">
        <v>74</v>
      </c>
      <c r="N9" s="30" t="s">
        <v>23</v>
      </c>
      <c r="O9" s="30" t="s">
        <v>20</v>
      </c>
      <c r="P9" s="30" t="s">
        <v>20</v>
      </c>
      <c r="Q9" s="31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8" t="s">
        <v>14</v>
      </c>
      <c r="Q10" s="19" t="s">
        <v>132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</row>
    <row r="13" spans="2:81">
      <c r="B13" s="100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</row>
    <row r="14" spans="2:81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</row>
    <row r="15" spans="2:81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</row>
    <row r="16" spans="2:8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</row>
    <row r="17" spans="2:17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</row>
    <row r="18" spans="2:17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</row>
    <row r="19" spans="2:17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</row>
    <row r="20" spans="2:17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</row>
    <row r="21" spans="2:17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</row>
    <row r="22" spans="2:17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</row>
    <row r="23" spans="2:17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17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17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17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17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17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17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17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17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17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  <row r="110" spans="2:17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</row>
  </sheetData>
  <sheetProtection password="C7AB" sheet="1" objects="1" scenarios="1"/>
  <mergeCells count="2">
    <mergeCell ref="B6:Q6"/>
    <mergeCell ref="B7:Q7"/>
  </mergeCells>
  <phoneticPr fontId="5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95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 enableFormatConditionsCalculation="0">
    <tabColor rgb="FFFFFF00"/>
  </sheetPr>
  <dimension ref="B1:BK143"/>
  <sheetViews>
    <sheetView rightToLeft="1" zoomScaleNormal="100" workbookViewId="0"/>
  </sheetViews>
  <sheetFormatPr defaultColWidth="9.140625" defaultRowHeight="18"/>
  <cols>
    <col min="1" max="1" width="3" style="1" customWidth="1"/>
    <col min="2" max="2" width="30.5703125" style="2" customWidth="1"/>
    <col min="3" max="3" width="17" style="2" customWidth="1"/>
    <col min="4" max="4" width="4.5703125" style="1" bestFit="1" customWidth="1"/>
    <col min="5" max="5" width="4.85546875" style="1" bestFit="1" customWidth="1"/>
    <col min="6" max="6" width="11.28515625" style="1" bestFit="1" customWidth="1"/>
    <col min="7" max="7" width="6.140625" style="1" bestFit="1" customWidth="1"/>
    <col min="8" max="8" width="9" style="1" bestFit="1" customWidth="1"/>
    <col min="9" max="9" width="6.85546875" style="1" bestFit="1" customWidth="1"/>
    <col min="10" max="10" width="7.5703125" style="1" bestFit="1" customWidth="1"/>
    <col min="11" max="11" width="14.28515625" style="1" bestFit="1" customWidth="1"/>
    <col min="12" max="12" width="9.5703125" style="1" bestFit="1" customWidth="1"/>
    <col min="13" max="13" width="11.28515625" style="1" bestFit="1" customWidth="1"/>
    <col min="14" max="14" width="6.28515625" style="1" bestFit="1" customWidth="1"/>
    <col min="15" max="15" width="9.140625" style="1" customWidth="1"/>
    <col min="16" max="16" width="9" style="1" bestFit="1" customWidth="1"/>
    <col min="17" max="17" width="7.5703125" style="3" customWidth="1"/>
    <col min="18" max="18" width="10" style="3" customWidth="1"/>
    <col min="19" max="19" width="9.5703125" style="3" customWidth="1"/>
    <col min="20" max="20" width="6.140625" style="3" customWidth="1"/>
    <col min="21" max="22" width="5.7109375" style="3" customWidth="1"/>
    <col min="23" max="23" width="6.85546875" style="3" customWidth="1"/>
    <col min="24" max="24" width="6.42578125" style="3" customWidth="1"/>
    <col min="25" max="25" width="6.7109375" style="3" customWidth="1"/>
    <col min="26" max="26" width="7.28515625" style="3" customWidth="1"/>
    <col min="27" max="30" width="5.7109375" style="3" customWidth="1"/>
    <col min="31" max="38" width="5.7109375" style="1" customWidth="1"/>
    <col min="39" max="16384" width="9.140625" style="1"/>
  </cols>
  <sheetData>
    <row r="1" spans="2:63">
      <c r="B1" s="55" t="s">
        <v>199</v>
      </c>
      <c r="C1" s="79" t="s" vm="1">
        <v>259</v>
      </c>
    </row>
    <row r="2" spans="2:63">
      <c r="B2" s="55" t="s">
        <v>198</v>
      </c>
      <c r="C2" s="79" t="s">
        <v>260</v>
      </c>
    </row>
    <row r="3" spans="2:63">
      <c r="B3" s="55" t="s">
        <v>200</v>
      </c>
      <c r="C3" s="79" t="s">
        <v>261</v>
      </c>
    </row>
    <row r="4" spans="2:63">
      <c r="B4" s="55" t="s">
        <v>201</v>
      </c>
      <c r="C4" s="79">
        <v>414</v>
      </c>
    </row>
    <row r="6" spans="2:63" ht="26.25" customHeight="1">
      <c r="B6" s="185" t="s">
        <v>231</v>
      </c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7"/>
    </row>
    <row r="7" spans="2:63" ht="26.25" customHeight="1">
      <c r="B7" s="185" t="s">
        <v>105</v>
      </c>
      <c r="C7" s="186"/>
      <c r="D7" s="186"/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7"/>
    </row>
    <row r="8" spans="2:63" s="3" customFormat="1" ht="78.75">
      <c r="B8" s="20" t="s">
        <v>135</v>
      </c>
      <c r="C8" s="28" t="s">
        <v>55</v>
      </c>
      <c r="D8" s="28" t="s">
        <v>15</v>
      </c>
      <c r="E8" s="28" t="s">
        <v>78</v>
      </c>
      <c r="F8" s="28" t="s">
        <v>121</v>
      </c>
      <c r="G8" s="28" t="s">
        <v>18</v>
      </c>
      <c r="H8" s="28" t="s">
        <v>120</v>
      </c>
      <c r="I8" s="28" t="s">
        <v>17</v>
      </c>
      <c r="J8" s="28" t="s">
        <v>19</v>
      </c>
      <c r="K8" s="28" t="s">
        <v>0</v>
      </c>
      <c r="L8" s="28" t="s">
        <v>124</v>
      </c>
      <c r="M8" s="28" t="s">
        <v>128</v>
      </c>
      <c r="N8" s="28" t="s">
        <v>70</v>
      </c>
      <c r="O8" s="71" t="s">
        <v>202</v>
      </c>
      <c r="P8" s="29" t="s">
        <v>204</v>
      </c>
    </row>
    <row r="9" spans="2:63" s="3" customFormat="1" ht="25.5" customHeight="1">
      <c r="B9" s="14"/>
      <c r="C9" s="30"/>
      <c r="D9" s="30"/>
      <c r="E9" s="30"/>
      <c r="F9" s="30" t="s">
        <v>24</v>
      </c>
      <c r="G9" s="30" t="s">
        <v>21</v>
      </c>
      <c r="H9" s="30"/>
      <c r="I9" s="30" t="s">
        <v>20</v>
      </c>
      <c r="J9" s="30" t="s">
        <v>20</v>
      </c>
      <c r="K9" s="30" t="s">
        <v>22</v>
      </c>
      <c r="L9" s="30" t="s">
        <v>74</v>
      </c>
      <c r="M9" s="30" t="s">
        <v>23</v>
      </c>
      <c r="N9" s="30" t="s">
        <v>20</v>
      </c>
      <c r="O9" s="30" t="s">
        <v>20</v>
      </c>
      <c r="P9" s="31" t="s">
        <v>20</v>
      </c>
    </row>
    <row r="10" spans="2:63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9" t="s">
        <v>13</v>
      </c>
      <c r="P10" s="19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2:63" s="4" customFormat="1" ht="18" customHeight="1">
      <c r="B11" s="80" t="s">
        <v>31</v>
      </c>
      <c r="C11" s="81"/>
      <c r="D11" s="81"/>
      <c r="E11" s="81"/>
      <c r="F11" s="81"/>
      <c r="G11" s="89">
        <v>8.01417545427935</v>
      </c>
      <c r="H11" s="81"/>
      <c r="I11" s="81"/>
      <c r="J11" s="103">
        <v>2.2631502533613681E-3</v>
      </c>
      <c r="K11" s="89"/>
      <c r="L11" s="81"/>
      <c r="M11" s="89">
        <v>651118.28793000011</v>
      </c>
      <c r="N11" s="81"/>
      <c r="O11" s="90">
        <v>1</v>
      </c>
      <c r="P11" s="90">
        <f>M11/'סכום נכסי הקרן'!$C$43</f>
        <v>0.37569616914386023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BK11" s="1"/>
    </row>
    <row r="12" spans="2:63" ht="21.75" customHeight="1">
      <c r="B12" s="82" t="s">
        <v>254</v>
      </c>
      <c r="C12" s="83"/>
      <c r="D12" s="83"/>
      <c r="E12" s="83"/>
      <c r="F12" s="83"/>
      <c r="G12" s="92">
        <v>8.01417545427935</v>
      </c>
      <c r="H12" s="83"/>
      <c r="I12" s="83"/>
      <c r="J12" s="104">
        <v>2.263150253361369E-3</v>
      </c>
      <c r="K12" s="92"/>
      <c r="L12" s="83"/>
      <c r="M12" s="92">
        <v>651118.28792999999</v>
      </c>
      <c r="N12" s="83"/>
      <c r="O12" s="93">
        <v>0.99999999999999978</v>
      </c>
      <c r="P12" s="93">
        <f>M12/'סכום נכסי הקרן'!$C$43</f>
        <v>0.37569616914386017</v>
      </c>
    </row>
    <row r="13" spans="2:63">
      <c r="B13" s="102" t="s">
        <v>82</v>
      </c>
      <c r="C13" s="83"/>
      <c r="D13" s="83"/>
      <c r="E13" s="83"/>
      <c r="F13" s="83"/>
      <c r="G13" s="92">
        <v>10.246301634729722</v>
      </c>
      <c r="H13" s="83"/>
      <c r="I13" s="83"/>
      <c r="J13" s="104">
        <v>4.0679738585621076E-3</v>
      </c>
      <c r="K13" s="92"/>
      <c r="L13" s="83"/>
      <c r="M13" s="92">
        <v>459505.11099000013</v>
      </c>
      <c r="N13" s="83"/>
      <c r="O13" s="93">
        <v>0.70571679448727176</v>
      </c>
      <c r="P13" s="93">
        <f>M13/'סכום נכסי הקרן'!$C$43</f>
        <v>0.26513509618935294</v>
      </c>
    </row>
    <row r="14" spans="2:63">
      <c r="B14" s="88" t="s">
        <v>1477</v>
      </c>
      <c r="C14" s="85" t="s">
        <v>1478</v>
      </c>
      <c r="D14" s="85" t="s">
        <v>264</v>
      </c>
      <c r="E14" s="85"/>
      <c r="F14" s="118">
        <v>39845</v>
      </c>
      <c r="G14" s="95">
        <v>6.55</v>
      </c>
      <c r="H14" s="98" t="s">
        <v>184</v>
      </c>
      <c r="I14" s="99">
        <v>4.8000000000000001E-2</v>
      </c>
      <c r="J14" s="99">
        <v>3.0000000000000003E-4</v>
      </c>
      <c r="K14" s="95">
        <v>2149000</v>
      </c>
      <c r="L14" s="119">
        <v>153.49520000000001</v>
      </c>
      <c r="M14" s="95">
        <v>3298.6125199999997</v>
      </c>
      <c r="N14" s="85"/>
      <c r="O14" s="96">
        <v>5.0660726033157043E-3</v>
      </c>
      <c r="P14" s="96">
        <f>M14/'סכום נכסי הקרן'!$C$43</f>
        <v>1.9033040696703732E-3</v>
      </c>
    </row>
    <row r="15" spans="2:63">
      <c r="B15" s="88" t="s">
        <v>1479</v>
      </c>
      <c r="C15" s="85">
        <v>8790</v>
      </c>
      <c r="D15" s="85" t="s">
        <v>264</v>
      </c>
      <c r="E15" s="85"/>
      <c r="F15" s="118">
        <v>41030</v>
      </c>
      <c r="G15" s="95">
        <v>9.0000000000000036</v>
      </c>
      <c r="H15" s="98" t="s">
        <v>184</v>
      </c>
      <c r="I15" s="99">
        <v>4.8000000000000001E-2</v>
      </c>
      <c r="J15" s="99">
        <v>2.9000000000000011E-3</v>
      </c>
      <c r="K15" s="95">
        <v>127000</v>
      </c>
      <c r="L15" s="119">
        <v>151.2278</v>
      </c>
      <c r="M15" s="95">
        <v>192.05928999999995</v>
      </c>
      <c r="N15" s="85"/>
      <c r="O15" s="96">
        <v>2.9496835453752098E-4</v>
      </c>
      <c r="P15" s="96">
        <f>M15/'סכום נכסי הקרן'!$C$43</f>
        <v>1.1081848081841462E-4</v>
      </c>
    </row>
    <row r="16" spans="2:63">
      <c r="B16" s="88" t="s">
        <v>1480</v>
      </c>
      <c r="C16" s="85" t="s">
        <v>1481</v>
      </c>
      <c r="D16" s="85" t="s">
        <v>264</v>
      </c>
      <c r="E16" s="85"/>
      <c r="F16" s="118">
        <v>41185</v>
      </c>
      <c r="G16" s="95">
        <v>9.2699999999999978</v>
      </c>
      <c r="H16" s="98" t="s">
        <v>184</v>
      </c>
      <c r="I16" s="99">
        <v>4.8000000000000001E-2</v>
      </c>
      <c r="J16" s="99">
        <v>3.1999999999999989E-3</v>
      </c>
      <c r="K16" s="95">
        <v>46226000</v>
      </c>
      <c r="L16" s="119">
        <v>150.732</v>
      </c>
      <c r="M16" s="95">
        <v>69677.364460000012</v>
      </c>
      <c r="N16" s="85"/>
      <c r="O16" s="96">
        <v>0.10701183755952318</v>
      </c>
      <c r="P16" s="96">
        <f>M16/'סכום נכסי הקרן'!$C$43</f>
        <v>4.0203937424157919E-2</v>
      </c>
    </row>
    <row r="17" spans="2:16">
      <c r="B17" s="88" t="s">
        <v>1482</v>
      </c>
      <c r="C17" s="85" t="s">
        <v>1483</v>
      </c>
      <c r="D17" s="85" t="s">
        <v>264</v>
      </c>
      <c r="E17" s="85"/>
      <c r="F17" s="118">
        <v>41214</v>
      </c>
      <c r="G17" s="95">
        <v>9.35</v>
      </c>
      <c r="H17" s="98" t="s">
        <v>184</v>
      </c>
      <c r="I17" s="99">
        <v>4.8000000000000001E-2</v>
      </c>
      <c r="J17" s="99">
        <v>3.2000000000000002E-3</v>
      </c>
      <c r="K17" s="95">
        <v>9256000</v>
      </c>
      <c r="L17" s="119">
        <v>150.61060000000001</v>
      </c>
      <c r="M17" s="95">
        <v>13940.516679999999</v>
      </c>
      <c r="N17" s="85"/>
      <c r="O17" s="96">
        <v>2.1410113858603069E-2</v>
      </c>
      <c r="P17" s="96">
        <f>M17/'סכום נכסי הקרן'!$C$43</f>
        <v>8.0436977576110458E-3</v>
      </c>
    </row>
    <row r="18" spans="2:16">
      <c r="B18" s="88" t="s">
        <v>1484</v>
      </c>
      <c r="C18" s="85" t="s">
        <v>1485</v>
      </c>
      <c r="D18" s="85" t="s">
        <v>264</v>
      </c>
      <c r="E18" s="85"/>
      <c r="F18" s="118">
        <v>41245</v>
      </c>
      <c r="G18" s="95">
        <v>9.4399999999999977</v>
      </c>
      <c r="H18" s="98" t="s">
        <v>184</v>
      </c>
      <c r="I18" s="99">
        <v>4.8000000000000001E-2</v>
      </c>
      <c r="J18" s="99">
        <v>3.3E-3</v>
      </c>
      <c r="K18" s="95">
        <v>7479000</v>
      </c>
      <c r="L18" s="119">
        <v>150.51419999999999</v>
      </c>
      <c r="M18" s="95">
        <v>11256.956050000001</v>
      </c>
      <c r="N18" s="85"/>
      <c r="O18" s="96">
        <v>1.7288649787103205E-2</v>
      </c>
      <c r="P18" s="96">
        <f>M18/'סכום נכסי הקרן'!$C$43</f>
        <v>6.4952794946844901E-3</v>
      </c>
    </row>
    <row r="19" spans="2:16">
      <c r="B19" s="88" t="s">
        <v>1486</v>
      </c>
      <c r="C19" s="85" t="s">
        <v>1487</v>
      </c>
      <c r="D19" s="85" t="s">
        <v>264</v>
      </c>
      <c r="E19" s="85"/>
      <c r="F19" s="118">
        <v>41275</v>
      </c>
      <c r="G19" s="95">
        <v>9.3699999999999992</v>
      </c>
      <c r="H19" s="98" t="s">
        <v>184</v>
      </c>
      <c r="I19" s="99">
        <v>4.8000000000000001E-2</v>
      </c>
      <c r="J19" s="99">
        <v>3.3E-3</v>
      </c>
      <c r="K19" s="95">
        <v>2668000</v>
      </c>
      <c r="L19" s="119">
        <v>153.5103</v>
      </c>
      <c r="M19" s="95">
        <v>4095.6554100000003</v>
      </c>
      <c r="N19" s="85"/>
      <c r="O19" s="96">
        <v>6.2901864160822231E-3</v>
      </c>
      <c r="P19" s="96">
        <f>M19/'סכום נכסי הקרן'!$C$43</f>
        <v>2.363198939722839E-3</v>
      </c>
    </row>
    <row r="20" spans="2:16">
      <c r="B20" s="88" t="s">
        <v>1488</v>
      </c>
      <c r="C20" s="85" t="s">
        <v>1489</v>
      </c>
      <c r="D20" s="85" t="s">
        <v>264</v>
      </c>
      <c r="E20" s="85"/>
      <c r="F20" s="118">
        <v>41306</v>
      </c>
      <c r="G20" s="95">
        <v>9.4499999999999993</v>
      </c>
      <c r="H20" s="98" t="s">
        <v>184</v>
      </c>
      <c r="I20" s="99">
        <v>4.8000000000000001E-2</v>
      </c>
      <c r="J20" s="99">
        <v>3.3999999999999998E-3</v>
      </c>
      <c r="K20" s="95">
        <v>6540000</v>
      </c>
      <c r="L20" s="119">
        <v>153.09829999999999</v>
      </c>
      <c r="M20" s="95">
        <v>10012.628060000001</v>
      </c>
      <c r="N20" s="85"/>
      <c r="O20" s="96">
        <v>1.5377586907951248E-2</v>
      </c>
      <c r="P20" s="96">
        <f>M20/'סכום נכסי הקרן'!$C$43</f>
        <v>5.7773004919940626E-3</v>
      </c>
    </row>
    <row r="21" spans="2:16">
      <c r="B21" s="88" t="s">
        <v>1490</v>
      </c>
      <c r="C21" s="85" t="s">
        <v>1491</v>
      </c>
      <c r="D21" s="85" t="s">
        <v>264</v>
      </c>
      <c r="E21" s="85"/>
      <c r="F21" s="118">
        <v>41334</v>
      </c>
      <c r="G21" s="95">
        <v>9.5299999999999994</v>
      </c>
      <c r="H21" s="98" t="s">
        <v>184</v>
      </c>
      <c r="I21" s="99">
        <v>4.8000000000000001E-2</v>
      </c>
      <c r="J21" s="99">
        <v>3.4000000000000002E-3</v>
      </c>
      <c r="K21" s="95">
        <v>7467000</v>
      </c>
      <c r="L21" s="119">
        <v>153.24709999999999</v>
      </c>
      <c r="M21" s="95">
        <v>11442.963159999999</v>
      </c>
      <c r="N21" s="85"/>
      <c r="O21" s="96">
        <v>1.7574323087098116E-2</v>
      </c>
      <c r="P21" s="96">
        <f>M21/'סכום נכסי הקרן'!$C$43</f>
        <v>6.6026058591192619E-3</v>
      </c>
    </row>
    <row r="22" spans="2:16">
      <c r="B22" s="88" t="s">
        <v>1492</v>
      </c>
      <c r="C22" s="85" t="s">
        <v>1493</v>
      </c>
      <c r="D22" s="85" t="s">
        <v>264</v>
      </c>
      <c r="E22" s="85"/>
      <c r="F22" s="118">
        <v>41366</v>
      </c>
      <c r="G22" s="95">
        <v>9.6199999999999992</v>
      </c>
      <c r="H22" s="98" t="s">
        <v>184</v>
      </c>
      <c r="I22" s="99">
        <v>4.8000000000000001E-2</v>
      </c>
      <c r="J22" s="99">
        <v>3.4999999999999996E-3</v>
      </c>
      <c r="K22" s="95">
        <v>5534000</v>
      </c>
      <c r="L22" s="119">
        <v>153.1155</v>
      </c>
      <c r="M22" s="95">
        <v>8473.4132300000001</v>
      </c>
      <c r="N22" s="85"/>
      <c r="O22" s="96">
        <v>1.3013631143640913E-2</v>
      </c>
      <c r="P22" s="96">
        <f>M22/'סכום נכסי הקרן'!$C$43</f>
        <v>4.8891713673171232E-3</v>
      </c>
    </row>
    <row r="23" spans="2:16">
      <c r="B23" s="88" t="s">
        <v>1494</v>
      </c>
      <c r="C23" s="85">
        <v>2704</v>
      </c>
      <c r="D23" s="85" t="s">
        <v>264</v>
      </c>
      <c r="E23" s="85"/>
      <c r="F23" s="118">
        <v>41395</v>
      </c>
      <c r="G23" s="95">
        <v>9.6999999999999993</v>
      </c>
      <c r="H23" s="98" t="s">
        <v>184</v>
      </c>
      <c r="I23" s="99">
        <v>4.8000000000000001E-2</v>
      </c>
      <c r="J23" s="99">
        <v>3.4999999999999996E-3</v>
      </c>
      <c r="K23" s="95">
        <v>12467000</v>
      </c>
      <c r="L23" s="119">
        <v>152.68969999999999</v>
      </c>
      <c r="M23" s="95">
        <v>19035.826590000001</v>
      </c>
      <c r="N23" s="85"/>
      <c r="O23" s="96">
        <v>2.9235588898167283E-2</v>
      </c>
      <c r="P23" s="96">
        <f>M23/'סכום נכסי הקרן'!$C$43</f>
        <v>1.0983698751706218E-2</v>
      </c>
    </row>
    <row r="24" spans="2:16">
      <c r="B24" s="88" t="s">
        <v>1495</v>
      </c>
      <c r="C24" s="85" t="s">
        <v>1496</v>
      </c>
      <c r="D24" s="85" t="s">
        <v>264</v>
      </c>
      <c r="E24" s="85"/>
      <c r="F24" s="118">
        <v>41427</v>
      </c>
      <c r="G24" s="95">
        <v>9.7800000000000029</v>
      </c>
      <c r="H24" s="98" t="s">
        <v>184</v>
      </c>
      <c r="I24" s="99">
        <v>4.8000000000000001E-2</v>
      </c>
      <c r="J24" s="99">
        <v>3.6000000000000003E-3</v>
      </c>
      <c r="K24" s="95">
        <v>5845000</v>
      </c>
      <c r="L24" s="119">
        <v>152.14240000000001</v>
      </c>
      <c r="M24" s="95">
        <v>8892.7202099999995</v>
      </c>
      <c r="N24" s="85"/>
      <c r="O24" s="96">
        <v>1.365761087477861E-2</v>
      </c>
      <c r="P24" s="96">
        <f>M24/'סכום נכסי הקרן'!$C$43</f>
        <v>5.1311120853118498E-3</v>
      </c>
    </row>
    <row r="25" spans="2:16">
      <c r="B25" s="88" t="s">
        <v>1497</v>
      </c>
      <c r="C25" s="85">
        <v>8805</v>
      </c>
      <c r="D25" s="85" t="s">
        <v>264</v>
      </c>
      <c r="E25" s="85"/>
      <c r="F25" s="118">
        <v>41487</v>
      </c>
      <c r="G25" s="95">
        <v>9.8000000000000007</v>
      </c>
      <c r="H25" s="98" t="s">
        <v>184</v>
      </c>
      <c r="I25" s="99">
        <v>4.8000000000000001E-2</v>
      </c>
      <c r="J25" s="99">
        <v>3.7000000000000002E-3</v>
      </c>
      <c r="K25" s="95">
        <v>5553000</v>
      </c>
      <c r="L25" s="119">
        <v>154.28190000000001</v>
      </c>
      <c r="M25" s="95">
        <v>8567.2723499999993</v>
      </c>
      <c r="N25" s="85"/>
      <c r="O25" s="96">
        <v>1.3157781786834166E-2</v>
      </c>
      <c r="P25" s="96">
        <f>M25/'סכום נכסי הקרן'!$C$43</f>
        <v>4.9433282117444521E-3</v>
      </c>
    </row>
    <row r="26" spans="2:16">
      <c r="B26" s="88" t="s">
        <v>1498</v>
      </c>
      <c r="C26" s="85" t="s">
        <v>1499</v>
      </c>
      <c r="D26" s="85" t="s">
        <v>264</v>
      </c>
      <c r="E26" s="85"/>
      <c r="F26" s="118">
        <v>41548</v>
      </c>
      <c r="G26" s="95">
        <v>9.9600000000000009</v>
      </c>
      <c r="H26" s="98" t="s">
        <v>184</v>
      </c>
      <c r="I26" s="99">
        <v>4.8000000000000001E-2</v>
      </c>
      <c r="J26" s="99">
        <v>3.7999999999999996E-3</v>
      </c>
      <c r="K26" s="95">
        <v>11661000</v>
      </c>
      <c r="L26" s="119">
        <v>154.02709999999999</v>
      </c>
      <c r="M26" s="95">
        <v>17961.095120000002</v>
      </c>
      <c r="N26" s="85"/>
      <c r="O26" s="96">
        <v>2.7584995619000258E-2</v>
      </c>
      <c r="P26" s="96">
        <f>M26/'סכום נכסי הקרן'!$C$43</f>
        <v>1.0363577179908564E-2</v>
      </c>
    </row>
    <row r="27" spans="2:16">
      <c r="B27" s="88" t="s">
        <v>1500</v>
      </c>
      <c r="C27" s="85" t="s">
        <v>1501</v>
      </c>
      <c r="D27" s="85" t="s">
        <v>264</v>
      </c>
      <c r="E27" s="85"/>
      <c r="F27" s="118">
        <v>41579</v>
      </c>
      <c r="G27" s="95">
        <v>10.039999999999999</v>
      </c>
      <c r="H27" s="98" t="s">
        <v>184</v>
      </c>
      <c r="I27" s="99">
        <v>4.8000000000000001E-2</v>
      </c>
      <c r="J27" s="99">
        <v>3.9000000000000003E-3</v>
      </c>
      <c r="K27" s="95">
        <v>7967000</v>
      </c>
      <c r="L27" s="119">
        <v>153.8947</v>
      </c>
      <c r="M27" s="95">
        <v>12260.787480000001</v>
      </c>
      <c r="N27" s="85"/>
      <c r="O27" s="96">
        <v>1.8830353420081058E-2</v>
      </c>
      <c r="P27" s="96">
        <f>M27/'סכום נכסי הקרן'!$C$43</f>
        <v>7.0744916435494408E-3</v>
      </c>
    </row>
    <row r="28" spans="2:16">
      <c r="B28" s="88" t="s">
        <v>1502</v>
      </c>
      <c r="C28" s="85" t="s">
        <v>1503</v>
      </c>
      <c r="D28" s="85" t="s">
        <v>264</v>
      </c>
      <c r="E28" s="85"/>
      <c r="F28" s="118">
        <v>41609</v>
      </c>
      <c r="G28" s="95">
        <v>10.130000000000001</v>
      </c>
      <c r="H28" s="98" t="s">
        <v>184</v>
      </c>
      <c r="I28" s="99">
        <v>4.8000000000000001E-2</v>
      </c>
      <c r="J28" s="99">
        <v>3.9000000000000003E-3</v>
      </c>
      <c r="K28" s="95">
        <v>8915000</v>
      </c>
      <c r="L28" s="119">
        <v>153.76439999999999</v>
      </c>
      <c r="M28" s="95">
        <v>13708.100269999999</v>
      </c>
      <c r="N28" s="85"/>
      <c r="O28" s="96">
        <v>2.1053164262334032E-2</v>
      </c>
      <c r="P28" s="96">
        <f>M28/'סכום נכסי הקרן'!$C$43</f>
        <v>7.9095931617153212E-3</v>
      </c>
    </row>
    <row r="29" spans="2:16">
      <c r="B29" s="88" t="s">
        <v>1504</v>
      </c>
      <c r="C29" s="85" t="s">
        <v>1505</v>
      </c>
      <c r="D29" s="85" t="s">
        <v>264</v>
      </c>
      <c r="E29" s="85"/>
      <c r="F29" s="118">
        <v>41672</v>
      </c>
      <c r="G29" s="95">
        <v>10.129999999999999</v>
      </c>
      <c r="H29" s="98" t="s">
        <v>184</v>
      </c>
      <c r="I29" s="99">
        <v>4.8000000000000001E-2</v>
      </c>
      <c r="J29" s="99">
        <v>4.0000000000000001E-3</v>
      </c>
      <c r="K29" s="95">
        <v>4268000</v>
      </c>
      <c r="L29" s="119">
        <v>155.892</v>
      </c>
      <c r="M29" s="95">
        <v>6653.4705400000003</v>
      </c>
      <c r="N29" s="85"/>
      <c r="O29" s="96">
        <v>1.0218528128202868E-2</v>
      </c>
      <c r="P29" s="96">
        <f>M29/'סכום נכסי הקרן'!$C$43</f>
        <v>3.8390618720545986E-3</v>
      </c>
    </row>
    <row r="30" spans="2:16">
      <c r="B30" s="88" t="s">
        <v>1506</v>
      </c>
      <c r="C30" s="85" t="s">
        <v>1507</v>
      </c>
      <c r="D30" s="85" t="s">
        <v>264</v>
      </c>
      <c r="E30" s="85"/>
      <c r="F30" s="118">
        <v>41700</v>
      </c>
      <c r="G30" s="95">
        <v>10.210000000000003</v>
      </c>
      <c r="H30" s="98" t="s">
        <v>184</v>
      </c>
      <c r="I30" s="99">
        <v>4.8000000000000001E-2</v>
      </c>
      <c r="J30" s="99">
        <v>4.1000000000000012E-3</v>
      </c>
      <c r="K30" s="95">
        <v>10985000</v>
      </c>
      <c r="L30" s="119">
        <v>155.7627</v>
      </c>
      <c r="M30" s="95">
        <v>17110.527829999999</v>
      </c>
      <c r="N30" s="85"/>
      <c r="O30" s="96">
        <v>2.627867800242082E-2</v>
      </c>
      <c r="P30" s="96">
        <f>M30/'סכום נכסי הקרן'!$C$43</f>
        <v>9.8727986556745324E-3</v>
      </c>
    </row>
    <row r="31" spans="2:16">
      <c r="B31" s="88" t="s">
        <v>1508</v>
      </c>
      <c r="C31" s="85" t="s">
        <v>1509</v>
      </c>
      <c r="D31" s="85" t="s">
        <v>264</v>
      </c>
      <c r="E31" s="85"/>
      <c r="F31" s="118">
        <v>41730</v>
      </c>
      <c r="G31" s="95">
        <v>10.299999999999999</v>
      </c>
      <c r="H31" s="98" t="s">
        <v>184</v>
      </c>
      <c r="I31" s="99">
        <v>4.8000000000000001E-2</v>
      </c>
      <c r="J31" s="99">
        <v>4.0999999999999995E-3</v>
      </c>
      <c r="K31" s="95">
        <v>7723000</v>
      </c>
      <c r="L31" s="119">
        <v>155.62710000000001</v>
      </c>
      <c r="M31" s="95">
        <v>12019.084490000001</v>
      </c>
      <c r="N31" s="85"/>
      <c r="O31" s="96">
        <v>1.8459141315490341E-2</v>
      </c>
      <c r="P31" s="96">
        <f>M31/'סכום נכסי הקרן'!$C$43</f>
        <v>6.9350286779148781E-3</v>
      </c>
    </row>
    <row r="32" spans="2:16">
      <c r="B32" s="88" t="s">
        <v>1510</v>
      </c>
      <c r="C32" s="85" t="s">
        <v>1511</v>
      </c>
      <c r="D32" s="85" t="s">
        <v>264</v>
      </c>
      <c r="E32" s="85"/>
      <c r="F32" s="118">
        <v>41760</v>
      </c>
      <c r="G32" s="95">
        <v>10.38</v>
      </c>
      <c r="H32" s="98" t="s">
        <v>184</v>
      </c>
      <c r="I32" s="99">
        <v>4.8000000000000001E-2</v>
      </c>
      <c r="J32" s="99">
        <v>4.2000000000000006E-3</v>
      </c>
      <c r="K32" s="95">
        <v>4952000</v>
      </c>
      <c r="L32" s="119">
        <v>155.49209999999999</v>
      </c>
      <c r="M32" s="95">
        <v>7699.9712199999994</v>
      </c>
      <c r="N32" s="85"/>
      <c r="O32" s="96">
        <v>1.1825764016672499E-2</v>
      </c>
      <c r="P32" s="96">
        <f>M32/'סכום נכסי הקרן'!$C$43</f>
        <v>4.4428942382631681E-3</v>
      </c>
    </row>
    <row r="33" spans="2:16">
      <c r="B33" s="88" t="s">
        <v>1512</v>
      </c>
      <c r="C33" s="85" t="s">
        <v>1513</v>
      </c>
      <c r="D33" s="85" t="s">
        <v>264</v>
      </c>
      <c r="E33" s="85"/>
      <c r="F33" s="118">
        <v>41791</v>
      </c>
      <c r="G33" s="95">
        <v>10.459999999999999</v>
      </c>
      <c r="H33" s="98" t="s">
        <v>184</v>
      </c>
      <c r="I33" s="99">
        <v>4.8000000000000001E-2</v>
      </c>
      <c r="J33" s="99">
        <v>4.2000000000000006E-3</v>
      </c>
      <c r="K33" s="95">
        <v>6765000</v>
      </c>
      <c r="L33" s="119">
        <v>155.35210000000001</v>
      </c>
      <c r="M33" s="95">
        <v>10509.5695</v>
      </c>
      <c r="N33" s="85"/>
      <c r="O33" s="96">
        <v>1.6140799137145192E-2</v>
      </c>
      <c r="P33" s="96">
        <f>M33/'סכום נכסי הקרן'!$C$43</f>
        <v>6.0640364027459729E-3</v>
      </c>
    </row>
    <row r="34" spans="2:16">
      <c r="B34" s="88" t="s">
        <v>1514</v>
      </c>
      <c r="C34" s="85" t="s">
        <v>1515</v>
      </c>
      <c r="D34" s="85" t="s">
        <v>264</v>
      </c>
      <c r="E34" s="85"/>
      <c r="F34" s="118">
        <v>41821</v>
      </c>
      <c r="G34" s="95">
        <v>10.39</v>
      </c>
      <c r="H34" s="98" t="s">
        <v>184</v>
      </c>
      <c r="I34" s="99">
        <v>4.8000000000000001E-2</v>
      </c>
      <c r="J34" s="99">
        <v>4.3E-3</v>
      </c>
      <c r="K34" s="95">
        <v>4917000</v>
      </c>
      <c r="L34" s="119">
        <v>155.21369999999999</v>
      </c>
      <c r="M34" s="95">
        <v>7749.8664600000002</v>
      </c>
      <c r="N34" s="85"/>
      <c r="O34" s="96">
        <v>1.1902394086699599E-2</v>
      </c>
      <c r="P34" s="96">
        <f>M34/'סכום נכסי הקרן'!$C$43</f>
        <v>4.4716838620135748E-3</v>
      </c>
    </row>
    <row r="35" spans="2:16">
      <c r="B35" s="88" t="s">
        <v>1516</v>
      </c>
      <c r="C35" s="85" t="s">
        <v>1517</v>
      </c>
      <c r="D35" s="85" t="s">
        <v>264</v>
      </c>
      <c r="E35" s="85"/>
      <c r="F35" s="118">
        <v>41852</v>
      </c>
      <c r="G35" s="95">
        <v>10.47</v>
      </c>
      <c r="H35" s="98" t="s">
        <v>184</v>
      </c>
      <c r="I35" s="99">
        <v>4.8000000000000001E-2</v>
      </c>
      <c r="J35" s="99">
        <v>4.3000000000000009E-3</v>
      </c>
      <c r="K35" s="95">
        <v>4515000</v>
      </c>
      <c r="L35" s="119">
        <v>157.47329999999999</v>
      </c>
      <c r="M35" s="95">
        <v>7109.9203499999994</v>
      </c>
      <c r="N35" s="85"/>
      <c r="O35" s="96">
        <v>1.0919552532618108E-2</v>
      </c>
      <c r="P35" s="96">
        <f>M35/'סכום נכסי הקרן'!$C$43</f>
        <v>4.1024340552697604E-3</v>
      </c>
    </row>
    <row r="36" spans="2:16">
      <c r="B36" s="88" t="s">
        <v>1518</v>
      </c>
      <c r="C36" s="85" t="s">
        <v>1519</v>
      </c>
      <c r="D36" s="85" t="s">
        <v>264</v>
      </c>
      <c r="E36" s="85"/>
      <c r="F36" s="118">
        <v>41883</v>
      </c>
      <c r="G36" s="95">
        <v>10.55</v>
      </c>
      <c r="H36" s="98" t="s">
        <v>184</v>
      </c>
      <c r="I36" s="99">
        <v>4.8000000000000001E-2</v>
      </c>
      <c r="J36" s="99">
        <v>4.4000000000000003E-3</v>
      </c>
      <c r="K36" s="95">
        <v>6968000</v>
      </c>
      <c r="L36" s="119">
        <v>157.32900000000001</v>
      </c>
      <c r="M36" s="95">
        <v>10962.688</v>
      </c>
      <c r="N36" s="85"/>
      <c r="O36" s="96">
        <v>1.6836707251537939E-2</v>
      </c>
      <c r="P36" s="96">
        <f>M36/'סכום נכסי הקרן'!$C$43</f>
        <v>6.3254864153994552E-3</v>
      </c>
    </row>
    <row r="37" spans="2:16">
      <c r="B37" s="88" t="s">
        <v>1520</v>
      </c>
      <c r="C37" s="85" t="s">
        <v>1521</v>
      </c>
      <c r="D37" s="85" t="s">
        <v>264</v>
      </c>
      <c r="E37" s="85"/>
      <c r="F37" s="118">
        <v>41913</v>
      </c>
      <c r="G37" s="95">
        <v>10.629999999999999</v>
      </c>
      <c r="H37" s="98" t="s">
        <v>184</v>
      </c>
      <c r="I37" s="99">
        <v>4.8000000000000001E-2</v>
      </c>
      <c r="J37" s="99">
        <v>4.4000000000000003E-3</v>
      </c>
      <c r="K37" s="95">
        <v>6820000</v>
      </c>
      <c r="L37" s="119">
        <v>157.18979999999999</v>
      </c>
      <c r="M37" s="95">
        <v>10720.34218</v>
      </c>
      <c r="N37" s="85"/>
      <c r="O37" s="96">
        <v>1.6464507876259363E-2</v>
      </c>
      <c r="P37" s="96">
        <f>M37/'סכום נכסי הקרן'!$C$43</f>
        <v>6.1856525359495571E-3</v>
      </c>
    </row>
    <row r="38" spans="2:16">
      <c r="B38" s="88" t="s">
        <v>1522</v>
      </c>
      <c r="C38" s="85" t="s">
        <v>1523</v>
      </c>
      <c r="D38" s="85" t="s">
        <v>264</v>
      </c>
      <c r="E38" s="85"/>
      <c r="F38" s="118">
        <v>41945</v>
      </c>
      <c r="G38" s="95">
        <v>10.72</v>
      </c>
      <c r="H38" s="98" t="s">
        <v>184</v>
      </c>
      <c r="I38" s="99">
        <v>4.8000000000000001E-2</v>
      </c>
      <c r="J38" s="99">
        <v>4.5000000000000005E-3</v>
      </c>
      <c r="K38" s="95">
        <v>5496000</v>
      </c>
      <c r="L38" s="119">
        <v>157.0455</v>
      </c>
      <c r="M38" s="95">
        <v>8631.2226399999981</v>
      </c>
      <c r="N38" s="85"/>
      <c r="O38" s="96">
        <v>1.3255997873197376E-2</v>
      </c>
      <c r="P38" s="96">
        <f>M38/'סכום נכסי הקרן'!$C$43</f>
        <v>4.9802276191394127E-3</v>
      </c>
    </row>
    <row r="39" spans="2:16">
      <c r="B39" s="88" t="s">
        <v>1524</v>
      </c>
      <c r="C39" s="85" t="s">
        <v>1525</v>
      </c>
      <c r="D39" s="85" t="s">
        <v>264</v>
      </c>
      <c r="E39" s="85"/>
      <c r="F39" s="118">
        <v>41974</v>
      </c>
      <c r="G39" s="95">
        <v>10.8</v>
      </c>
      <c r="H39" s="98" t="s">
        <v>184</v>
      </c>
      <c r="I39" s="99">
        <v>4.8000000000000001E-2</v>
      </c>
      <c r="J39" s="99">
        <v>4.5000000000000005E-3</v>
      </c>
      <c r="K39" s="95">
        <v>8613000</v>
      </c>
      <c r="L39" s="119">
        <v>156.90539999999999</v>
      </c>
      <c r="M39" s="95">
        <v>13514.2621</v>
      </c>
      <c r="N39" s="85"/>
      <c r="O39" s="96">
        <v>2.0755463869650794E-2</v>
      </c>
      <c r="P39" s="96">
        <f>M39/'סכום נכסי הקרן'!$C$43</f>
        <v>7.797748264631605E-3</v>
      </c>
    </row>
    <row r="40" spans="2:16">
      <c r="B40" s="88" t="s">
        <v>1526</v>
      </c>
      <c r="C40" s="85" t="s">
        <v>1527</v>
      </c>
      <c r="D40" s="85" t="s">
        <v>264</v>
      </c>
      <c r="E40" s="85"/>
      <c r="F40" s="118">
        <v>42036</v>
      </c>
      <c r="G40" s="95">
        <v>10.8</v>
      </c>
      <c r="H40" s="98" t="s">
        <v>184</v>
      </c>
      <c r="I40" s="99">
        <v>4.8000000000000001E-2</v>
      </c>
      <c r="J40" s="99">
        <v>4.5999999999999999E-3</v>
      </c>
      <c r="K40" s="95">
        <v>3632000</v>
      </c>
      <c r="L40" s="119">
        <v>159.01480000000001</v>
      </c>
      <c r="M40" s="95">
        <v>5775.4184100000002</v>
      </c>
      <c r="N40" s="85"/>
      <c r="O40" s="96">
        <v>8.869998765294854E-3</v>
      </c>
      <c r="P40" s="96">
        <f>M40/'סכום נכסי הקרן'!$C$43</f>
        <v>3.3324245564320472E-3</v>
      </c>
    </row>
    <row r="41" spans="2:16">
      <c r="B41" s="88" t="s">
        <v>1528</v>
      </c>
      <c r="C41" s="85" t="s">
        <v>1529</v>
      </c>
      <c r="D41" s="85" t="s">
        <v>264</v>
      </c>
      <c r="E41" s="85"/>
      <c r="F41" s="118">
        <v>42064</v>
      </c>
      <c r="G41" s="95">
        <v>10.88</v>
      </c>
      <c r="H41" s="98" t="s">
        <v>184</v>
      </c>
      <c r="I41" s="99">
        <v>4.8000000000000001E-2</v>
      </c>
      <c r="J41" s="99">
        <v>4.7000000000000002E-3</v>
      </c>
      <c r="K41" s="95">
        <v>15248000</v>
      </c>
      <c r="L41" s="119">
        <v>158.85409999999999</v>
      </c>
      <c r="M41" s="95">
        <v>24222.0753</v>
      </c>
      <c r="N41" s="85"/>
      <c r="O41" s="96">
        <v>3.7200729497255419E-2</v>
      </c>
      <c r="P41" s="96">
        <f>M41/'סכום נכסי הקרן'!$C$43</f>
        <v>1.3976171561475861E-2</v>
      </c>
    </row>
    <row r="42" spans="2:16">
      <c r="B42" s="88" t="s">
        <v>1530</v>
      </c>
      <c r="C42" s="85" t="s">
        <v>1531</v>
      </c>
      <c r="D42" s="85" t="s">
        <v>264</v>
      </c>
      <c r="E42" s="85"/>
      <c r="F42" s="118">
        <v>42095</v>
      </c>
      <c r="G42" s="95">
        <v>10.959999999999999</v>
      </c>
      <c r="H42" s="98" t="s">
        <v>184</v>
      </c>
      <c r="I42" s="99">
        <v>4.8000000000000001E-2</v>
      </c>
      <c r="J42" s="99">
        <v>4.6999999999999993E-3</v>
      </c>
      <c r="K42" s="95">
        <v>7883000</v>
      </c>
      <c r="L42" s="119">
        <v>159.2122</v>
      </c>
      <c r="M42" s="95">
        <v>12550.69707</v>
      </c>
      <c r="N42" s="85"/>
      <c r="O42" s="96">
        <v>1.9275602148882187E-2</v>
      </c>
      <c r="P42" s="96">
        <f>M42/'סכום נכסי הקרן'!$C$43</f>
        <v>7.2417698852761982E-3</v>
      </c>
    </row>
    <row r="43" spans="2:16">
      <c r="B43" s="88" t="s">
        <v>1532</v>
      </c>
      <c r="C43" s="85" t="s">
        <v>1533</v>
      </c>
      <c r="D43" s="85" t="s">
        <v>264</v>
      </c>
      <c r="E43" s="85"/>
      <c r="F43" s="118">
        <v>42125</v>
      </c>
      <c r="G43" s="95">
        <v>11.04</v>
      </c>
      <c r="H43" s="98" t="s">
        <v>184</v>
      </c>
      <c r="I43" s="99">
        <v>4.8000000000000001E-2</v>
      </c>
      <c r="J43" s="99">
        <v>4.8000000000000004E-3</v>
      </c>
      <c r="K43" s="95">
        <v>10933000</v>
      </c>
      <c r="L43" s="119">
        <v>158.5831</v>
      </c>
      <c r="M43" s="95">
        <v>17337.887920000001</v>
      </c>
      <c r="N43" s="85"/>
      <c r="O43" s="96">
        <v>2.6627862005104593E-2</v>
      </c>
      <c r="P43" s="96">
        <f>M43/'סכום נכסי הקרן'!$C$43</f>
        <v>1.0003985747809144E-2</v>
      </c>
    </row>
    <row r="44" spans="2:16">
      <c r="B44" s="88" t="s">
        <v>1534</v>
      </c>
      <c r="C44" s="85" t="s">
        <v>1535</v>
      </c>
      <c r="D44" s="85" t="s">
        <v>264</v>
      </c>
      <c r="E44" s="85"/>
      <c r="F44" s="118">
        <v>42156</v>
      </c>
      <c r="G44" s="95">
        <v>11.129999999999999</v>
      </c>
      <c r="H44" s="98" t="s">
        <v>184</v>
      </c>
      <c r="I44" s="99">
        <v>4.8000000000000001E-2</v>
      </c>
      <c r="J44" s="99">
        <v>4.7999999999999996E-3</v>
      </c>
      <c r="K44" s="95">
        <v>1067000</v>
      </c>
      <c r="L44" s="119">
        <v>158.4281</v>
      </c>
      <c r="M44" s="95">
        <v>1690.42785</v>
      </c>
      <c r="N44" s="85"/>
      <c r="O44" s="96">
        <v>2.5961916311306758E-3</v>
      </c>
      <c r="P44" s="96">
        <f>M44/'סכום נכסי הקרן'!$C$43</f>
        <v>9.7537925017914483E-4</v>
      </c>
    </row>
    <row r="45" spans="2:16">
      <c r="B45" s="88" t="s">
        <v>1536</v>
      </c>
      <c r="C45" s="85" t="s">
        <v>1537</v>
      </c>
      <c r="D45" s="85" t="s">
        <v>264</v>
      </c>
      <c r="E45" s="85"/>
      <c r="F45" s="118">
        <v>42218</v>
      </c>
      <c r="G45" s="95">
        <v>11.129999999999999</v>
      </c>
      <c r="H45" s="98" t="s">
        <v>184</v>
      </c>
      <c r="I45" s="99">
        <v>4.8000000000000001E-2</v>
      </c>
      <c r="J45" s="99">
        <v>4.9000000000000007E-3</v>
      </c>
      <c r="K45" s="95">
        <v>91000</v>
      </c>
      <c r="L45" s="119">
        <v>160.52670000000001</v>
      </c>
      <c r="M45" s="95">
        <v>146.07934</v>
      </c>
      <c r="N45" s="85"/>
      <c r="O45" s="96">
        <v>2.2435146225796776E-4</v>
      </c>
      <c r="P45" s="96">
        <f>M45/'סכום נכסי הקרן'!$C$43</f>
        <v>8.4287984912141835E-5</v>
      </c>
    </row>
    <row r="46" spans="2:16">
      <c r="B46" s="88" t="s">
        <v>1538</v>
      </c>
      <c r="C46" s="85" t="s">
        <v>1539</v>
      </c>
      <c r="D46" s="85" t="s">
        <v>264</v>
      </c>
      <c r="E46" s="85"/>
      <c r="F46" s="118">
        <v>42248</v>
      </c>
      <c r="G46" s="95">
        <v>11.209999999999999</v>
      </c>
      <c r="H46" s="98" t="s">
        <v>184</v>
      </c>
      <c r="I46" s="99">
        <v>4.8000000000000001E-2</v>
      </c>
      <c r="J46" s="99">
        <v>5.0000000000000001E-3</v>
      </c>
      <c r="K46" s="95">
        <v>198000</v>
      </c>
      <c r="L46" s="119">
        <v>160.38030000000001</v>
      </c>
      <c r="M46" s="95">
        <v>317.553</v>
      </c>
      <c r="N46" s="85"/>
      <c r="O46" s="96">
        <v>4.8770400998802727E-4</v>
      </c>
      <c r="P46" s="96">
        <f>M46/'סכום נכסי הקרן'!$C$43</f>
        <v>1.8322852822860079E-4</v>
      </c>
    </row>
    <row r="47" spans="2:16">
      <c r="B47" s="88" t="s">
        <v>1540</v>
      </c>
      <c r="C47" s="85" t="s">
        <v>1541</v>
      </c>
      <c r="D47" s="85" t="s">
        <v>264</v>
      </c>
      <c r="E47" s="85"/>
      <c r="F47" s="118">
        <v>42309</v>
      </c>
      <c r="G47" s="95">
        <v>11.38</v>
      </c>
      <c r="H47" s="98" t="s">
        <v>184</v>
      </c>
      <c r="I47" s="99">
        <v>4.8000000000000001E-2</v>
      </c>
      <c r="J47" s="99">
        <v>5.1000000000000004E-3</v>
      </c>
      <c r="K47" s="95">
        <v>12148000</v>
      </c>
      <c r="L47" s="119">
        <v>160.0761</v>
      </c>
      <c r="M47" s="95">
        <v>19446.04839</v>
      </c>
      <c r="N47" s="85"/>
      <c r="O47" s="96">
        <v>2.9865615434980057E-2</v>
      </c>
      <c r="P47" s="96">
        <f>M47/'סכום נכסי הקרן'!$C$43</f>
        <v>1.122039730804575E-2</v>
      </c>
    </row>
    <row r="48" spans="2:16">
      <c r="B48" s="88" t="s">
        <v>1542</v>
      </c>
      <c r="C48" s="85" t="s">
        <v>1543</v>
      </c>
      <c r="D48" s="85" t="s">
        <v>264</v>
      </c>
      <c r="E48" s="85"/>
      <c r="F48" s="118">
        <v>42339</v>
      </c>
      <c r="G48" s="95">
        <v>11.46</v>
      </c>
      <c r="H48" s="98" t="s">
        <v>184</v>
      </c>
      <c r="I48" s="99">
        <v>4.8000000000000001E-2</v>
      </c>
      <c r="J48" s="99">
        <v>5.1000000000000004E-3</v>
      </c>
      <c r="K48" s="95">
        <v>2989000</v>
      </c>
      <c r="L48" s="119">
        <v>159.92429999999999</v>
      </c>
      <c r="M48" s="95">
        <v>4780.1369999999997</v>
      </c>
      <c r="N48" s="85"/>
      <c r="O48" s="96">
        <v>7.3414264176126145E-3</v>
      </c>
      <c r="P48" s="96">
        <f>M48/'סכום נכסי הקרן'!$C$43</f>
        <v>2.7581457811485929E-3</v>
      </c>
    </row>
    <row r="49" spans="2:16">
      <c r="B49" s="88" t="s">
        <v>1544</v>
      </c>
      <c r="C49" s="85" t="s">
        <v>1545</v>
      </c>
      <c r="D49" s="85" t="s">
        <v>264</v>
      </c>
      <c r="E49" s="85"/>
      <c r="F49" s="118">
        <v>42370</v>
      </c>
      <c r="G49" s="95">
        <v>11.370000000000001</v>
      </c>
      <c r="H49" s="98" t="s">
        <v>184</v>
      </c>
      <c r="I49" s="99">
        <v>4.8000000000000001E-2</v>
      </c>
      <c r="J49" s="99">
        <v>5.1999999999999998E-3</v>
      </c>
      <c r="K49" s="95">
        <v>242000</v>
      </c>
      <c r="L49" s="119">
        <v>159.76679999999999</v>
      </c>
      <c r="M49" s="95">
        <v>392.44367</v>
      </c>
      <c r="N49" s="85"/>
      <c r="O49" s="96">
        <v>6.0272254254697033E-4</v>
      </c>
      <c r="P49" s="96">
        <f>M49/'סכום נכסי הקרן'!$C$43</f>
        <v>2.2644055029154408E-4</v>
      </c>
    </row>
    <row r="50" spans="2:16">
      <c r="B50" s="88" t="s">
        <v>1546</v>
      </c>
      <c r="C50" s="85" t="s">
        <v>1547</v>
      </c>
      <c r="D50" s="85" t="s">
        <v>264</v>
      </c>
      <c r="E50" s="85"/>
      <c r="F50" s="118">
        <v>42430</v>
      </c>
      <c r="G50" s="95">
        <v>11.530000000000001</v>
      </c>
      <c r="H50" s="98" t="s">
        <v>184</v>
      </c>
      <c r="I50" s="99">
        <v>4.8000000000000001E-2</v>
      </c>
      <c r="J50" s="99">
        <v>5.3E-3</v>
      </c>
      <c r="K50" s="95">
        <v>6043000</v>
      </c>
      <c r="L50" s="119">
        <v>162.1677</v>
      </c>
      <c r="M50" s="95">
        <v>9799.7956699999995</v>
      </c>
      <c r="N50" s="85"/>
      <c r="O50" s="96">
        <v>1.5050714826571648E-2</v>
      </c>
      <c r="P50" s="96">
        <f>M50/'סכום נכסי הקרן'!$C$43</f>
        <v>5.6544959032196673E-3</v>
      </c>
    </row>
    <row r="51" spans="2:16">
      <c r="B51" s="88" t="s">
        <v>1548</v>
      </c>
      <c r="C51" s="85" t="s">
        <v>1549</v>
      </c>
      <c r="D51" s="85" t="s">
        <v>264</v>
      </c>
      <c r="E51" s="85"/>
      <c r="F51" s="118">
        <v>42461</v>
      </c>
      <c r="G51" s="95">
        <v>11.620000000000001</v>
      </c>
      <c r="H51" s="98" t="s">
        <v>184</v>
      </c>
      <c r="I51" s="99">
        <v>4.8000000000000001E-2</v>
      </c>
      <c r="J51" s="99">
        <v>5.3E-3</v>
      </c>
      <c r="K51" s="95">
        <v>7718000</v>
      </c>
      <c r="L51" s="119">
        <v>162.52350000000001</v>
      </c>
      <c r="M51" s="95">
        <v>12543.567260000002</v>
      </c>
      <c r="N51" s="85"/>
      <c r="O51" s="96">
        <v>1.9264652049442246E-2</v>
      </c>
      <c r="P51" s="96">
        <f>M51/'סכום נכסי הקרן'!$C$43</f>
        <v>7.2376559748648676E-3</v>
      </c>
    </row>
    <row r="52" spans="2:16">
      <c r="B52" s="88" t="s">
        <v>1550</v>
      </c>
      <c r="C52" s="85" t="s">
        <v>1551</v>
      </c>
      <c r="D52" s="85" t="s">
        <v>264</v>
      </c>
      <c r="E52" s="85"/>
      <c r="F52" s="118">
        <v>42491</v>
      </c>
      <c r="G52" s="95">
        <v>11.7</v>
      </c>
      <c r="H52" s="98" t="s">
        <v>184</v>
      </c>
      <c r="I52" s="99">
        <v>4.8000000000000001E-2</v>
      </c>
      <c r="J52" s="99">
        <v>5.4000000000000003E-3</v>
      </c>
      <c r="K52" s="95">
        <v>8354000</v>
      </c>
      <c r="L52" s="119">
        <v>162.69739999999999</v>
      </c>
      <c r="M52" s="95">
        <v>13591.738369999999</v>
      </c>
      <c r="N52" s="85"/>
      <c r="O52" s="96">
        <v>2.0874453416460034E-2</v>
      </c>
      <c r="P52" s="96">
        <f>M52/'סכום נכסי הקרן'!$C$43</f>
        <v>7.8424521815360013E-3</v>
      </c>
    </row>
    <row r="53" spans="2:16">
      <c r="B53" s="88" t="s">
        <v>1552</v>
      </c>
      <c r="C53" s="85" t="s">
        <v>1553</v>
      </c>
      <c r="D53" s="85" t="s">
        <v>264</v>
      </c>
      <c r="E53" s="85"/>
      <c r="F53" s="118">
        <v>42522</v>
      </c>
      <c r="G53" s="95">
        <v>11.780000000000001</v>
      </c>
      <c r="H53" s="98" t="s">
        <v>184</v>
      </c>
      <c r="I53" s="99">
        <v>4.8000000000000001E-2</v>
      </c>
      <c r="J53" s="99">
        <v>5.4000000000000003E-3</v>
      </c>
      <c r="K53" s="95">
        <v>4227000</v>
      </c>
      <c r="L53" s="119">
        <v>161.8742</v>
      </c>
      <c r="M53" s="95">
        <v>6842.4216599999991</v>
      </c>
      <c r="N53" s="85"/>
      <c r="O53" s="96">
        <v>1.0508722895425123E-2</v>
      </c>
      <c r="P53" s="96">
        <f>M53/'סכום נכסי הקרן'!$C$43</f>
        <v>3.9480869344055937E-3</v>
      </c>
    </row>
    <row r="54" spans="2:16">
      <c r="B54" s="88" t="s">
        <v>1554</v>
      </c>
      <c r="C54" s="85" t="s">
        <v>1555</v>
      </c>
      <c r="D54" s="85" t="s">
        <v>264</v>
      </c>
      <c r="E54" s="85"/>
      <c r="F54" s="118">
        <v>40118</v>
      </c>
      <c r="G54" s="95">
        <v>7.18</v>
      </c>
      <c r="H54" s="98" t="s">
        <v>184</v>
      </c>
      <c r="I54" s="99">
        <v>4.8000000000000001E-2</v>
      </c>
      <c r="J54" s="99">
        <v>9.0000000000000008E-4</v>
      </c>
      <c r="K54" s="95">
        <v>23000</v>
      </c>
      <c r="L54" s="119">
        <v>150.286</v>
      </c>
      <c r="M54" s="95">
        <v>34.565779999999997</v>
      </c>
      <c r="N54" s="85"/>
      <c r="O54" s="96">
        <v>5.3086790281823671E-5</v>
      </c>
      <c r="P54" s="96">
        <f>M54/'סכום נכסי הקרן'!$C$43</f>
        <v>1.9944503741024663E-5</v>
      </c>
    </row>
    <row r="55" spans="2:16">
      <c r="B55" s="88" t="s">
        <v>1556</v>
      </c>
      <c r="C55" s="85">
        <v>8789</v>
      </c>
      <c r="D55" s="85" t="s">
        <v>264</v>
      </c>
      <c r="E55" s="85"/>
      <c r="F55" s="118">
        <v>41000</v>
      </c>
      <c r="G55" s="95">
        <v>8.92</v>
      </c>
      <c r="H55" s="98" t="s">
        <v>184</v>
      </c>
      <c r="I55" s="99">
        <v>4.8000000000000001E-2</v>
      </c>
      <c r="J55" s="99">
        <v>2.7999999999999995E-3</v>
      </c>
      <c r="K55" s="95">
        <v>37000</v>
      </c>
      <c r="L55" s="119">
        <v>151.92500000000001</v>
      </c>
      <c r="M55" s="95">
        <v>56.212269999999997</v>
      </c>
      <c r="N55" s="85"/>
      <c r="O55" s="96">
        <v>8.6331886297813865E-5</v>
      </c>
      <c r="P55" s="96">
        <f>M55/'סכום נכסי הקרן'!$C$43</f>
        <v>3.2434558957051984E-5</v>
      </c>
    </row>
    <row r="56" spans="2:16">
      <c r="B56" s="88" t="s">
        <v>1557</v>
      </c>
      <c r="C56" s="85" t="s">
        <v>1558</v>
      </c>
      <c r="D56" s="85" t="s">
        <v>264</v>
      </c>
      <c r="E56" s="85"/>
      <c r="F56" s="118">
        <v>41640</v>
      </c>
      <c r="G56" s="95">
        <v>10.050000000000001</v>
      </c>
      <c r="H56" s="98" t="s">
        <v>184</v>
      </c>
      <c r="I56" s="99">
        <v>4.8000000000000001E-2</v>
      </c>
      <c r="J56" s="99">
        <v>4.0000000000000001E-3</v>
      </c>
      <c r="K56" s="95">
        <v>2872000</v>
      </c>
      <c r="L56" s="119">
        <v>153.62880000000001</v>
      </c>
      <c r="M56" s="95">
        <v>4481.1458400000001</v>
      </c>
      <c r="N56" s="85"/>
      <c r="O56" s="96">
        <v>6.88223003879405E-3</v>
      </c>
      <c r="P56" s="96">
        <f>M56/'סכום נכסי הקרן'!$C$43</f>
        <v>2.5856274607417252E-3</v>
      </c>
    </row>
    <row r="57" spans="2:16">
      <c r="B57" s="84"/>
      <c r="C57" s="85"/>
      <c r="D57" s="85"/>
      <c r="E57" s="85"/>
      <c r="F57" s="85"/>
      <c r="G57" s="85"/>
      <c r="H57" s="85"/>
      <c r="I57" s="85"/>
      <c r="J57" s="85"/>
      <c r="K57" s="95"/>
      <c r="L57" s="85"/>
      <c r="M57" s="85"/>
      <c r="N57" s="85"/>
      <c r="O57" s="96"/>
      <c r="P57" s="85"/>
    </row>
    <row r="58" spans="2:16">
      <c r="B58" s="102" t="s">
        <v>62</v>
      </c>
      <c r="C58" s="83"/>
      <c r="D58" s="83"/>
      <c r="E58" s="83"/>
      <c r="F58" s="83"/>
      <c r="G58" s="92">
        <v>2.6613421853403145</v>
      </c>
      <c r="H58" s="83"/>
      <c r="I58" s="83"/>
      <c r="J58" s="104">
        <v>-2.0649741703823343E-3</v>
      </c>
      <c r="K58" s="92"/>
      <c r="L58" s="83"/>
      <c r="M58" s="92">
        <v>191613.17693999995</v>
      </c>
      <c r="N58" s="83"/>
      <c r="O58" s="93">
        <v>0.29428320551272819</v>
      </c>
      <c r="P58" s="93">
        <f>M58/'סכום נכסי הקרן'!$C$43</f>
        <v>0.11056107295450732</v>
      </c>
    </row>
    <row r="59" spans="2:16">
      <c r="B59" s="88" t="s">
        <v>1559</v>
      </c>
      <c r="C59" s="85" t="s">
        <v>1560</v>
      </c>
      <c r="D59" s="85" t="s">
        <v>264</v>
      </c>
      <c r="E59" s="85"/>
      <c r="F59" s="118">
        <v>35582</v>
      </c>
      <c r="G59" s="95">
        <v>0.91000000000000014</v>
      </c>
      <c r="H59" s="98" t="s">
        <v>184</v>
      </c>
      <c r="I59" s="99">
        <v>5.5E-2</v>
      </c>
      <c r="J59" s="99">
        <v>-1.2999999999999997E-3</v>
      </c>
      <c r="K59" s="95">
        <v>250000</v>
      </c>
      <c r="L59" s="119">
        <v>157.4427</v>
      </c>
      <c r="M59" s="95">
        <v>393.60679999999996</v>
      </c>
      <c r="N59" s="85"/>
      <c r="O59" s="96">
        <v>6.0450889999009755E-4</v>
      </c>
      <c r="P59" s="96">
        <f>M59/'סכום נכסי הקרן'!$C$43</f>
        <v>2.2711167793964859E-4</v>
      </c>
    </row>
    <row r="60" spans="2:16">
      <c r="B60" s="88" t="s">
        <v>1561</v>
      </c>
      <c r="C60" s="85" t="s">
        <v>1562</v>
      </c>
      <c r="D60" s="85" t="s">
        <v>264</v>
      </c>
      <c r="E60" s="85"/>
      <c r="F60" s="118">
        <v>35765</v>
      </c>
      <c r="G60" s="95">
        <v>0.92</v>
      </c>
      <c r="H60" s="98" t="s">
        <v>184</v>
      </c>
      <c r="I60" s="99">
        <v>5.5E-2</v>
      </c>
      <c r="J60" s="99">
        <v>-1.2000000000000001E-3</v>
      </c>
      <c r="K60" s="95">
        <v>700000</v>
      </c>
      <c r="L60" s="119">
        <v>151.19220000000001</v>
      </c>
      <c r="M60" s="95">
        <v>1058.3451399999999</v>
      </c>
      <c r="N60" s="85"/>
      <c r="O60" s="96">
        <v>1.6254268381320285E-3</v>
      </c>
      <c r="P60" s="96">
        <f>M60/'סכום נכסי הקרן'!$C$43</f>
        <v>6.1066663630982053E-4</v>
      </c>
    </row>
    <row r="61" spans="2:16">
      <c r="B61" s="88" t="s">
        <v>1563</v>
      </c>
      <c r="C61" s="85" t="s">
        <v>1564</v>
      </c>
      <c r="D61" s="85" t="s">
        <v>264</v>
      </c>
      <c r="E61" s="85"/>
      <c r="F61" s="118">
        <v>35736</v>
      </c>
      <c r="G61" s="95">
        <v>0.84</v>
      </c>
      <c r="H61" s="98" t="s">
        <v>184</v>
      </c>
      <c r="I61" s="99">
        <v>5.5E-2</v>
      </c>
      <c r="J61" s="99">
        <v>-1.1999999999999999E-3</v>
      </c>
      <c r="K61" s="95">
        <v>960000</v>
      </c>
      <c r="L61" s="119">
        <v>152.9742</v>
      </c>
      <c r="M61" s="95">
        <v>1468.55187</v>
      </c>
      <c r="N61" s="85"/>
      <c r="O61" s="96">
        <v>2.2554302301487188E-3</v>
      </c>
      <c r="P61" s="96">
        <f>M61/'סכום נכסי הקרן'!$C$43</f>
        <v>8.4735649723812877E-4</v>
      </c>
    </row>
    <row r="62" spans="2:16">
      <c r="B62" s="88" t="s">
        <v>1565</v>
      </c>
      <c r="C62" s="85" t="s">
        <v>1566</v>
      </c>
      <c r="D62" s="85" t="s">
        <v>264</v>
      </c>
      <c r="E62" s="85"/>
      <c r="F62" s="118">
        <v>37288</v>
      </c>
      <c r="G62" s="95">
        <v>3.06</v>
      </c>
      <c r="H62" s="98" t="s">
        <v>184</v>
      </c>
      <c r="I62" s="99">
        <v>5.5E-2</v>
      </c>
      <c r="J62" s="99">
        <v>-2.2000000000000001E-3</v>
      </c>
      <c r="K62" s="95">
        <v>1863160</v>
      </c>
      <c r="L62" s="119">
        <v>155.94280000000001</v>
      </c>
      <c r="M62" s="95">
        <v>2905.4644199999998</v>
      </c>
      <c r="N62" s="85"/>
      <c r="O62" s="96">
        <v>4.462268183615138E-3</v>
      </c>
      <c r="P62" s="96">
        <f>M62/'סכום נכסי הקרן'!$C$43</f>
        <v>1.6764570622767388E-3</v>
      </c>
    </row>
    <row r="63" spans="2:16">
      <c r="B63" s="88" t="s">
        <v>1567</v>
      </c>
      <c r="C63" s="85" t="s">
        <v>1568</v>
      </c>
      <c r="D63" s="85" t="s">
        <v>264</v>
      </c>
      <c r="E63" s="85"/>
      <c r="F63" s="118">
        <v>37316</v>
      </c>
      <c r="G63" s="95">
        <v>3.13</v>
      </c>
      <c r="H63" s="98" t="s">
        <v>184</v>
      </c>
      <c r="I63" s="99">
        <v>5.5E-2</v>
      </c>
      <c r="J63" s="99">
        <v>-2.0999999999999999E-3</v>
      </c>
      <c r="K63" s="95">
        <v>2655640</v>
      </c>
      <c r="L63" s="119">
        <v>154.27889999999999</v>
      </c>
      <c r="M63" s="95">
        <v>4097.0926200000004</v>
      </c>
      <c r="N63" s="85"/>
      <c r="O63" s="96">
        <v>6.2923937108651249E-3</v>
      </c>
      <c r="P63" s="96">
        <f>M63/'סכום נכסי הקרן'!$C$43</f>
        <v>2.3640282119169465E-3</v>
      </c>
    </row>
    <row r="64" spans="2:16">
      <c r="B64" s="88" t="s">
        <v>1569</v>
      </c>
      <c r="C64" s="85" t="s">
        <v>1570</v>
      </c>
      <c r="D64" s="85" t="s">
        <v>264</v>
      </c>
      <c r="E64" s="85"/>
      <c r="F64" s="118">
        <v>37347</v>
      </c>
      <c r="G64" s="95">
        <v>3.2199999999999998</v>
      </c>
      <c r="H64" s="98" t="s">
        <v>184</v>
      </c>
      <c r="I64" s="99">
        <v>5.5E-2</v>
      </c>
      <c r="J64" s="99">
        <v>-2.0999999999999999E-3</v>
      </c>
      <c r="K64" s="95">
        <v>3082560</v>
      </c>
      <c r="L64" s="119">
        <v>153.09059999999999</v>
      </c>
      <c r="M64" s="95">
        <v>4719.1081699999995</v>
      </c>
      <c r="N64" s="85"/>
      <c r="O64" s="96">
        <v>7.2476971657526807E-3</v>
      </c>
      <c r="P64" s="96">
        <f>M64/'סכום נכסי הקרן'!$C$43</f>
        <v>2.7229320602880957E-3</v>
      </c>
    </row>
    <row r="65" spans="2:16">
      <c r="B65" s="88" t="s">
        <v>1571</v>
      </c>
      <c r="C65" s="85" t="s">
        <v>1572</v>
      </c>
      <c r="D65" s="85" t="s">
        <v>264</v>
      </c>
      <c r="E65" s="85"/>
      <c r="F65" s="118">
        <v>37377</v>
      </c>
      <c r="G65" s="95">
        <v>3.3000000000000003</v>
      </c>
      <c r="H65" s="98" t="s">
        <v>184</v>
      </c>
      <c r="I65" s="99">
        <v>5.5E-2</v>
      </c>
      <c r="J65" s="99">
        <v>-2E-3</v>
      </c>
      <c r="K65" s="95">
        <v>2776800</v>
      </c>
      <c r="L65" s="119">
        <v>152.35929999999999</v>
      </c>
      <c r="M65" s="95">
        <v>4230.7128499999999</v>
      </c>
      <c r="N65" s="85"/>
      <c r="O65" s="96">
        <v>6.4976102321592788E-3</v>
      </c>
      <c r="P65" s="96">
        <f>M65/'סכום נכסי הקרן'!$C$43</f>
        <v>2.4411272728121895E-3</v>
      </c>
    </row>
    <row r="66" spans="2:16">
      <c r="B66" s="88" t="s">
        <v>1573</v>
      </c>
      <c r="C66" s="85" t="s">
        <v>1574</v>
      </c>
      <c r="D66" s="85" t="s">
        <v>264</v>
      </c>
      <c r="E66" s="85"/>
      <c r="F66" s="118">
        <v>37408</v>
      </c>
      <c r="G66" s="95">
        <v>3.38</v>
      </c>
      <c r="H66" s="98" t="s">
        <v>184</v>
      </c>
      <c r="I66" s="99">
        <v>5.5E-2</v>
      </c>
      <c r="J66" s="99">
        <v>-2E-3</v>
      </c>
      <c r="K66" s="95">
        <v>2577120</v>
      </c>
      <c r="L66" s="119">
        <v>150.05369999999999</v>
      </c>
      <c r="M66" s="95">
        <v>3867.0647899999999</v>
      </c>
      <c r="N66" s="85"/>
      <c r="O66" s="96">
        <v>5.9391125417379417E-3</v>
      </c>
      <c r="P66" s="96">
        <f>M66/'סכום נכסי הקרן'!$C$43</f>
        <v>2.2313018300451994E-3</v>
      </c>
    </row>
    <row r="67" spans="2:16">
      <c r="B67" s="88" t="s">
        <v>1575</v>
      </c>
      <c r="C67" s="85" t="s">
        <v>1576</v>
      </c>
      <c r="D67" s="85" t="s">
        <v>264</v>
      </c>
      <c r="E67" s="85"/>
      <c r="F67" s="118">
        <v>37438</v>
      </c>
      <c r="G67" s="95">
        <v>3.01</v>
      </c>
      <c r="H67" s="98" t="s">
        <v>184</v>
      </c>
      <c r="I67" s="99">
        <v>5.5E-2</v>
      </c>
      <c r="J67" s="99">
        <v>-1.9000000000000002E-3</v>
      </c>
      <c r="K67" s="95">
        <v>2272800</v>
      </c>
      <c r="L67" s="119">
        <v>145.22040000000001</v>
      </c>
      <c r="M67" s="95">
        <v>3377.4107999999997</v>
      </c>
      <c r="N67" s="85"/>
      <c r="O67" s="96">
        <v>5.1870925185303592E-3</v>
      </c>
      <c r="P67" s="96">
        <f>M67/'סכום נכסי הקרן'!$C$43</f>
        <v>1.9487707882066337E-3</v>
      </c>
    </row>
    <row r="68" spans="2:16">
      <c r="B68" s="88" t="s">
        <v>1577</v>
      </c>
      <c r="C68" s="85" t="s">
        <v>1578</v>
      </c>
      <c r="D68" s="85" t="s">
        <v>264</v>
      </c>
      <c r="E68" s="85"/>
      <c r="F68" s="118">
        <v>37469</v>
      </c>
      <c r="G68" s="95">
        <v>3.0900000000000003</v>
      </c>
      <c r="H68" s="98" t="s">
        <v>184</v>
      </c>
      <c r="I68" s="99">
        <v>5.5E-2</v>
      </c>
      <c r="J68" s="99">
        <v>-1.9000000000000002E-3</v>
      </c>
      <c r="K68" s="95">
        <v>1377000</v>
      </c>
      <c r="L68" s="119">
        <v>146.6866</v>
      </c>
      <c r="M68" s="95">
        <v>2019.8746599999999</v>
      </c>
      <c r="N68" s="85"/>
      <c r="O68" s="96">
        <v>3.1021623834610384E-3</v>
      </c>
      <c r="P68" s="96">
        <f>M68/'סכום נכסי הקרן'!$C$43</f>
        <v>1.165470523528499E-3</v>
      </c>
    </row>
    <row r="69" spans="2:16">
      <c r="B69" s="88" t="s">
        <v>1579</v>
      </c>
      <c r="C69" s="85" t="s">
        <v>1580</v>
      </c>
      <c r="D69" s="85" t="s">
        <v>264</v>
      </c>
      <c r="E69" s="85"/>
      <c r="F69" s="118">
        <v>37500</v>
      </c>
      <c r="G69" s="95">
        <v>3.1799999999999997</v>
      </c>
      <c r="H69" s="98" t="s">
        <v>184</v>
      </c>
      <c r="I69" s="99">
        <v>5.5E-2</v>
      </c>
      <c r="J69" s="99">
        <v>-1.9E-3</v>
      </c>
      <c r="K69" s="95">
        <v>2166600</v>
      </c>
      <c r="L69" s="119">
        <v>145.7526</v>
      </c>
      <c r="M69" s="95">
        <v>3157.8748700000001</v>
      </c>
      <c r="N69" s="85"/>
      <c r="O69" s="96">
        <v>4.8499250113821016E-3</v>
      </c>
      <c r="P69" s="96">
        <f>M69/'סכום נכסי הקרן'!$C$43</f>
        <v>1.8220982474112482E-3</v>
      </c>
    </row>
    <row r="70" spans="2:16">
      <c r="B70" s="88" t="s">
        <v>1581</v>
      </c>
      <c r="C70" s="85" t="s">
        <v>1582</v>
      </c>
      <c r="D70" s="85" t="s">
        <v>264</v>
      </c>
      <c r="E70" s="85"/>
      <c r="F70" s="118">
        <v>35430</v>
      </c>
      <c r="G70" s="85"/>
      <c r="H70" s="98" t="s">
        <v>184</v>
      </c>
      <c r="I70" s="99">
        <v>5.5E-2</v>
      </c>
      <c r="J70" s="99">
        <v>-6.4000000000000003E-3</v>
      </c>
      <c r="K70" s="95">
        <v>50000</v>
      </c>
      <c r="L70" s="119">
        <v>160.33869999999999</v>
      </c>
      <c r="M70" s="95">
        <v>82.373949999999994</v>
      </c>
      <c r="N70" s="85"/>
      <c r="O70" s="96">
        <v>1.2651149802884323E-4</v>
      </c>
      <c r="P70" s="96">
        <f>M70/'סכום נכסי הקרן'!$C$43</f>
        <v>4.7529885162087431E-5</v>
      </c>
    </row>
    <row r="71" spans="2:16">
      <c r="B71" s="88" t="s">
        <v>1583</v>
      </c>
      <c r="C71" s="85" t="s">
        <v>1584</v>
      </c>
      <c r="D71" s="85" t="s">
        <v>264</v>
      </c>
      <c r="E71" s="85"/>
      <c r="F71" s="118">
        <v>35430</v>
      </c>
      <c r="G71" s="95">
        <v>0.09</v>
      </c>
      <c r="H71" s="98" t="s">
        <v>184</v>
      </c>
      <c r="I71" s="99">
        <v>5.5E-2</v>
      </c>
      <c r="J71" s="99">
        <v>-6.4000000000000003E-3</v>
      </c>
      <c r="K71" s="95">
        <v>380000</v>
      </c>
      <c r="L71" s="119">
        <v>163.64830000000001</v>
      </c>
      <c r="M71" s="95">
        <v>621.86341000000004</v>
      </c>
      <c r="N71" s="85"/>
      <c r="O71" s="96">
        <v>9.5506979534700897E-4</v>
      </c>
      <c r="P71" s="96">
        <f>M71/'סכום נכסי הקרן'!$C$43</f>
        <v>3.5881606337688184E-4</v>
      </c>
    </row>
    <row r="72" spans="2:16">
      <c r="B72" s="88" t="s">
        <v>1585</v>
      </c>
      <c r="C72" s="85" t="s">
        <v>1586</v>
      </c>
      <c r="D72" s="85" t="s">
        <v>264</v>
      </c>
      <c r="E72" s="85"/>
      <c r="F72" s="118">
        <v>35430</v>
      </c>
      <c r="G72" s="95">
        <v>0.16999999999999998</v>
      </c>
      <c r="H72" s="98" t="s">
        <v>184</v>
      </c>
      <c r="I72" s="99">
        <v>5.5E-2</v>
      </c>
      <c r="J72" s="99">
        <v>-6.4000000000000003E-3</v>
      </c>
      <c r="K72" s="95">
        <v>400000</v>
      </c>
      <c r="L72" s="119">
        <v>163.26669999999999</v>
      </c>
      <c r="M72" s="95">
        <v>653.0669200000001</v>
      </c>
      <c r="N72" s="85"/>
      <c r="O72" s="96">
        <v>1.0029927466423882E-3</v>
      </c>
      <c r="P72" s="96">
        <f>M72/'סכום נכסי הקרן'!$C$43</f>
        <v>3.7682053259262358E-4</v>
      </c>
    </row>
    <row r="73" spans="2:16">
      <c r="B73" s="88" t="s">
        <v>1587</v>
      </c>
      <c r="C73" s="85" t="s">
        <v>1588</v>
      </c>
      <c r="D73" s="85" t="s">
        <v>264</v>
      </c>
      <c r="E73" s="85"/>
      <c r="F73" s="118">
        <v>35430</v>
      </c>
      <c r="G73" s="95">
        <v>0.26</v>
      </c>
      <c r="H73" s="98" t="s">
        <v>184</v>
      </c>
      <c r="I73" s="99">
        <v>5.5E-2</v>
      </c>
      <c r="J73" s="99">
        <v>-6.4000000000000012E-3</v>
      </c>
      <c r="K73" s="95">
        <v>570000</v>
      </c>
      <c r="L73" s="119">
        <v>162.76840000000001</v>
      </c>
      <c r="M73" s="95">
        <v>927.77985000000001</v>
      </c>
      <c r="N73" s="85"/>
      <c r="O73" s="96">
        <v>1.4249021524945142E-3</v>
      </c>
      <c r="P73" s="96">
        <f>M73/'סכום נכסי הקרן'!$C$43</f>
        <v>5.3533028009702954E-4</v>
      </c>
    </row>
    <row r="74" spans="2:16">
      <c r="B74" s="88" t="s">
        <v>1589</v>
      </c>
      <c r="C74" s="85" t="s">
        <v>1590</v>
      </c>
      <c r="D74" s="85" t="s">
        <v>264</v>
      </c>
      <c r="E74" s="85"/>
      <c r="F74" s="118">
        <v>35430</v>
      </c>
      <c r="G74" s="95">
        <v>0.34</v>
      </c>
      <c r="H74" s="98" t="s">
        <v>184</v>
      </c>
      <c r="I74" s="99">
        <v>5.5E-2</v>
      </c>
      <c r="J74" s="99">
        <v>-5.6000000000000008E-3</v>
      </c>
      <c r="K74" s="95">
        <v>400000</v>
      </c>
      <c r="L74" s="119">
        <v>162.1123</v>
      </c>
      <c r="M74" s="95">
        <v>648.44919999999991</v>
      </c>
      <c r="N74" s="85"/>
      <c r="O74" s="96">
        <v>9.9590076337974535E-4</v>
      </c>
      <c r="P74" s="96">
        <f>M74/'סכום נכסי הקרן'!$C$43</f>
        <v>3.7415610164921633E-4</v>
      </c>
    </row>
    <row r="75" spans="2:16">
      <c r="B75" s="88" t="s">
        <v>1591</v>
      </c>
      <c r="C75" s="85" t="s">
        <v>1592</v>
      </c>
      <c r="D75" s="85" t="s">
        <v>264</v>
      </c>
      <c r="E75" s="85"/>
      <c r="F75" s="118">
        <v>35430</v>
      </c>
      <c r="G75" s="95">
        <v>0.42</v>
      </c>
      <c r="H75" s="98" t="s">
        <v>184</v>
      </c>
      <c r="I75" s="99">
        <v>5.5E-2</v>
      </c>
      <c r="J75" s="99">
        <v>-4.8000000000000004E-3</v>
      </c>
      <c r="K75" s="95">
        <v>500000</v>
      </c>
      <c r="L75" s="119">
        <v>160.86850000000001</v>
      </c>
      <c r="M75" s="95">
        <v>804.34249999999997</v>
      </c>
      <c r="N75" s="85"/>
      <c r="O75" s="96">
        <v>1.2353246943149485E-3</v>
      </c>
      <c r="P75" s="96">
        <f>M75/'סכום נכסי הקרן'!$C$43</f>
        <v>4.6410675530293634E-4</v>
      </c>
    </row>
    <row r="76" spans="2:16">
      <c r="B76" s="88" t="s">
        <v>1593</v>
      </c>
      <c r="C76" s="85" t="s">
        <v>1594</v>
      </c>
      <c r="D76" s="85" t="s">
        <v>264</v>
      </c>
      <c r="E76" s="85"/>
      <c r="F76" s="118">
        <v>35431</v>
      </c>
      <c r="G76" s="95">
        <v>0.49</v>
      </c>
      <c r="H76" s="98" t="s">
        <v>184</v>
      </c>
      <c r="I76" s="99">
        <v>5.5E-2</v>
      </c>
      <c r="J76" s="99">
        <v>-4.0000000000000001E-3</v>
      </c>
      <c r="K76" s="95">
        <v>200000</v>
      </c>
      <c r="L76" s="119">
        <v>159.84790000000001</v>
      </c>
      <c r="M76" s="95">
        <v>328.23473999999999</v>
      </c>
      <c r="N76" s="85"/>
      <c r="O76" s="96">
        <v>5.0410923189318801E-4</v>
      </c>
      <c r="P76" s="96">
        <f>M76/'סכום נכסי הקרן'!$C$43</f>
        <v>1.8939190725232463E-4</v>
      </c>
    </row>
    <row r="77" spans="2:16">
      <c r="B77" s="88" t="s">
        <v>1595</v>
      </c>
      <c r="C77" s="85" t="s">
        <v>1596</v>
      </c>
      <c r="D77" s="85" t="s">
        <v>264</v>
      </c>
      <c r="E77" s="85"/>
      <c r="F77" s="118">
        <v>35462</v>
      </c>
      <c r="G77" s="95">
        <v>0.58000000000000007</v>
      </c>
      <c r="H77" s="98" t="s">
        <v>184</v>
      </c>
      <c r="I77" s="99">
        <v>5.5E-2</v>
      </c>
      <c r="J77" s="99">
        <v>-3.3E-3</v>
      </c>
      <c r="K77" s="95">
        <v>400000</v>
      </c>
      <c r="L77" s="119">
        <v>162.85059999999999</v>
      </c>
      <c r="M77" s="95">
        <v>651.40246999999999</v>
      </c>
      <c r="N77" s="85"/>
      <c r="O77" s="96">
        <v>1.0004364522933358E-3</v>
      </c>
      <c r="P77" s="96">
        <f>M77/'סכום נכסי הקרן'!$C$43</f>
        <v>3.7586014259848055E-4</v>
      </c>
    </row>
    <row r="78" spans="2:16">
      <c r="B78" s="88" t="s">
        <v>1597</v>
      </c>
      <c r="C78" s="85" t="s">
        <v>1598</v>
      </c>
      <c r="D78" s="85" t="s">
        <v>264</v>
      </c>
      <c r="E78" s="85"/>
      <c r="F78" s="118">
        <v>35490</v>
      </c>
      <c r="G78" s="95">
        <v>0.65999999999999992</v>
      </c>
      <c r="H78" s="98" t="s">
        <v>184</v>
      </c>
      <c r="I78" s="99">
        <v>5.5E-2</v>
      </c>
      <c r="J78" s="99">
        <v>-2.7999999999999995E-3</v>
      </c>
      <c r="K78" s="95">
        <v>500000</v>
      </c>
      <c r="L78" s="119">
        <v>162.15209999999999</v>
      </c>
      <c r="M78" s="95">
        <v>810.76043000000004</v>
      </c>
      <c r="N78" s="85"/>
      <c r="O78" s="96">
        <v>1.245181474747892E-3</v>
      </c>
      <c r="P78" s="96">
        <f>M78/'סכום נכסי הקרן'!$C$43</f>
        <v>4.6780990995168536E-4</v>
      </c>
    </row>
    <row r="79" spans="2:16">
      <c r="B79" s="88" t="s">
        <v>1599</v>
      </c>
      <c r="C79" s="85" t="s">
        <v>1600</v>
      </c>
      <c r="D79" s="85" t="s">
        <v>264</v>
      </c>
      <c r="E79" s="85"/>
      <c r="F79" s="118">
        <v>35521</v>
      </c>
      <c r="G79" s="95">
        <v>0.7400000000000001</v>
      </c>
      <c r="H79" s="98" t="s">
        <v>184</v>
      </c>
      <c r="I79" s="99">
        <v>5.5E-2</v>
      </c>
      <c r="J79" s="99">
        <v>-2.2000000000000001E-3</v>
      </c>
      <c r="K79" s="95">
        <v>170000</v>
      </c>
      <c r="L79" s="119">
        <v>160.21940000000001</v>
      </c>
      <c r="M79" s="95">
        <v>272.37304</v>
      </c>
      <c r="N79" s="85"/>
      <c r="O79" s="96">
        <v>4.183157577495075E-4</v>
      </c>
      <c r="P79" s="96">
        <f>M79/'סכום נכסי הקרן'!$C$43</f>
        <v>1.5715962767900104E-4</v>
      </c>
    </row>
    <row r="80" spans="2:16">
      <c r="B80" s="88" t="s">
        <v>1601</v>
      </c>
      <c r="C80" s="85" t="s">
        <v>1602</v>
      </c>
      <c r="D80" s="85" t="s">
        <v>264</v>
      </c>
      <c r="E80" s="85"/>
      <c r="F80" s="118">
        <v>35551</v>
      </c>
      <c r="G80" s="95">
        <v>0.82000000000000006</v>
      </c>
      <c r="H80" s="98" t="s">
        <v>184</v>
      </c>
      <c r="I80" s="99">
        <v>5.5E-2</v>
      </c>
      <c r="J80" s="99">
        <v>-1.6999999999999999E-3</v>
      </c>
      <c r="K80" s="95">
        <v>430000</v>
      </c>
      <c r="L80" s="119">
        <v>158.6635</v>
      </c>
      <c r="M80" s="95">
        <v>682.25310999999999</v>
      </c>
      <c r="N80" s="85"/>
      <c r="O80" s="96">
        <v>1.0478174590503088E-3</v>
      </c>
      <c r="P80" s="96">
        <f>M80/'סכום נכסי הקרן'!$C$43</f>
        <v>3.9366100532725465E-4</v>
      </c>
    </row>
    <row r="81" spans="2:16">
      <c r="B81" s="88" t="s">
        <v>1603</v>
      </c>
      <c r="C81" s="85" t="s">
        <v>1604</v>
      </c>
      <c r="D81" s="85" t="s">
        <v>264</v>
      </c>
      <c r="E81" s="85"/>
      <c r="F81" s="118">
        <v>35642</v>
      </c>
      <c r="G81" s="95">
        <v>0.58000000000000007</v>
      </c>
      <c r="H81" s="98" t="s">
        <v>184</v>
      </c>
      <c r="I81" s="99">
        <v>5.5E-2</v>
      </c>
      <c r="J81" s="99">
        <v>-1.0999999999999998E-3</v>
      </c>
      <c r="K81" s="95">
        <v>200000</v>
      </c>
      <c r="L81" s="119">
        <v>154.94659999999999</v>
      </c>
      <c r="M81" s="95">
        <v>309.89312000000001</v>
      </c>
      <c r="N81" s="85"/>
      <c r="O81" s="96">
        <v>4.7593981883874798E-4</v>
      </c>
      <c r="P81" s="96">
        <f>M81/'סכום נכסי הקרן'!$C$43</f>
        <v>1.7880876668074046E-4</v>
      </c>
    </row>
    <row r="82" spans="2:16">
      <c r="B82" s="88" t="s">
        <v>1605</v>
      </c>
      <c r="C82" s="85" t="s">
        <v>1606</v>
      </c>
      <c r="D82" s="85" t="s">
        <v>264</v>
      </c>
      <c r="E82" s="85"/>
      <c r="F82" s="118">
        <v>35674</v>
      </c>
      <c r="G82" s="95">
        <v>0.66999999999999993</v>
      </c>
      <c r="H82" s="98" t="s">
        <v>184</v>
      </c>
      <c r="I82" s="99">
        <v>5.5E-2</v>
      </c>
      <c r="J82" s="99">
        <v>-1.1999999999999999E-3</v>
      </c>
      <c r="K82" s="95">
        <v>920000</v>
      </c>
      <c r="L82" s="119">
        <v>153.4391</v>
      </c>
      <c r="M82" s="95">
        <v>1411.64012</v>
      </c>
      <c r="N82" s="85"/>
      <c r="O82" s="96">
        <v>2.168024069002592E-3</v>
      </c>
      <c r="P82" s="96">
        <f>M82/'סכום נכסי הקרן'!$C$43</f>
        <v>8.1451833733595786E-4</v>
      </c>
    </row>
    <row r="83" spans="2:16">
      <c r="B83" s="88" t="s">
        <v>1607</v>
      </c>
      <c r="C83" s="85" t="s">
        <v>1608</v>
      </c>
      <c r="D83" s="85" t="s">
        <v>264</v>
      </c>
      <c r="E83" s="85"/>
      <c r="F83" s="118">
        <v>35704</v>
      </c>
      <c r="G83" s="95">
        <v>0.75</v>
      </c>
      <c r="H83" s="98" t="s">
        <v>184</v>
      </c>
      <c r="I83" s="99">
        <v>5.5E-2</v>
      </c>
      <c r="J83" s="99">
        <v>-1.1999999999999999E-3</v>
      </c>
      <c r="K83" s="95">
        <v>600000</v>
      </c>
      <c r="L83" s="119">
        <v>152.85550000000001</v>
      </c>
      <c r="M83" s="95">
        <v>917.13310999999999</v>
      </c>
      <c r="N83" s="85"/>
      <c r="O83" s="96">
        <v>1.4085506842630695E-3</v>
      </c>
      <c r="P83" s="96">
        <f>M83/'סכום נכסי הקרן'!$C$43</f>
        <v>5.2918709612259824E-4</v>
      </c>
    </row>
    <row r="84" spans="2:16">
      <c r="B84" s="88" t="s">
        <v>1609</v>
      </c>
      <c r="C84" s="85" t="s">
        <v>1610</v>
      </c>
      <c r="D84" s="85" t="s">
        <v>264</v>
      </c>
      <c r="E84" s="85"/>
      <c r="F84" s="118">
        <v>35827</v>
      </c>
      <c r="G84" s="95">
        <v>1.06</v>
      </c>
      <c r="H84" s="98" t="s">
        <v>184</v>
      </c>
      <c r="I84" s="99">
        <v>5.5E-2</v>
      </c>
      <c r="J84" s="99">
        <v>-1E-3</v>
      </c>
      <c r="K84" s="95">
        <v>500000</v>
      </c>
      <c r="L84" s="119">
        <v>156.05160000000001</v>
      </c>
      <c r="M84" s="95">
        <v>780.25794999999994</v>
      </c>
      <c r="N84" s="85"/>
      <c r="O84" s="96">
        <v>1.1983351788206619E-3</v>
      </c>
      <c r="P84" s="96">
        <f>M84/'סכום נכסי הקרן'!$C$43</f>
        <v>4.5020993603324541E-4</v>
      </c>
    </row>
    <row r="85" spans="2:16">
      <c r="B85" s="88" t="s">
        <v>1611</v>
      </c>
      <c r="C85" s="85" t="s">
        <v>1612</v>
      </c>
      <c r="D85" s="85" t="s">
        <v>264</v>
      </c>
      <c r="E85" s="85"/>
      <c r="F85" s="118">
        <v>35855</v>
      </c>
      <c r="G85" s="95">
        <v>1.1400000000000001</v>
      </c>
      <c r="H85" s="98" t="s">
        <v>184</v>
      </c>
      <c r="I85" s="99">
        <v>5.5E-2</v>
      </c>
      <c r="J85" s="99">
        <v>-1.0000000000000002E-3</v>
      </c>
      <c r="K85" s="95">
        <v>700000</v>
      </c>
      <c r="L85" s="119">
        <v>155.55070000000001</v>
      </c>
      <c r="M85" s="95">
        <v>1088.8546399999998</v>
      </c>
      <c r="N85" s="85"/>
      <c r="O85" s="96">
        <v>1.6722839155103866E-3</v>
      </c>
      <c r="P85" s="96">
        <f>M85/'סכום נכסי הקרן'!$C$43</f>
        <v>6.2827066077814704E-4</v>
      </c>
    </row>
    <row r="86" spans="2:16">
      <c r="B86" s="88" t="s">
        <v>1613</v>
      </c>
      <c r="C86" s="85" t="s">
        <v>1614</v>
      </c>
      <c r="D86" s="85" t="s">
        <v>264</v>
      </c>
      <c r="E86" s="85"/>
      <c r="F86" s="118">
        <v>35918</v>
      </c>
      <c r="G86" s="95">
        <v>1.31</v>
      </c>
      <c r="H86" s="98" t="s">
        <v>184</v>
      </c>
      <c r="I86" s="99">
        <v>5.5E-2</v>
      </c>
      <c r="J86" s="99">
        <v>-1E-3</v>
      </c>
      <c r="K86" s="95">
        <v>1000000</v>
      </c>
      <c r="L86" s="119">
        <v>155.9853</v>
      </c>
      <c r="M86" s="95">
        <v>1559.85266</v>
      </c>
      <c r="N86" s="85"/>
      <c r="O86" s="96">
        <v>2.3956517408825957E-3</v>
      </c>
      <c r="P86" s="96">
        <f>M86/'סכום נכסי הקרן'!$C$43</f>
        <v>9.0003718165241101E-4</v>
      </c>
    </row>
    <row r="87" spans="2:16">
      <c r="B87" s="88" t="s">
        <v>1615</v>
      </c>
      <c r="C87" s="85" t="s">
        <v>1616</v>
      </c>
      <c r="D87" s="85" t="s">
        <v>264</v>
      </c>
      <c r="E87" s="85"/>
      <c r="F87" s="118">
        <v>35947</v>
      </c>
      <c r="G87" s="95">
        <v>1.3900000000000001</v>
      </c>
      <c r="H87" s="98" t="s">
        <v>184</v>
      </c>
      <c r="I87" s="99">
        <v>5.5E-2</v>
      </c>
      <c r="J87" s="99">
        <v>-1.0999999999999998E-3</v>
      </c>
      <c r="K87" s="95">
        <v>800000</v>
      </c>
      <c r="L87" s="119">
        <v>153.8955</v>
      </c>
      <c r="M87" s="95">
        <v>1231.16382</v>
      </c>
      <c r="N87" s="85"/>
      <c r="O87" s="96">
        <v>1.890845093468422E-3</v>
      </c>
      <c r="P87" s="96">
        <f>M87/'סכום נכסי הקרן'!$C$43</f>
        <v>7.1038325806055055E-4</v>
      </c>
    </row>
    <row r="88" spans="2:16">
      <c r="B88" s="88" t="s">
        <v>1617</v>
      </c>
      <c r="C88" s="85" t="s">
        <v>1618</v>
      </c>
      <c r="D88" s="85" t="s">
        <v>264</v>
      </c>
      <c r="E88" s="85"/>
      <c r="F88" s="118">
        <v>35977</v>
      </c>
      <c r="G88" s="95">
        <v>1.05</v>
      </c>
      <c r="H88" s="98" t="s">
        <v>184</v>
      </c>
      <c r="I88" s="99">
        <v>5.5E-2</v>
      </c>
      <c r="J88" s="99">
        <v>-1.1000000000000001E-3</v>
      </c>
      <c r="K88" s="95">
        <v>784000</v>
      </c>
      <c r="L88" s="119">
        <v>149.91990000000001</v>
      </c>
      <c r="M88" s="95">
        <v>1205.8604599999999</v>
      </c>
      <c r="N88" s="85"/>
      <c r="O88" s="96">
        <v>1.851983706115222E-3</v>
      </c>
      <c r="P88" s="96">
        <f>M88/'סכום נכסי הקרן'!$C$43</f>
        <v>6.9578318370433761E-4</v>
      </c>
    </row>
    <row r="89" spans="2:16">
      <c r="B89" s="88" t="s">
        <v>1619</v>
      </c>
      <c r="C89" s="85" t="s">
        <v>1620</v>
      </c>
      <c r="D89" s="85" t="s">
        <v>264</v>
      </c>
      <c r="E89" s="85"/>
      <c r="F89" s="118">
        <v>36008</v>
      </c>
      <c r="G89" s="95">
        <v>1.1399999999999999</v>
      </c>
      <c r="H89" s="98" t="s">
        <v>184</v>
      </c>
      <c r="I89" s="99">
        <v>5.5E-2</v>
      </c>
      <c r="J89" s="99">
        <v>-1.2999999999999999E-3</v>
      </c>
      <c r="K89" s="95">
        <v>756000</v>
      </c>
      <c r="L89" s="119">
        <v>153.27160000000001</v>
      </c>
      <c r="M89" s="95">
        <v>1158.7334900000001</v>
      </c>
      <c r="N89" s="85"/>
      <c r="O89" s="96">
        <v>1.7796051984406438E-3</v>
      </c>
      <c r="P89" s="96">
        <f>M89/'סכום נכסי הקרן'!$C$43</f>
        <v>6.6859085564264912E-4</v>
      </c>
    </row>
    <row r="90" spans="2:16">
      <c r="B90" s="88" t="s">
        <v>1621</v>
      </c>
      <c r="C90" s="85" t="s">
        <v>1622</v>
      </c>
      <c r="D90" s="85" t="s">
        <v>264</v>
      </c>
      <c r="E90" s="85"/>
      <c r="F90" s="118">
        <v>36039</v>
      </c>
      <c r="G90" s="95">
        <v>1.22</v>
      </c>
      <c r="H90" s="98" t="s">
        <v>184</v>
      </c>
      <c r="I90" s="99">
        <v>5.5E-2</v>
      </c>
      <c r="J90" s="99">
        <v>-1.3999999999999998E-3</v>
      </c>
      <c r="K90" s="95">
        <v>1344000</v>
      </c>
      <c r="L90" s="119">
        <v>153.5111</v>
      </c>
      <c r="M90" s="95">
        <v>2063.1887299999999</v>
      </c>
      <c r="N90" s="85"/>
      <c r="O90" s="96">
        <v>3.168684965920981E-3</v>
      </c>
      <c r="P90" s="96">
        <f>M90/'סכום נכסי הקרן'!$C$43</f>
        <v>1.1904628029202559E-3</v>
      </c>
    </row>
    <row r="91" spans="2:16">
      <c r="B91" s="88" t="s">
        <v>1623</v>
      </c>
      <c r="C91" s="85" t="s">
        <v>1624</v>
      </c>
      <c r="D91" s="85" t="s">
        <v>264</v>
      </c>
      <c r="E91" s="85"/>
      <c r="F91" s="118">
        <v>36069</v>
      </c>
      <c r="G91" s="95">
        <v>1.3</v>
      </c>
      <c r="H91" s="98" t="s">
        <v>184</v>
      </c>
      <c r="I91" s="99">
        <v>5.5E-2</v>
      </c>
      <c r="J91" s="99">
        <v>-1.6000000000000001E-3</v>
      </c>
      <c r="K91" s="95">
        <v>896000</v>
      </c>
      <c r="L91" s="119">
        <v>152.77529999999999</v>
      </c>
      <c r="M91" s="95">
        <v>1368.8669499999999</v>
      </c>
      <c r="N91" s="85"/>
      <c r="O91" s="96">
        <v>2.1023322111744509E-3</v>
      </c>
      <c r="P91" s="96">
        <f>M91/'סכום נכסי הקרן'!$C$43</f>
        <v>7.8983815800598217E-4</v>
      </c>
    </row>
    <row r="92" spans="2:16">
      <c r="B92" s="88" t="s">
        <v>1625</v>
      </c>
      <c r="C92" s="85" t="s">
        <v>1626</v>
      </c>
      <c r="D92" s="85" t="s">
        <v>264</v>
      </c>
      <c r="E92" s="85"/>
      <c r="F92" s="118">
        <v>36100</v>
      </c>
      <c r="G92" s="95">
        <v>1.3900000000000001</v>
      </c>
      <c r="H92" s="98" t="s">
        <v>184</v>
      </c>
      <c r="I92" s="99">
        <v>5.5E-2</v>
      </c>
      <c r="J92" s="99">
        <v>-1.6999999999999999E-3</v>
      </c>
      <c r="K92" s="95">
        <v>1120000</v>
      </c>
      <c r="L92" s="119">
        <v>150.70570000000001</v>
      </c>
      <c r="M92" s="95">
        <v>1687.9038400000002</v>
      </c>
      <c r="N92" s="85"/>
      <c r="O92" s="96">
        <v>2.5923152079879255E-3</v>
      </c>
      <c r="P92" s="96">
        <f>M92/'סכום נכסי הקרן'!$C$43</f>
        <v>9.7392289285443286E-4</v>
      </c>
    </row>
    <row r="93" spans="2:16">
      <c r="B93" s="88" t="s">
        <v>1627</v>
      </c>
      <c r="C93" s="85" t="s">
        <v>1628</v>
      </c>
      <c r="D93" s="85" t="s">
        <v>264</v>
      </c>
      <c r="E93" s="85"/>
      <c r="F93" s="118">
        <v>36130</v>
      </c>
      <c r="G93" s="95">
        <v>1.47</v>
      </c>
      <c r="H93" s="98" t="s">
        <v>184</v>
      </c>
      <c r="I93" s="99">
        <v>5.5E-2</v>
      </c>
      <c r="J93" s="99">
        <v>-1.6999999999999999E-3</v>
      </c>
      <c r="K93" s="95">
        <v>1260000</v>
      </c>
      <c r="L93" s="119">
        <v>146.33080000000001</v>
      </c>
      <c r="M93" s="95">
        <v>1843.7677900000001</v>
      </c>
      <c r="N93" s="85"/>
      <c r="O93" s="96">
        <v>2.8316940626281692E-3</v>
      </c>
      <c r="P93" s="96">
        <f>M93/'סכום נכסי הקרן'!$C$43</f>
        <v>1.0638566115168174E-3</v>
      </c>
    </row>
    <row r="94" spans="2:16">
      <c r="B94" s="88" t="s">
        <v>1629</v>
      </c>
      <c r="C94" s="85" t="s">
        <v>1630</v>
      </c>
      <c r="D94" s="85" t="s">
        <v>264</v>
      </c>
      <c r="E94" s="85"/>
      <c r="F94" s="118">
        <v>36161</v>
      </c>
      <c r="G94" s="95">
        <v>1.5100000000000002</v>
      </c>
      <c r="H94" s="98" t="s">
        <v>184</v>
      </c>
      <c r="I94" s="99">
        <v>5.5E-2</v>
      </c>
      <c r="J94" s="99">
        <v>-1.8000000000000002E-3</v>
      </c>
      <c r="K94" s="95">
        <v>316400</v>
      </c>
      <c r="L94" s="119">
        <v>144.51150000000001</v>
      </c>
      <c r="M94" s="95">
        <v>468.77618000000001</v>
      </c>
      <c r="N94" s="85"/>
      <c r="O94" s="96">
        <v>7.1995548073193851E-4</v>
      </c>
      <c r="P94" s="96">
        <f>M94/'סכום נכסי הקרן'!$C$43</f>
        <v>2.7048451606511559E-4</v>
      </c>
    </row>
    <row r="95" spans="2:16">
      <c r="B95" s="88" t="s">
        <v>1631</v>
      </c>
      <c r="C95" s="85" t="s">
        <v>1632</v>
      </c>
      <c r="D95" s="85" t="s">
        <v>264</v>
      </c>
      <c r="E95" s="85"/>
      <c r="F95" s="118">
        <v>36192</v>
      </c>
      <c r="G95" s="95">
        <v>1.5999999999999999</v>
      </c>
      <c r="H95" s="98" t="s">
        <v>184</v>
      </c>
      <c r="I95" s="99">
        <v>5.5E-2</v>
      </c>
      <c r="J95" s="99">
        <v>-1.7999999999999997E-3</v>
      </c>
      <c r="K95" s="95">
        <v>980000</v>
      </c>
      <c r="L95" s="119">
        <v>148.10749999999999</v>
      </c>
      <c r="M95" s="95">
        <v>1451.45307</v>
      </c>
      <c r="N95" s="85"/>
      <c r="O95" s="96">
        <v>2.2291695639733615E-3</v>
      </c>
      <c r="P95" s="96">
        <f>M95/'סכום נכסי הקרן'!$C$43</f>
        <v>8.3749046555688122E-4</v>
      </c>
    </row>
    <row r="96" spans="2:16">
      <c r="B96" s="88" t="s">
        <v>1633</v>
      </c>
      <c r="C96" s="85" t="s">
        <v>1634</v>
      </c>
      <c r="D96" s="85" t="s">
        <v>264</v>
      </c>
      <c r="E96" s="85"/>
      <c r="F96" s="118">
        <v>36220</v>
      </c>
      <c r="G96" s="95">
        <v>1.68</v>
      </c>
      <c r="H96" s="98" t="s">
        <v>184</v>
      </c>
      <c r="I96" s="99">
        <v>5.5E-2</v>
      </c>
      <c r="J96" s="99">
        <v>-1.9E-3</v>
      </c>
      <c r="K96" s="95">
        <v>1330000</v>
      </c>
      <c r="L96" s="119">
        <v>148.82759999999999</v>
      </c>
      <c r="M96" s="95">
        <v>1979.4076200000002</v>
      </c>
      <c r="N96" s="85"/>
      <c r="O96" s="96">
        <v>3.0400123244776695E-3</v>
      </c>
      <c r="P96" s="96">
        <f>M96/'סכום נכסי הקרן'!$C$43</f>
        <v>1.1421209844563822E-3</v>
      </c>
    </row>
    <row r="97" spans="2:16">
      <c r="B97" s="88" t="s">
        <v>1635</v>
      </c>
      <c r="C97" s="85" t="s">
        <v>1636</v>
      </c>
      <c r="D97" s="85" t="s">
        <v>264</v>
      </c>
      <c r="E97" s="85"/>
      <c r="F97" s="118">
        <v>36252</v>
      </c>
      <c r="G97" s="95">
        <v>1.7599999999999998</v>
      </c>
      <c r="H97" s="98" t="s">
        <v>184</v>
      </c>
      <c r="I97" s="99">
        <v>5.5E-2</v>
      </c>
      <c r="J97" s="99">
        <v>-1.9E-3</v>
      </c>
      <c r="K97" s="95">
        <v>336000</v>
      </c>
      <c r="L97" s="119">
        <v>150.0068</v>
      </c>
      <c r="M97" s="95">
        <v>504.02278000000001</v>
      </c>
      <c r="N97" s="85"/>
      <c r="O97" s="96">
        <v>7.7408788747488852E-4</v>
      </c>
      <c r="P97" s="96">
        <f>M97/'סכום נכסי הקרן'!$C$43</f>
        <v>2.908218539049792E-4</v>
      </c>
    </row>
    <row r="98" spans="2:16">
      <c r="B98" s="88" t="s">
        <v>1637</v>
      </c>
      <c r="C98" s="85" t="s">
        <v>1638</v>
      </c>
      <c r="D98" s="85" t="s">
        <v>264</v>
      </c>
      <c r="E98" s="85"/>
      <c r="F98" s="118">
        <v>36281</v>
      </c>
      <c r="G98" s="95">
        <v>1.85</v>
      </c>
      <c r="H98" s="98" t="s">
        <v>184</v>
      </c>
      <c r="I98" s="99">
        <v>5.5E-2</v>
      </c>
      <c r="J98" s="99">
        <v>-2E-3</v>
      </c>
      <c r="K98" s="95">
        <v>1380400</v>
      </c>
      <c r="L98" s="119">
        <v>150.3391</v>
      </c>
      <c r="M98" s="95">
        <v>2075.2808999999997</v>
      </c>
      <c r="N98" s="85"/>
      <c r="O98" s="96">
        <v>3.1872563533695544E-3</v>
      </c>
      <c r="P98" s="96">
        <f>M98/'סכום נכסי הקרן'!$C$43</f>
        <v>1.1974400020403713E-3</v>
      </c>
    </row>
    <row r="99" spans="2:16">
      <c r="B99" s="88" t="s">
        <v>1639</v>
      </c>
      <c r="C99" s="85" t="s">
        <v>1640</v>
      </c>
      <c r="D99" s="85" t="s">
        <v>264</v>
      </c>
      <c r="E99" s="85"/>
      <c r="F99" s="118">
        <v>36404</v>
      </c>
      <c r="G99" s="95">
        <v>1.73</v>
      </c>
      <c r="H99" s="98" t="s">
        <v>184</v>
      </c>
      <c r="I99" s="99">
        <v>5.5E-2</v>
      </c>
      <c r="J99" s="99">
        <v>-2.3E-3</v>
      </c>
      <c r="K99" s="95">
        <v>1512000</v>
      </c>
      <c r="L99" s="119">
        <v>148.67429999999999</v>
      </c>
      <c r="M99" s="95">
        <v>2247.95514</v>
      </c>
      <c r="N99" s="85"/>
      <c r="O99" s="96">
        <v>3.4524527749736178E-3</v>
      </c>
      <c r="P99" s="96">
        <f>M99/'סכום נכסי הקרן'!$C$43</f>
        <v>1.297073281707678E-3</v>
      </c>
    </row>
    <row r="100" spans="2:16">
      <c r="B100" s="88" t="s">
        <v>1641</v>
      </c>
      <c r="C100" s="85" t="s">
        <v>1642</v>
      </c>
      <c r="D100" s="85" t="s">
        <v>264</v>
      </c>
      <c r="E100" s="85"/>
      <c r="F100" s="118">
        <v>36434</v>
      </c>
      <c r="G100" s="95">
        <v>1.8200000000000003</v>
      </c>
      <c r="H100" s="98" t="s">
        <v>184</v>
      </c>
      <c r="I100" s="99">
        <v>5.5E-2</v>
      </c>
      <c r="J100" s="99">
        <v>-2.3999999999999998E-3</v>
      </c>
      <c r="K100" s="95">
        <v>1620000</v>
      </c>
      <c r="L100" s="119">
        <v>148.02180000000001</v>
      </c>
      <c r="M100" s="95">
        <v>2397.9535499999997</v>
      </c>
      <c r="N100" s="85"/>
      <c r="O100" s="96">
        <v>3.6828232203758911E-3</v>
      </c>
      <c r="P100" s="96">
        <f>M100/'סכום נכסי הקרן'!$C$43</f>
        <v>1.3836225755292769E-3</v>
      </c>
    </row>
    <row r="101" spans="2:16">
      <c r="B101" s="88" t="s">
        <v>1643</v>
      </c>
      <c r="C101" s="85" t="s">
        <v>1644</v>
      </c>
      <c r="D101" s="85" t="s">
        <v>264</v>
      </c>
      <c r="E101" s="85"/>
      <c r="F101" s="118">
        <v>36465</v>
      </c>
      <c r="G101" s="95">
        <v>1.8999999999999997</v>
      </c>
      <c r="H101" s="98" t="s">
        <v>184</v>
      </c>
      <c r="I101" s="99">
        <v>5.5E-2</v>
      </c>
      <c r="J101" s="99">
        <v>-2.3999999999999998E-3</v>
      </c>
      <c r="K101" s="95">
        <v>1151640</v>
      </c>
      <c r="L101" s="119">
        <v>147.36689999999999</v>
      </c>
      <c r="M101" s="95">
        <v>1697.13633</v>
      </c>
      <c r="N101" s="85"/>
      <c r="O101" s="96">
        <v>2.6064946438464258E-3</v>
      </c>
      <c r="P101" s="96">
        <f>M101/'סכום נכסי הקרן'!$C$43</f>
        <v>9.7925005258709254E-4</v>
      </c>
    </row>
    <row r="102" spans="2:16">
      <c r="B102" s="88" t="s">
        <v>1645</v>
      </c>
      <c r="C102" s="85" t="s">
        <v>1646</v>
      </c>
      <c r="D102" s="85" t="s">
        <v>264</v>
      </c>
      <c r="E102" s="85"/>
      <c r="F102" s="118">
        <v>36495</v>
      </c>
      <c r="G102" s="95">
        <v>1.98</v>
      </c>
      <c r="H102" s="98" t="s">
        <v>184</v>
      </c>
      <c r="I102" s="99">
        <v>5.5E-2</v>
      </c>
      <c r="J102" s="99">
        <v>-2.5000000000000001E-3</v>
      </c>
      <c r="K102" s="95">
        <v>1800000</v>
      </c>
      <c r="L102" s="119">
        <v>146.43860000000001</v>
      </c>
      <c r="M102" s="95">
        <v>2635.89545</v>
      </c>
      <c r="N102" s="85"/>
      <c r="O102" s="96">
        <v>4.0482589705472648E-3</v>
      </c>
      <c r="P102" s="96">
        <f>M102/'סכום נכסי הקרן'!$C$43</f>
        <v>1.520915386936875E-3</v>
      </c>
    </row>
    <row r="103" spans="2:16">
      <c r="B103" s="88" t="s">
        <v>1647</v>
      </c>
      <c r="C103" s="85" t="s">
        <v>1648</v>
      </c>
      <c r="D103" s="85" t="s">
        <v>264</v>
      </c>
      <c r="E103" s="85"/>
      <c r="F103" s="118">
        <v>36528</v>
      </c>
      <c r="G103" s="95">
        <v>2.02</v>
      </c>
      <c r="H103" s="98" t="s">
        <v>184</v>
      </c>
      <c r="I103" s="99">
        <v>5.5E-2</v>
      </c>
      <c r="J103" s="99">
        <v>-2.5000000000000001E-3</v>
      </c>
      <c r="K103" s="95">
        <v>678600</v>
      </c>
      <c r="L103" s="119">
        <v>150.3486</v>
      </c>
      <c r="M103" s="95">
        <v>1020.2653399999999</v>
      </c>
      <c r="N103" s="85"/>
      <c r="O103" s="96">
        <v>1.5669431482927198E-3</v>
      </c>
      <c r="P103" s="96">
        <f>M103/'סכום נכסי הקרן'!$C$43</f>
        <v>5.8869453807979455E-4</v>
      </c>
    </row>
    <row r="104" spans="2:16">
      <c r="B104" s="88" t="s">
        <v>1649</v>
      </c>
      <c r="C104" s="85" t="s">
        <v>1650</v>
      </c>
      <c r="D104" s="85" t="s">
        <v>264</v>
      </c>
      <c r="E104" s="85"/>
      <c r="F104" s="118">
        <v>36557</v>
      </c>
      <c r="G104" s="95">
        <v>2.1</v>
      </c>
      <c r="H104" s="98" t="s">
        <v>184</v>
      </c>
      <c r="I104" s="99">
        <v>5.5E-2</v>
      </c>
      <c r="J104" s="99">
        <v>-2.5000000000000001E-3</v>
      </c>
      <c r="K104" s="95">
        <v>1450800</v>
      </c>
      <c r="L104" s="119">
        <v>150.3828</v>
      </c>
      <c r="M104" s="95">
        <v>2181.7530000000002</v>
      </c>
      <c r="N104" s="85"/>
      <c r="O104" s="96">
        <v>3.3507782540344718E-3</v>
      </c>
      <c r="P104" s="96">
        <f>M104/'סכום נכסי הקרן'!$C$43</f>
        <v>1.2588745536913036E-3</v>
      </c>
    </row>
    <row r="105" spans="2:16">
      <c r="B105" s="88" t="s">
        <v>1651</v>
      </c>
      <c r="C105" s="85" t="s">
        <v>1652</v>
      </c>
      <c r="D105" s="85" t="s">
        <v>264</v>
      </c>
      <c r="E105" s="85"/>
      <c r="F105" s="118">
        <v>36586</v>
      </c>
      <c r="G105" s="95">
        <v>2.1800000000000002</v>
      </c>
      <c r="H105" s="98" t="s">
        <v>184</v>
      </c>
      <c r="I105" s="99">
        <v>5.5E-2</v>
      </c>
      <c r="J105" s="99">
        <v>-2.5000000000000001E-3</v>
      </c>
      <c r="K105" s="95">
        <v>1845720</v>
      </c>
      <c r="L105" s="119">
        <v>151.1233</v>
      </c>
      <c r="M105" s="95">
        <v>2789.3130699999997</v>
      </c>
      <c r="N105" s="85"/>
      <c r="O105" s="96">
        <v>4.2838807044840227E-3</v>
      </c>
      <c r="P105" s="96">
        <f>M105/'סכום נכסי הקרן'!$C$43</f>
        <v>1.6094375697439487E-3</v>
      </c>
    </row>
    <row r="106" spans="2:16">
      <c r="B106" s="88" t="s">
        <v>1653</v>
      </c>
      <c r="C106" s="85" t="s">
        <v>1654</v>
      </c>
      <c r="D106" s="85" t="s">
        <v>264</v>
      </c>
      <c r="E106" s="85"/>
      <c r="F106" s="118">
        <v>36618</v>
      </c>
      <c r="G106" s="95">
        <v>2.27</v>
      </c>
      <c r="H106" s="98" t="s">
        <v>184</v>
      </c>
      <c r="I106" s="99">
        <v>5.5E-2</v>
      </c>
      <c r="J106" s="99">
        <v>-2.5000000000000001E-3</v>
      </c>
      <c r="K106" s="95">
        <v>1666800</v>
      </c>
      <c r="L106" s="119">
        <v>151.87270000000001</v>
      </c>
      <c r="M106" s="95">
        <v>2531.4149700000003</v>
      </c>
      <c r="N106" s="85"/>
      <c r="O106" s="96">
        <v>3.887795838215107E-3</v>
      </c>
      <c r="P106" s="96">
        <f>M106/'סכום נכסי הקרן'!$C$43</f>
        <v>1.4606300028308589E-3</v>
      </c>
    </row>
    <row r="107" spans="2:16">
      <c r="B107" s="88" t="s">
        <v>1655</v>
      </c>
      <c r="C107" s="85" t="s">
        <v>1656</v>
      </c>
      <c r="D107" s="85" t="s">
        <v>264</v>
      </c>
      <c r="E107" s="85"/>
      <c r="F107" s="118">
        <v>36647</v>
      </c>
      <c r="G107" s="95">
        <v>2.3499999999999996</v>
      </c>
      <c r="H107" s="98" t="s">
        <v>184</v>
      </c>
      <c r="I107" s="99">
        <v>5.5E-2</v>
      </c>
      <c r="J107" s="99">
        <v>-2.5000000000000001E-3</v>
      </c>
      <c r="K107" s="95">
        <v>1075320</v>
      </c>
      <c r="L107" s="119">
        <v>152.3383</v>
      </c>
      <c r="M107" s="95">
        <v>1638.1245700000002</v>
      </c>
      <c r="N107" s="85"/>
      <c r="O107" s="96">
        <v>2.515863246919138E-3</v>
      </c>
      <c r="P107" s="96">
        <f>M107/'סכום נכסי הקרן'!$C$43</f>
        <v>9.452001839573539E-4</v>
      </c>
    </row>
    <row r="108" spans="2:16">
      <c r="B108" s="88" t="s">
        <v>1657</v>
      </c>
      <c r="C108" s="85" t="s">
        <v>1658</v>
      </c>
      <c r="D108" s="85" t="s">
        <v>264</v>
      </c>
      <c r="E108" s="85"/>
      <c r="F108" s="118">
        <v>36678</v>
      </c>
      <c r="G108" s="95">
        <v>2.4300000000000002</v>
      </c>
      <c r="H108" s="98" t="s">
        <v>184</v>
      </c>
      <c r="I108" s="99">
        <v>5.5E-2</v>
      </c>
      <c r="J108" s="99">
        <v>-2.5000000000000001E-3</v>
      </c>
      <c r="K108" s="95">
        <v>1906200</v>
      </c>
      <c r="L108" s="119">
        <v>151.65199999999999</v>
      </c>
      <c r="M108" s="95">
        <v>2890.79142</v>
      </c>
      <c r="N108" s="85"/>
      <c r="O108" s="96">
        <v>4.4397331077740835E-3</v>
      </c>
      <c r="P108" s="96">
        <f>M108/'סכום נכסי הקרן'!$C$43</f>
        <v>1.6679907206118884E-3</v>
      </c>
    </row>
    <row r="109" spans="2:16">
      <c r="B109" s="88" t="s">
        <v>1659</v>
      </c>
      <c r="C109" s="85" t="s">
        <v>1660</v>
      </c>
      <c r="D109" s="85" t="s">
        <v>264</v>
      </c>
      <c r="E109" s="85"/>
      <c r="F109" s="118">
        <v>36709</v>
      </c>
      <c r="G109" s="95">
        <v>2.06</v>
      </c>
      <c r="H109" s="98" t="s">
        <v>184</v>
      </c>
      <c r="I109" s="99">
        <v>5.5E-2</v>
      </c>
      <c r="J109" s="99">
        <v>-2.5000000000000001E-3</v>
      </c>
      <c r="K109" s="95">
        <v>1116720</v>
      </c>
      <c r="L109" s="119">
        <v>150.4152</v>
      </c>
      <c r="M109" s="95">
        <v>1679.7162499999999</v>
      </c>
      <c r="N109" s="85"/>
      <c r="O109" s="96">
        <v>2.579740549662739E-3</v>
      </c>
      <c r="P109" s="96">
        <f>M109/'סכום נכסי הקרן'!$C$43</f>
        <v>9.6919864189336734E-4</v>
      </c>
    </row>
    <row r="110" spans="2:16">
      <c r="B110" s="88" t="s">
        <v>1661</v>
      </c>
      <c r="C110" s="85" t="s">
        <v>1662</v>
      </c>
      <c r="D110" s="85" t="s">
        <v>264</v>
      </c>
      <c r="E110" s="85"/>
      <c r="F110" s="118">
        <v>36739</v>
      </c>
      <c r="G110" s="95">
        <v>2.14</v>
      </c>
      <c r="H110" s="98" t="s">
        <v>184</v>
      </c>
      <c r="I110" s="99">
        <v>5.5E-2</v>
      </c>
      <c r="J110" s="99">
        <v>-2.5000000000000001E-3</v>
      </c>
      <c r="K110" s="95">
        <v>1091200</v>
      </c>
      <c r="L110" s="119">
        <v>150.03299999999999</v>
      </c>
      <c r="M110" s="95">
        <v>1637.1600600000002</v>
      </c>
      <c r="N110" s="85"/>
      <c r="O110" s="96">
        <v>2.5143819338952537E-3</v>
      </c>
      <c r="P110" s="96">
        <f>M110/'סכום נכסי הקרן'!$C$43</f>
        <v>9.4464366032897759E-4</v>
      </c>
    </row>
    <row r="111" spans="2:16">
      <c r="B111" s="88" t="s">
        <v>1663</v>
      </c>
      <c r="C111" s="85" t="s">
        <v>1664</v>
      </c>
      <c r="D111" s="85" t="s">
        <v>264</v>
      </c>
      <c r="E111" s="85"/>
      <c r="F111" s="118">
        <v>36770</v>
      </c>
      <c r="G111" s="95">
        <v>2.23</v>
      </c>
      <c r="H111" s="98" t="s">
        <v>184</v>
      </c>
      <c r="I111" s="99">
        <v>5.5E-2</v>
      </c>
      <c r="J111" s="99">
        <v>-2.5999999999999994E-3</v>
      </c>
      <c r="K111" s="95">
        <v>2640000</v>
      </c>
      <c r="L111" s="119">
        <v>149.654</v>
      </c>
      <c r="M111" s="95">
        <v>3950.8647900000001</v>
      </c>
      <c r="N111" s="85"/>
      <c r="O111" s="96">
        <v>6.0678141948068681E-3</v>
      </c>
      <c r="P111" s="96">
        <f>M111/'סכום נכסי הקרן'!$C$43</f>
        <v>2.2796545480656774E-3</v>
      </c>
    </row>
    <row r="112" spans="2:16">
      <c r="B112" s="88" t="s">
        <v>1665</v>
      </c>
      <c r="C112" s="85" t="s">
        <v>1666</v>
      </c>
      <c r="D112" s="85" t="s">
        <v>264</v>
      </c>
      <c r="E112" s="85"/>
      <c r="F112" s="118">
        <v>36801</v>
      </c>
      <c r="G112" s="95">
        <v>2.31</v>
      </c>
      <c r="H112" s="98" t="s">
        <v>184</v>
      </c>
      <c r="I112" s="99">
        <v>5.5E-2</v>
      </c>
      <c r="J112" s="99">
        <v>-2.5999999999999999E-3</v>
      </c>
      <c r="K112" s="95">
        <v>2437600</v>
      </c>
      <c r="L112" s="119">
        <v>150.53460000000001</v>
      </c>
      <c r="M112" s="95">
        <v>3669.4303199999999</v>
      </c>
      <c r="N112" s="85"/>
      <c r="O112" s="96">
        <v>5.6355817184395992E-3</v>
      </c>
      <c r="P112" s="96">
        <f>M112/'סכום נכסי הקרן'!$C$43</f>
        <v>2.1172664625149305E-3</v>
      </c>
    </row>
    <row r="113" spans="2:16">
      <c r="B113" s="88" t="s">
        <v>1667</v>
      </c>
      <c r="C113" s="85" t="s">
        <v>1668</v>
      </c>
      <c r="D113" s="85" t="s">
        <v>264</v>
      </c>
      <c r="E113" s="85"/>
      <c r="F113" s="118">
        <v>36861</v>
      </c>
      <c r="G113" s="95">
        <v>2.48</v>
      </c>
      <c r="H113" s="98" t="s">
        <v>184</v>
      </c>
      <c r="I113" s="99">
        <v>5.5E-2</v>
      </c>
      <c r="J113" s="99">
        <v>-2.5999999999999999E-3</v>
      </c>
      <c r="K113" s="95">
        <v>997040</v>
      </c>
      <c r="L113" s="119">
        <v>150.59110000000001</v>
      </c>
      <c r="M113" s="95">
        <v>1501.45325</v>
      </c>
      <c r="N113" s="85"/>
      <c r="O113" s="96">
        <v>2.3059608028724531E-3</v>
      </c>
      <c r="P113" s="96">
        <f>M113/'סכום נכסי הקרן'!$C$43</f>
        <v>8.6634063983508081E-4</v>
      </c>
    </row>
    <row r="114" spans="2:16">
      <c r="B114" s="88" t="s">
        <v>1669</v>
      </c>
      <c r="C114" s="85" t="s">
        <v>1670</v>
      </c>
      <c r="D114" s="85" t="s">
        <v>264</v>
      </c>
      <c r="E114" s="85"/>
      <c r="F114" s="118">
        <v>36892</v>
      </c>
      <c r="G114" s="95">
        <v>2.5</v>
      </c>
      <c r="H114" s="98" t="s">
        <v>184</v>
      </c>
      <c r="I114" s="99">
        <v>5.5E-2</v>
      </c>
      <c r="J114" s="99">
        <v>-2.5000000000000001E-3</v>
      </c>
      <c r="K114" s="95">
        <v>1096480</v>
      </c>
      <c r="L114" s="119">
        <v>150.61449999999999</v>
      </c>
      <c r="M114" s="95">
        <v>1690.8643300000001</v>
      </c>
      <c r="N114" s="85"/>
      <c r="O114" s="96">
        <v>2.5968619855164937E-3</v>
      </c>
      <c r="P114" s="96">
        <f>M114/'סכום נכסי הקרן'!$C$43</f>
        <v>9.7563109975386535E-4</v>
      </c>
    </row>
    <row r="115" spans="2:16">
      <c r="B115" s="88" t="s">
        <v>1671</v>
      </c>
      <c r="C115" s="85" t="s">
        <v>1672</v>
      </c>
      <c r="D115" s="85" t="s">
        <v>264</v>
      </c>
      <c r="E115" s="85"/>
      <c r="F115" s="118">
        <v>36923</v>
      </c>
      <c r="G115" s="95">
        <v>2.59</v>
      </c>
      <c r="H115" s="98" t="s">
        <v>184</v>
      </c>
      <c r="I115" s="99">
        <v>5.5E-2</v>
      </c>
      <c r="J115" s="99">
        <v>-2.5000000000000001E-3</v>
      </c>
      <c r="K115" s="95">
        <v>1664080</v>
      </c>
      <c r="L115" s="119">
        <v>154.37610000000001</v>
      </c>
      <c r="M115" s="95">
        <v>2568.9425699999997</v>
      </c>
      <c r="N115" s="85"/>
      <c r="O115" s="96">
        <v>3.9454314486650991E-3</v>
      </c>
      <c r="P115" s="96">
        <f>M115/'סכום נכסי הקרן'!$C$43</f>
        <v>1.4822834808831888E-3</v>
      </c>
    </row>
    <row r="116" spans="2:16">
      <c r="B116" s="88" t="s">
        <v>1673</v>
      </c>
      <c r="C116" s="85" t="s">
        <v>1674</v>
      </c>
      <c r="D116" s="85" t="s">
        <v>264</v>
      </c>
      <c r="E116" s="85"/>
      <c r="F116" s="118">
        <v>36951</v>
      </c>
      <c r="G116" s="95">
        <v>2.6599999999999997</v>
      </c>
      <c r="H116" s="98" t="s">
        <v>184</v>
      </c>
      <c r="I116" s="99">
        <v>5.5E-2</v>
      </c>
      <c r="J116" s="99">
        <v>-2.5000000000000001E-3</v>
      </c>
      <c r="K116" s="95">
        <v>2395360</v>
      </c>
      <c r="L116" s="119">
        <v>155.30690000000001</v>
      </c>
      <c r="M116" s="95">
        <v>3720.1589599999998</v>
      </c>
      <c r="N116" s="85"/>
      <c r="O116" s="96">
        <v>5.7134917402288411E-3</v>
      </c>
      <c r="P116" s="96">
        <f>M116/'סכום נכסי הקרן'!$C$43</f>
        <v>2.1465369592390629E-3</v>
      </c>
    </row>
    <row r="117" spans="2:16">
      <c r="B117" s="88" t="s">
        <v>1675</v>
      </c>
      <c r="C117" s="85" t="s">
        <v>1676</v>
      </c>
      <c r="D117" s="85" t="s">
        <v>264</v>
      </c>
      <c r="E117" s="85"/>
      <c r="F117" s="118">
        <v>36982</v>
      </c>
      <c r="G117" s="95">
        <v>2.75</v>
      </c>
      <c r="H117" s="98" t="s">
        <v>184</v>
      </c>
      <c r="I117" s="99">
        <v>5.5E-2</v>
      </c>
      <c r="J117" s="99">
        <v>-2.5000000000000001E-3</v>
      </c>
      <c r="K117" s="95">
        <v>1561120</v>
      </c>
      <c r="L117" s="119">
        <v>155.48150000000001</v>
      </c>
      <c r="M117" s="95">
        <v>2427.2529599999998</v>
      </c>
      <c r="N117" s="85"/>
      <c r="O117" s="96">
        <v>3.7278218182391874E-3</v>
      </c>
      <c r="P117" s="96">
        <f>M117/'סכום נכסי הקרן'!$C$43</f>
        <v>1.4005283763633624E-3</v>
      </c>
    </row>
    <row r="118" spans="2:16">
      <c r="B118" s="88" t="s">
        <v>1677</v>
      </c>
      <c r="C118" s="85" t="s">
        <v>1678</v>
      </c>
      <c r="D118" s="85" t="s">
        <v>264</v>
      </c>
      <c r="E118" s="85"/>
      <c r="F118" s="118">
        <v>37012</v>
      </c>
      <c r="G118" s="95">
        <v>2.83</v>
      </c>
      <c r="H118" s="98" t="s">
        <v>184</v>
      </c>
      <c r="I118" s="99">
        <v>5.5E-2</v>
      </c>
      <c r="J118" s="99">
        <v>-2.3999999999999998E-3</v>
      </c>
      <c r="K118" s="95">
        <v>2499640</v>
      </c>
      <c r="L118" s="119">
        <v>155.18809999999999</v>
      </c>
      <c r="M118" s="95">
        <v>3879.14336</v>
      </c>
      <c r="N118" s="85"/>
      <c r="O118" s="96">
        <v>5.957663042044729E-3</v>
      </c>
      <c r="P118" s="96">
        <f>M118/'סכום נכסי הקרן'!$C$43</f>
        <v>2.2382711819461613E-3</v>
      </c>
    </row>
    <row r="119" spans="2:16">
      <c r="B119" s="88" t="s">
        <v>1679</v>
      </c>
      <c r="C119" s="85" t="s">
        <v>1680</v>
      </c>
      <c r="D119" s="85" t="s">
        <v>264</v>
      </c>
      <c r="E119" s="85"/>
      <c r="F119" s="118">
        <v>37043</v>
      </c>
      <c r="G119" s="95">
        <v>2.9200000000000004</v>
      </c>
      <c r="H119" s="98" t="s">
        <v>184</v>
      </c>
      <c r="I119" s="99">
        <v>5.5E-2</v>
      </c>
      <c r="J119" s="99">
        <v>-2.3999999999999998E-3</v>
      </c>
      <c r="K119" s="95">
        <v>792000</v>
      </c>
      <c r="L119" s="119">
        <v>153.8168</v>
      </c>
      <c r="M119" s="95">
        <v>1218.2291699999998</v>
      </c>
      <c r="N119" s="85"/>
      <c r="O119" s="96">
        <v>1.8709798090189231E-3</v>
      </c>
      <c r="P119" s="96">
        <f>M119/'סכום נכסי הקרן'!$C$43</f>
        <v>7.029199467939207E-4</v>
      </c>
    </row>
    <row r="120" spans="2:16">
      <c r="B120" s="88" t="s">
        <v>1681</v>
      </c>
      <c r="C120" s="85" t="s">
        <v>1682</v>
      </c>
      <c r="D120" s="85" t="s">
        <v>264</v>
      </c>
      <c r="E120" s="85"/>
      <c r="F120" s="118">
        <v>37073</v>
      </c>
      <c r="G120" s="95">
        <v>2.5399999999999996</v>
      </c>
      <c r="H120" s="98" t="s">
        <v>184</v>
      </c>
      <c r="I120" s="99">
        <v>5.5E-2</v>
      </c>
      <c r="J120" s="99">
        <v>-2.3999999999999998E-3</v>
      </c>
      <c r="K120" s="95">
        <v>3895840</v>
      </c>
      <c r="L120" s="119">
        <v>149.61330000000001</v>
      </c>
      <c r="M120" s="95">
        <v>5967.7139200000001</v>
      </c>
      <c r="N120" s="85"/>
      <c r="O120" s="96">
        <v>9.165329911055382E-3</v>
      </c>
      <c r="P120" s="96">
        <f>M120/'סכום נכסי הקרן'!$C$43</f>
        <v>3.4433793365231443E-3</v>
      </c>
    </row>
    <row r="121" spans="2:16">
      <c r="B121" s="88" t="s">
        <v>1683</v>
      </c>
      <c r="C121" s="85" t="s">
        <v>1684</v>
      </c>
      <c r="D121" s="85" t="s">
        <v>264</v>
      </c>
      <c r="E121" s="85"/>
      <c r="F121" s="118">
        <v>37104</v>
      </c>
      <c r="G121" s="95">
        <v>2.62</v>
      </c>
      <c r="H121" s="98" t="s">
        <v>184</v>
      </c>
      <c r="I121" s="99">
        <v>5.5E-2</v>
      </c>
      <c r="J121" s="99">
        <v>-2.3E-3</v>
      </c>
      <c r="K121" s="95">
        <v>78000</v>
      </c>
      <c r="L121" s="119">
        <v>152.7534</v>
      </c>
      <c r="M121" s="95">
        <v>119.14767999999999</v>
      </c>
      <c r="N121" s="85"/>
      <c r="O121" s="96">
        <v>1.8298930042156828E-4</v>
      </c>
      <c r="P121" s="96">
        <f>M121/'סכום נכסי הקרן'!$C$43</f>
        <v>6.8748379162698173E-5</v>
      </c>
    </row>
    <row r="122" spans="2:16">
      <c r="B122" s="88" t="s">
        <v>1685</v>
      </c>
      <c r="C122" s="85" t="s">
        <v>1686</v>
      </c>
      <c r="D122" s="85" t="s">
        <v>264</v>
      </c>
      <c r="E122" s="85"/>
      <c r="F122" s="118">
        <v>37135</v>
      </c>
      <c r="G122" s="95">
        <v>2.71</v>
      </c>
      <c r="H122" s="98" t="s">
        <v>184</v>
      </c>
      <c r="I122" s="99">
        <v>5.5E-2</v>
      </c>
      <c r="J122" s="99">
        <v>-2.3E-3</v>
      </c>
      <c r="K122" s="95">
        <v>3184480</v>
      </c>
      <c r="L122" s="119">
        <v>152.1771</v>
      </c>
      <c r="M122" s="95">
        <v>4846.04954</v>
      </c>
      <c r="N122" s="85"/>
      <c r="O122" s="96">
        <v>7.4426561652972418E-3</v>
      </c>
      <c r="P122" s="96">
        <f>M122/'סכום נכסי הקרן'!$C$43</f>
        <v>2.7961774095571069E-3</v>
      </c>
    </row>
    <row r="123" spans="2:16">
      <c r="B123" s="88" t="s">
        <v>1687</v>
      </c>
      <c r="C123" s="85" t="s">
        <v>1688</v>
      </c>
      <c r="D123" s="85" t="s">
        <v>264</v>
      </c>
      <c r="E123" s="85"/>
      <c r="F123" s="118">
        <v>37165</v>
      </c>
      <c r="G123" s="95">
        <v>2.79</v>
      </c>
      <c r="H123" s="98" t="s">
        <v>184</v>
      </c>
      <c r="I123" s="99">
        <v>5.5E-2</v>
      </c>
      <c r="J123" s="99">
        <v>-2.3E-3</v>
      </c>
      <c r="K123" s="95">
        <v>2753920</v>
      </c>
      <c r="L123" s="119">
        <v>151.7525</v>
      </c>
      <c r="M123" s="95">
        <v>4179.1414300000006</v>
      </c>
      <c r="N123" s="85"/>
      <c r="O123" s="96">
        <v>6.4184058526233385E-3</v>
      </c>
      <c r="P123" s="96">
        <f>M123/'סכום נכסי הקרן'!$C$43</f>
        <v>2.4113704908411203E-3</v>
      </c>
    </row>
    <row r="124" spans="2:16">
      <c r="B124" s="88" t="s">
        <v>1689</v>
      </c>
      <c r="C124" s="85" t="s">
        <v>1690</v>
      </c>
      <c r="D124" s="85" t="s">
        <v>264</v>
      </c>
      <c r="E124" s="85"/>
      <c r="F124" s="118">
        <v>37196</v>
      </c>
      <c r="G124" s="95">
        <v>2.87</v>
      </c>
      <c r="H124" s="98" t="s">
        <v>184</v>
      </c>
      <c r="I124" s="99">
        <v>5.5E-2</v>
      </c>
      <c r="J124" s="99">
        <v>-2.3E-3</v>
      </c>
      <c r="K124" s="95">
        <v>1251120</v>
      </c>
      <c r="L124" s="119">
        <v>151.47120000000001</v>
      </c>
      <c r="M124" s="95">
        <v>1895.0859800000001</v>
      </c>
      <c r="N124" s="85"/>
      <c r="O124" s="96">
        <v>2.9105095266556782E-3</v>
      </c>
      <c r="P124" s="96">
        <f>M124/'סכום נכסי הקרן'!$C$43</f>
        <v>1.0934672794212482E-3</v>
      </c>
    </row>
    <row r="125" spans="2:16">
      <c r="B125" s="88" t="s">
        <v>1691</v>
      </c>
      <c r="C125" s="85" t="s">
        <v>1692</v>
      </c>
      <c r="D125" s="85" t="s">
        <v>264</v>
      </c>
      <c r="E125" s="85"/>
      <c r="F125" s="118">
        <v>37226</v>
      </c>
      <c r="G125" s="95">
        <v>2.9600000000000004</v>
      </c>
      <c r="H125" s="98" t="s">
        <v>184</v>
      </c>
      <c r="I125" s="99">
        <v>5.5E-2</v>
      </c>
      <c r="J125" s="99">
        <v>-2.2000000000000001E-3</v>
      </c>
      <c r="K125" s="95">
        <v>2260960</v>
      </c>
      <c r="L125" s="119">
        <v>151.33500000000001</v>
      </c>
      <c r="M125" s="95">
        <v>3421.6237799999999</v>
      </c>
      <c r="N125" s="85"/>
      <c r="O125" s="96">
        <v>5.2549956642714496E-3</v>
      </c>
      <c r="P125" s="96">
        <f>M125/'סכום נכסי הקרן'!$C$43</f>
        <v>1.9742817399343786E-3</v>
      </c>
    </row>
    <row r="126" spans="2:16">
      <c r="B126" s="88" t="s">
        <v>1693</v>
      </c>
      <c r="C126" s="85" t="s">
        <v>1694</v>
      </c>
      <c r="D126" s="85" t="s">
        <v>264</v>
      </c>
      <c r="E126" s="85"/>
      <c r="F126" s="118">
        <v>37257</v>
      </c>
      <c r="G126" s="95">
        <v>2.9699999999999998</v>
      </c>
      <c r="H126" s="98" t="s">
        <v>184</v>
      </c>
      <c r="I126" s="99">
        <v>5.5E-2</v>
      </c>
      <c r="J126" s="99">
        <v>-2.2000000000000001E-3</v>
      </c>
      <c r="K126" s="95">
        <v>2974400</v>
      </c>
      <c r="L126" s="119">
        <v>152.23670000000001</v>
      </c>
      <c r="M126" s="95">
        <v>4633.5366900000008</v>
      </c>
      <c r="N126" s="85"/>
      <c r="O126" s="96">
        <v>7.11627483960048E-3</v>
      </c>
      <c r="P126" s="96">
        <f>M126/'סכום נכסי הקרן'!$C$43</f>
        <v>2.6735571958127389E-3</v>
      </c>
    </row>
    <row r="127" spans="2:16">
      <c r="B127" s="88" t="s">
        <v>1695</v>
      </c>
      <c r="C127" s="85" t="s">
        <v>1696</v>
      </c>
      <c r="D127" s="85" t="s">
        <v>264</v>
      </c>
      <c r="E127" s="85"/>
      <c r="F127" s="118">
        <v>37530</v>
      </c>
      <c r="G127" s="95">
        <v>3.2600000000000002</v>
      </c>
      <c r="H127" s="98" t="s">
        <v>184</v>
      </c>
      <c r="I127" s="99">
        <v>5.5E-2</v>
      </c>
      <c r="J127" s="99">
        <v>-1.8999999999999998E-3</v>
      </c>
      <c r="K127" s="95">
        <v>2862000</v>
      </c>
      <c r="L127" s="119">
        <v>146.30029999999999</v>
      </c>
      <c r="M127" s="95">
        <v>4187.1145999999999</v>
      </c>
      <c r="N127" s="85"/>
      <c r="O127" s="96">
        <v>6.4306512005851456E-3</v>
      </c>
      <c r="P127" s="96">
        <f>M127/'סכום נכסי הקרן'!$C$43</f>
        <v>2.4159710211602049E-3</v>
      </c>
    </row>
    <row r="128" spans="2:16">
      <c r="B128" s="88" t="s">
        <v>1697</v>
      </c>
      <c r="C128" s="85" t="s">
        <v>1698</v>
      </c>
      <c r="D128" s="85" t="s">
        <v>264</v>
      </c>
      <c r="E128" s="85"/>
      <c r="F128" s="118">
        <v>37561</v>
      </c>
      <c r="G128" s="95">
        <v>3.3400000000000003</v>
      </c>
      <c r="H128" s="98" t="s">
        <v>184</v>
      </c>
      <c r="I128" s="99">
        <v>5.5E-2</v>
      </c>
      <c r="J128" s="99">
        <v>-1.8E-3</v>
      </c>
      <c r="K128" s="95">
        <v>2214000</v>
      </c>
      <c r="L128" s="119">
        <v>145.76519999999999</v>
      </c>
      <c r="M128" s="95">
        <v>3227.2412200000003</v>
      </c>
      <c r="N128" s="85"/>
      <c r="O128" s="96">
        <v>4.9564591869472293E-3</v>
      </c>
      <c r="P128" s="96">
        <f>M128/'סכום נכסי הקרן'!$C$43</f>
        <v>1.8621227290539664E-3</v>
      </c>
    </row>
    <row r="129" spans="2:16">
      <c r="B129" s="88" t="s">
        <v>1699</v>
      </c>
      <c r="C129" s="85" t="s">
        <v>1700</v>
      </c>
      <c r="D129" s="85" t="s">
        <v>264</v>
      </c>
      <c r="E129" s="85"/>
      <c r="F129" s="118">
        <v>37591</v>
      </c>
      <c r="G129" s="95">
        <v>3.43</v>
      </c>
      <c r="H129" s="98" t="s">
        <v>184</v>
      </c>
      <c r="I129" s="99">
        <v>5.5E-2</v>
      </c>
      <c r="J129" s="99">
        <v>-1.8000000000000002E-3</v>
      </c>
      <c r="K129" s="95">
        <v>4030800</v>
      </c>
      <c r="L129" s="119">
        <v>144.83269999999999</v>
      </c>
      <c r="M129" s="95">
        <v>5837.9154200000003</v>
      </c>
      <c r="N129" s="85"/>
      <c r="O129" s="96">
        <v>8.9659828762598329E-3</v>
      </c>
      <c r="P129" s="96">
        <f>M129/'סכום נכסי הקרן'!$C$43</f>
        <v>3.3684854192202688E-3</v>
      </c>
    </row>
    <row r="130" spans="2:16">
      <c r="B130" s="88" t="s">
        <v>1701</v>
      </c>
      <c r="C130" s="85" t="s">
        <v>1702</v>
      </c>
      <c r="D130" s="85" t="s">
        <v>264</v>
      </c>
      <c r="E130" s="85"/>
      <c r="F130" s="118">
        <v>37622</v>
      </c>
      <c r="G130" s="95">
        <v>3.43</v>
      </c>
      <c r="H130" s="98" t="s">
        <v>184</v>
      </c>
      <c r="I130" s="99">
        <v>5.5E-2</v>
      </c>
      <c r="J130" s="99">
        <v>-1.6999999999999999E-3</v>
      </c>
      <c r="K130" s="95">
        <v>2499600</v>
      </c>
      <c r="L130" s="119">
        <v>146.03110000000001</v>
      </c>
      <c r="M130" s="95">
        <v>3733.2228300000002</v>
      </c>
      <c r="N130" s="85"/>
      <c r="O130" s="96">
        <v>5.7335554832416997E-3</v>
      </c>
      <c r="P130" s="96">
        <f>M130/'סכום נכסי הקרן'!$C$43</f>
        <v>2.154074830627681E-3</v>
      </c>
    </row>
    <row r="131" spans="2:16">
      <c r="B131" s="88" t="s">
        <v>1703</v>
      </c>
      <c r="C131" s="85" t="s">
        <v>1704</v>
      </c>
      <c r="D131" s="85" t="s">
        <v>264</v>
      </c>
      <c r="E131" s="85"/>
      <c r="F131" s="118">
        <v>37653</v>
      </c>
      <c r="G131" s="95">
        <v>3.52</v>
      </c>
      <c r="H131" s="98" t="s">
        <v>184</v>
      </c>
      <c r="I131" s="99">
        <v>5.5E-2</v>
      </c>
      <c r="J131" s="99">
        <v>-1.6999999999999999E-3</v>
      </c>
      <c r="K131" s="95">
        <v>1583400</v>
      </c>
      <c r="L131" s="119">
        <v>149.76410000000001</v>
      </c>
      <c r="M131" s="95">
        <v>2371.3649999999998</v>
      </c>
      <c r="N131" s="85"/>
      <c r="O131" s="96">
        <v>3.6419880134820272E-3</v>
      </c>
      <c r="P131" s="96">
        <f>M131/'סכום נכסי הקרן'!$C$43</f>
        <v>1.3682809447330554E-3</v>
      </c>
    </row>
    <row r="132" spans="2:16">
      <c r="B132" s="88" t="s">
        <v>1705</v>
      </c>
      <c r="C132" s="85" t="s">
        <v>1706</v>
      </c>
      <c r="D132" s="85" t="s">
        <v>264</v>
      </c>
      <c r="E132" s="85"/>
      <c r="F132" s="118">
        <v>37681</v>
      </c>
      <c r="G132" s="95">
        <v>3.6000000000000005</v>
      </c>
      <c r="H132" s="98" t="s">
        <v>184</v>
      </c>
      <c r="I132" s="99">
        <v>5.5E-2</v>
      </c>
      <c r="J132" s="99">
        <v>-1.6000000000000001E-3</v>
      </c>
      <c r="K132" s="95">
        <v>3529800</v>
      </c>
      <c r="L132" s="119">
        <v>149.48089999999999</v>
      </c>
      <c r="M132" s="95">
        <v>5276.3779699999996</v>
      </c>
      <c r="N132" s="85"/>
      <c r="O132" s="96">
        <v>8.1035628514971886E-3</v>
      </c>
      <c r="P132" s="96">
        <f>M132/'סכום נכסי הקרן'!$C$43</f>
        <v>3.0444775197239903E-3</v>
      </c>
    </row>
    <row r="133" spans="2:16">
      <c r="B133" s="88" t="s">
        <v>1707</v>
      </c>
      <c r="C133" s="85" t="s">
        <v>1708</v>
      </c>
      <c r="D133" s="85" t="s">
        <v>264</v>
      </c>
      <c r="E133" s="85"/>
      <c r="F133" s="118">
        <v>37712</v>
      </c>
      <c r="G133" s="95">
        <v>3.6799999999999997</v>
      </c>
      <c r="H133" s="98" t="s">
        <v>184</v>
      </c>
      <c r="I133" s="99">
        <v>5.5E-2</v>
      </c>
      <c r="J133" s="99">
        <v>-1.6000000000000001E-3</v>
      </c>
      <c r="K133" s="95">
        <v>5163000</v>
      </c>
      <c r="L133" s="119">
        <v>148.887</v>
      </c>
      <c r="M133" s="95">
        <v>7687.0345299999999</v>
      </c>
      <c r="N133" s="85"/>
      <c r="O133" s="96">
        <v>1.1805895599151734E-2</v>
      </c>
      <c r="P133" s="96">
        <f>M133/'סכום נכסי הקרן'!$C$43</f>
        <v>4.4354297499136653E-3</v>
      </c>
    </row>
    <row r="134" spans="2:16">
      <c r="B134" s="88" t="s">
        <v>1709</v>
      </c>
      <c r="C134" s="85" t="s">
        <v>1710</v>
      </c>
      <c r="D134" s="85" t="s">
        <v>264</v>
      </c>
      <c r="E134" s="85"/>
      <c r="F134" s="118">
        <v>37742</v>
      </c>
      <c r="G134" s="95">
        <v>3.7700000000000005</v>
      </c>
      <c r="H134" s="98" t="s">
        <v>184</v>
      </c>
      <c r="I134" s="99">
        <v>5.5E-2</v>
      </c>
      <c r="J134" s="99">
        <v>-1.5000000000000002E-3</v>
      </c>
      <c r="K134" s="95">
        <v>3000000</v>
      </c>
      <c r="L134" s="119">
        <v>148.58840000000001</v>
      </c>
      <c r="M134" s="95">
        <v>4457.6532200000001</v>
      </c>
      <c r="N134" s="85"/>
      <c r="O134" s="96">
        <v>6.8461496207878432E-3</v>
      </c>
      <c r="P134" s="96">
        <f>M134/'סכום נכסי הקרן'!$C$43</f>
        <v>2.5720721859156842E-3</v>
      </c>
    </row>
    <row r="135" spans="2:16">
      <c r="B135" s="88" t="s">
        <v>1711</v>
      </c>
      <c r="C135" s="85" t="s">
        <v>1712</v>
      </c>
      <c r="D135" s="85" t="s">
        <v>264</v>
      </c>
      <c r="E135" s="85"/>
      <c r="F135" s="118">
        <v>37773</v>
      </c>
      <c r="G135" s="95">
        <v>3.8499999999999996</v>
      </c>
      <c r="H135" s="98" t="s">
        <v>184</v>
      </c>
      <c r="I135" s="99">
        <v>5.5E-2</v>
      </c>
      <c r="J135" s="99">
        <v>-1.5000000000000002E-3</v>
      </c>
      <c r="K135" s="95">
        <v>3600000</v>
      </c>
      <c r="L135" s="119">
        <v>148.8725</v>
      </c>
      <c r="M135" s="95">
        <v>5359.4093300000004</v>
      </c>
      <c r="N135" s="85"/>
      <c r="O135" s="96">
        <v>8.2310840124585408E-3</v>
      </c>
      <c r="P135" s="96">
        <f>M135/'סכום נכסי הקרן'!$C$43</f>
        <v>3.0923867313819475E-3</v>
      </c>
    </row>
    <row r="136" spans="2:16">
      <c r="B136" s="88" t="s">
        <v>1713</v>
      </c>
      <c r="C136" s="85" t="s">
        <v>1714</v>
      </c>
      <c r="D136" s="85" t="s">
        <v>264</v>
      </c>
      <c r="E136" s="85"/>
      <c r="F136" s="118">
        <v>37803</v>
      </c>
      <c r="G136" s="95">
        <v>3.4699999999999998</v>
      </c>
      <c r="H136" s="98" t="s">
        <v>184</v>
      </c>
      <c r="I136" s="99">
        <v>5.5E-2</v>
      </c>
      <c r="J136" s="99">
        <v>-1.4000000000000002E-3</v>
      </c>
      <c r="K136" s="95">
        <v>4275160</v>
      </c>
      <c r="L136" s="119">
        <v>146.23500000000001</v>
      </c>
      <c r="M136" s="95">
        <v>6394.0558899999996</v>
      </c>
      <c r="N136" s="85"/>
      <c r="O136" s="96">
        <v>9.8201141152518302E-3</v>
      </c>
      <c r="P136" s="96">
        <f>M136/'סכום נכסי הקרן'!$C$43</f>
        <v>3.6893792536556612E-3</v>
      </c>
    </row>
    <row r="137" spans="2:16">
      <c r="B137" s="88" t="s">
        <v>1715</v>
      </c>
      <c r="C137" s="85" t="s">
        <v>1716</v>
      </c>
      <c r="D137" s="85" t="s">
        <v>264</v>
      </c>
      <c r="E137" s="85"/>
      <c r="F137" s="118">
        <v>37834</v>
      </c>
      <c r="G137" s="95">
        <v>3.55</v>
      </c>
      <c r="H137" s="98" t="s">
        <v>184</v>
      </c>
      <c r="I137" s="99">
        <v>5.5E-2</v>
      </c>
      <c r="J137" s="99">
        <v>-1.3999999999999998E-3</v>
      </c>
      <c r="K137" s="95">
        <v>4760000</v>
      </c>
      <c r="L137" s="119">
        <v>150.4539</v>
      </c>
      <c r="M137" s="95">
        <v>7161.6052099999997</v>
      </c>
      <c r="N137" s="85"/>
      <c r="O137" s="96">
        <v>1.0998931135489661E-2</v>
      </c>
      <c r="P137" s="96">
        <f>M137/'סכום נכסי הקרן'!$C$43</f>
        <v>4.1322562922805946E-3</v>
      </c>
    </row>
    <row r="141" spans="2:16">
      <c r="B141" s="100"/>
    </row>
    <row r="142" spans="2:16">
      <c r="B142" s="111" t="s">
        <v>1885</v>
      </c>
    </row>
    <row r="143" spans="2:16">
      <c r="B143" s="111" t="s">
        <v>131</v>
      </c>
    </row>
  </sheetData>
  <sheetProtection password="C7AB" sheet="1" objects="1" scenarios="1"/>
  <mergeCells count="2">
    <mergeCell ref="B6:P6"/>
    <mergeCell ref="B7:P7"/>
  </mergeCells>
  <phoneticPr fontId="5" type="noConversion"/>
  <dataValidations count="1">
    <dataValidation allowBlank="1" showInputMessage="1" showErrorMessage="1" sqref="C5:C1048576 Y1:XFD2 A1:B1048576 D3:XFD1048576 D1:W2"/>
  </dataValidations>
  <pageMargins left="0" right="0" top="0.51181102362204722" bottom="0.51181102362204722" header="0" footer="0.23622047244094491"/>
  <pageSetup paperSize="9" scale="90" fitToHeight="25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 enableFormatConditionsCalculation="0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5.42578125" style="2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5" t="s">
        <v>199</v>
      </c>
      <c r="C1" s="79" t="s" vm="1">
        <v>259</v>
      </c>
    </row>
    <row r="2" spans="2:65">
      <c r="B2" s="55" t="s">
        <v>198</v>
      </c>
      <c r="C2" s="79" t="s">
        <v>260</v>
      </c>
    </row>
    <row r="3" spans="2:65">
      <c r="B3" s="55" t="s">
        <v>200</v>
      </c>
      <c r="C3" s="79" t="s">
        <v>261</v>
      </c>
    </row>
    <row r="4" spans="2:65">
      <c r="B4" s="55" t="s">
        <v>201</v>
      </c>
      <c r="C4" s="79">
        <v>414</v>
      </c>
    </row>
    <row r="6" spans="2:65" ht="26.25" customHeight="1">
      <c r="B6" s="185" t="s">
        <v>231</v>
      </c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  <c r="R6" s="186"/>
      <c r="S6" s="187"/>
    </row>
    <row r="7" spans="2:65" ht="26.25" customHeight="1">
      <c r="B7" s="185" t="s">
        <v>106</v>
      </c>
      <c r="C7" s="186"/>
      <c r="D7" s="186"/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86"/>
      <c r="R7" s="186"/>
      <c r="S7" s="187"/>
    </row>
    <row r="8" spans="2:65" s="3" customFormat="1" ht="78.75">
      <c r="B8" s="20" t="s">
        <v>135</v>
      </c>
      <c r="C8" s="28" t="s">
        <v>55</v>
      </c>
      <c r="D8" s="71" t="s">
        <v>137</v>
      </c>
      <c r="E8" s="71" t="s">
        <v>136</v>
      </c>
      <c r="F8" s="71" t="s">
        <v>77</v>
      </c>
      <c r="G8" s="28" t="s">
        <v>15</v>
      </c>
      <c r="H8" s="28" t="s">
        <v>78</v>
      </c>
      <c r="I8" s="28" t="s">
        <v>121</v>
      </c>
      <c r="J8" s="28" t="s">
        <v>18</v>
      </c>
      <c r="K8" s="28" t="s">
        <v>120</v>
      </c>
      <c r="L8" s="28" t="s">
        <v>17</v>
      </c>
      <c r="M8" s="71" t="s">
        <v>19</v>
      </c>
      <c r="N8" s="28" t="s">
        <v>0</v>
      </c>
      <c r="O8" s="28" t="s">
        <v>124</v>
      </c>
      <c r="P8" s="28" t="s">
        <v>128</v>
      </c>
      <c r="Q8" s="28" t="s">
        <v>70</v>
      </c>
      <c r="R8" s="71" t="s">
        <v>202</v>
      </c>
      <c r="S8" s="29" t="s">
        <v>204</v>
      </c>
      <c r="U8" s="1"/>
      <c r="BJ8" s="1"/>
    </row>
    <row r="9" spans="2:65" s="3" customFormat="1" ht="17.25" customHeight="1">
      <c r="B9" s="14"/>
      <c r="C9" s="30"/>
      <c r="D9" s="15"/>
      <c r="E9" s="15"/>
      <c r="F9" s="30"/>
      <c r="G9" s="30"/>
      <c r="H9" s="30"/>
      <c r="I9" s="30" t="s">
        <v>24</v>
      </c>
      <c r="J9" s="30" t="s">
        <v>21</v>
      </c>
      <c r="K9" s="30"/>
      <c r="L9" s="30" t="s">
        <v>20</v>
      </c>
      <c r="M9" s="30" t="s">
        <v>20</v>
      </c>
      <c r="N9" s="30" t="s">
        <v>22</v>
      </c>
      <c r="O9" s="30" t="s">
        <v>74</v>
      </c>
      <c r="P9" s="30" t="s">
        <v>23</v>
      </c>
      <c r="Q9" s="30" t="s">
        <v>20</v>
      </c>
      <c r="R9" s="30" t="s">
        <v>20</v>
      </c>
      <c r="S9" s="31" t="s">
        <v>20</v>
      </c>
      <c r="BJ9" s="1"/>
    </row>
    <row r="10" spans="2:65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8" t="s">
        <v>14</v>
      </c>
      <c r="Q10" s="18" t="s">
        <v>132</v>
      </c>
      <c r="R10" s="19" t="s">
        <v>133</v>
      </c>
      <c r="S10" s="19" t="s">
        <v>205</v>
      </c>
      <c r="T10" s="5"/>
      <c r="BJ10" s="1"/>
    </row>
    <row r="11" spans="2:65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5"/>
      <c r="BJ11" s="1"/>
      <c r="BM11" s="1"/>
    </row>
    <row r="12" spans="2:65" ht="20.25" customHeight="1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</row>
    <row r="13" spans="2:65">
      <c r="B13" s="100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</row>
    <row r="14" spans="2:65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</row>
    <row r="15" spans="2:65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</row>
    <row r="16" spans="2:6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</row>
    <row r="17" spans="2:19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</row>
    <row r="18" spans="2:19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</row>
    <row r="19" spans="2:19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</row>
    <row r="20" spans="2:19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</row>
    <row r="21" spans="2:19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</row>
    <row r="22" spans="2:19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</row>
    <row r="23" spans="2:19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</row>
    <row r="24" spans="2:19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</row>
    <row r="25" spans="2:19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</row>
    <row r="26" spans="2:19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</row>
    <row r="27" spans="2:19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</row>
    <row r="28" spans="2:19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</row>
    <row r="29" spans="2:19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</row>
    <row r="30" spans="2:19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</row>
    <row r="31" spans="2:19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</row>
    <row r="32" spans="2:19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</row>
    <row r="33" spans="2:19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</row>
    <row r="34" spans="2:19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</row>
    <row r="35" spans="2:19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</row>
    <row r="36" spans="2:19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</row>
    <row r="37" spans="2:19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</row>
    <row r="38" spans="2:1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</row>
    <row r="39" spans="2:19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</row>
    <row r="40" spans="2:1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</row>
    <row r="41" spans="2:1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</row>
    <row r="42" spans="2:1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</row>
    <row r="43" spans="2:1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</row>
    <row r="44" spans="2:1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</row>
    <row r="45" spans="2:1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</row>
    <row r="46" spans="2:1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</row>
    <row r="47" spans="2:1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</row>
    <row r="48" spans="2:1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</row>
    <row r="49" spans="2:19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</row>
    <row r="50" spans="2:19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</row>
    <row r="51" spans="2:19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</row>
    <row r="52" spans="2:19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</row>
    <row r="53" spans="2:19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</row>
    <row r="54" spans="2:19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</row>
    <row r="55" spans="2:19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</row>
    <row r="56" spans="2:19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</row>
    <row r="57" spans="2:19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</row>
    <row r="58" spans="2:19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</row>
    <row r="59" spans="2:19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</row>
    <row r="60" spans="2:19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</row>
    <row r="61" spans="2:19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</row>
    <row r="62" spans="2:19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</row>
    <row r="63" spans="2:19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</row>
    <row r="64" spans="2:19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</row>
    <row r="65" spans="2:19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</row>
    <row r="66" spans="2:19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</row>
    <row r="67" spans="2:19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</row>
    <row r="68" spans="2:19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</row>
    <row r="69" spans="2:19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</row>
    <row r="70" spans="2:19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</row>
    <row r="71" spans="2:19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</row>
    <row r="72" spans="2:19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</row>
    <row r="73" spans="2:19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</row>
    <row r="74" spans="2:19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</row>
    <row r="75" spans="2:19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</row>
    <row r="76" spans="2:19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</row>
    <row r="77" spans="2:19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</row>
    <row r="78" spans="2:19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</row>
    <row r="79" spans="2:19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</row>
    <row r="80" spans="2:19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</row>
    <row r="81" spans="2:19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</row>
    <row r="82" spans="2:19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</row>
    <row r="83" spans="2:19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</row>
    <row r="84" spans="2:19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</row>
    <row r="85" spans="2:19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</row>
    <row r="86" spans="2:19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</row>
    <row r="87" spans="2:19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</row>
    <row r="88" spans="2:19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</row>
    <row r="89" spans="2:19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</row>
    <row r="90" spans="2:19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</row>
    <row r="91" spans="2:19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</row>
    <row r="92" spans="2:19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</row>
    <row r="93" spans="2:19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</row>
    <row r="94" spans="2:19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</row>
    <row r="95" spans="2:19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</row>
    <row r="96" spans="2:19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</row>
    <row r="97" spans="2:19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</row>
    <row r="98" spans="2:19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</row>
    <row r="99" spans="2:19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</row>
    <row r="100" spans="2:19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</row>
    <row r="101" spans="2:19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</row>
    <row r="102" spans="2:19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</row>
    <row r="103" spans="2:19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</row>
    <row r="104" spans="2:19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</row>
    <row r="105" spans="2:19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</row>
    <row r="106" spans="2:19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</row>
    <row r="107" spans="2:19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</row>
    <row r="108" spans="2:19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</row>
    <row r="109" spans="2:19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</row>
    <row r="110" spans="2:19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2"/>
      <c r="D398" s="1"/>
      <c r="E398" s="1"/>
      <c r="F398" s="1"/>
    </row>
    <row r="399" spans="2:6">
      <c r="B399" s="42"/>
      <c r="D399" s="1"/>
      <c r="E399" s="1"/>
      <c r="F399" s="1"/>
    </row>
    <row r="400" spans="2:6">
      <c r="B400" s="3"/>
      <c r="D400" s="1"/>
      <c r="E400" s="1"/>
      <c r="F400" s="1"/>
    </row>
  </sheetData>
  <sheetProtection password="C7AB" sheet="1" objects="1" scenarios="1"/>
  <mergeCells count="2">
    <mergeCell ref="B6:S6"/>
    <mergeCell ref="B7:S7"/>
  </mergeCells>
  <phoneticPr fontId="5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 enableFormatConditionsCalculation="0">
    <tabColor indexed="43"/>
    <pageSetUpPr fitToPage="1"/>
  </sheetPr>
  <dimension ref="B1:BR541"/>
  <sheetViews>
    <sheetView rightToLeft="1" zoomScale="90" zoomScaleNormal="90" workbookViewId="0">
      <selection activeCell="U24" sqref="U24"/>
    </sheetView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23.85546875" style="2" customWidth="1"/>
    <col min="4" max="4" width="9.28515625" style="2" bestFit="1" customWidth="1"/>
    <col min="5" max="5" width="11.28515625" style="2" bestFit="1" customWidth="1"/>
    <col min="6" max="6" width="14.7109375" style="1" bestFit="1" customWidth="1"/>
    <col min="7" max="7" width="6" style="1" bestFit="1" customWidth="1"/>
    <col min="8" max="8" width="8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8" style="1" bestFit="1" customWidth="1"/>
    <col min="14" max="14" width="13.140625" style="1" bestFit="1" customWidth="1"/>
    <col min="15" max="15" width="7.28515625" style="1" bestFit="1" customWidth="1"/>
    <col min="16" max="16" width="10.140625" style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140625" style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9" width="5.7109375" style="1" customWidth="1"/>
    <col min="40" max="16384" width="9.140625" style="1"/>
  </cols>
  <sheetData>
    <row r="1" spans="2:70">
      <c r="B1" s="55" t="s">
        <v>199</v>
      </c>
      <c r="C1" s="79" t="s" vm="1">
        <v>259</v>
      </c>
    </row>
    <row r="2" spans="2:70">
      <c r="B2" s="55" t="s">
        <v>198</v>
      </c>
      <c r="C2" s="79" t="s">
        <v>260</v>
      </c>
    </row>
    <row r="3" spans="2:70">
      <c r="B3" s="55" t="s">
        <v>200</v>
      </c>
      <c r="C3" s="79" t="s">
        <v>261</v>
      </c>
    </row>
    <row r="4" spans="2:70">
      <c r="B4" s="55" t="s">
        <v>201</v>
      </c>
      <c r="C4" s="79">
        <v>414</v>
      </c>
    </row>
    <row r="6" spans="2:70" ht="26.25" customHeight="1">
      <c r="B6" s="185" t="s">
        <v>231</v>
      </c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  <c r="R6" s="186"/>
      <c r="S6" s="187"/>
    </row>
    <row r="7" spans="2:70" ht="26.25" customHeight="1">
      <c r="B7" s="185" t="s">
        <v>107</v>
      </c>
      <c r="C7" s="186"/>
      <c r="D7" s="186"/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86"/>
      <c r="R7" s="186"/>
      <c r="S7" s="187"/>
    </row>
    <row r="8" spans="2:70" s="3" customFormat="1" ht="78.75">
      <c r="B8" s="20" t="s">
        <v>135</v>
      </c>
      <c r="C8" s="28" t="s">
        <v>55</v>
      </c>
      <c r="D8" s="71" t="s">
        <v>137</v>
      </c>
      <c r="E8" s="71" t="s">
        <v>136</v>
      </c>
      <c r="F8" s="71" t="s">
        <v>77</v>
      </c>
      <c r="G8" s="28" t="s">
        <v>15</v>
      </c>
      <c r="H8" s="28" t="s">
        <v>78</v>
      </c>
      <c r="I8" s="28" t="s">
        <v>121</v>
      </c>
      <c r="J8" s="28" t="s">
        <v>18</v>
      </c>
      <c r="K8" s="28" t="s">
        <v>120</v>
      </c>
      <c r="L8" s="28" t="s">
        <v>17</v>
      </c>
      <c r="M8" s="71" t="s">
        <v>19</v>
      </c>
      <c r="N8" s="28" t="s">
        <v>0</v>
      </c>
      <c r="O8" s="28" t="s">
        <v>124</v>
      </c>
      <c r="P8" s="28" t="s">
        <v>128</v>
      </c>
      <c r="Q8" s="28" t="s">
        <v>70</v>
      </c>
      <c r="R8" s="71" t="s">
        <v>202</v>
      </c>
      <c r="S8" s="29" t="s">
        <v>204</v>
      </c>
      <c r="BO8" s="1"/>
    </row>
    <row r="9" spans="2:70" s="3" customFormat="1" ht="27.75" customHeight="1">
      <c r="B9" s="14"/>
      <c r="C9" s="30"/>
      <c r="D9" s="15"/>
      <c r="E9" s="15"/>
      <c r="F9" s="30"/>
      <c r="G9" s="30"/>
      <c r="H9" s="30"/>
      <c r="I9" s="30" t="s">
        <v>24</v>
      </c>
      <c r="J9" s="30" t="s">
        <v>21</v>
      </c>
      <c r="K9" s="30"/>
      <c r="L9" s="30" t="s">
        <v>20</v>
      </c>
      <c r="M9" s="30" t="s">
        <v>20</v>
      </c>
      <c r="N9" s="30" t="s">
        <v>22</v>
      </c>
      <c r="O9" s="30" t="s">
        <v>74</v>
      </c>
      <c r="P9" s="30" t="s">
        <v>23</v>
      </c>
      <c r="Q9" s="30" t="s">
        <v>20</v>
      </c>
      <c r="R9" s="30" t="s">
        <v>20</v>
      </c>
      <c r="S9" s="31" t="s">
        <v>20</v>
      </c>
      <c r="BO9" s="1"/>
    </row>
    <row r="10" spans="2:70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8" t="s">
        <v>14</v>
      </c>
      <c r="Q10" s="18" t="s">
        <v>132</v>
      </c>
      <c r="R10" s="19" t="s">
        <v>133</v>
      </c>
      <c r="S10" s="19" t="s">
        <v>205</v>
      </c>
      <c r="T10" s="5"/>
      <c r="BO10" s="1"/>
    </row>
    <row r="11" spans="2:70" s="4" customFormat="1" ht="18" customHeight="1">
      <c r="B11" s="112" t="s">
        <v>63</v>
      </c>
      <c r="C11" s="83"/>
      <c r="D11" s="83"/>
      <c r="E11" s="83"/>
      <c r="F11" s="83"/>
      <c r="G11" s="83"/>
      <c r="H11" s="83"/>
      <c r="I11" s="83"/>
      <c r="J11" s="94">
        <v>4.0193128899922002</v>
      </c>
      <c r="K11" s="83"/>
      <c r="L11" s="83"/>
      <c r="M11" s="93">
        <v>2.3089816942665778E-2</v>
      </c>
      <c r="N11" s="92"/>
      <c r="O11" s="94"/>
      <c r="P11" s="92">
        <v>13358.356880000001</v>
      </c>
      <c r="Q11" s="83"/>
      <c r="R11" s="93">
        <v>1</v>
      </c>
      <c r="S11" s="93">
        <f>P11/'סכום נכסי הקרן'!$C$43</f>
        <v>7.7077907331210976E-3</v>
      </c>
      <c r="T11" s="5"/>
      <c r="BO11" s="131"/>
      <c r="BR11" s="131"/>
    </row>
    <row r="12" spans="2:70" s="131" customFormat="1" ht="17.25" customHeight="1">
      <c r="B12" s="106" t="s">
        <v>254</v>
      </c>
      <c r="C12" s="83"/>
      <c r="D12" s="83"/>
      <c r="E12" s="83"/>
      <c r="F12" s="83"/>
      <c r="G12" s="83"/>
      <c r="H12" s="83"/>
      <c r="I12" s="83"/>
      <c r="J12" s="94">
        <v>4.0270264551391124</v>
      </c>
      <c r="K12" s="83"/>
      <c r="L12" s="83"/>
      <c r="M12" s="93">
        <v>1.9461219779149785E-2</v>
      </c>
      <c r="N12" s="92"/>
      <c r="O12" s="94"/>
      <c r="P12" s="92">
        <v>12174.342710000001</v>
      </c>
      <c r="Q12" s="83"/>
      <c r="R12" s="93">
        <v>0.91136528387164928</v>
      </c>
      <c r="S12" s="93">
        <f>P12/'סכום נכסי הקרן'!$C$43</f>
        <v>7.0246128895141771E-3</v>
      </c>
    </row>
    <row r="13" spans="2:70">
      <c r="B13" s="107" t="s">
        <v>71</v>
      </c>
      <c r="C13" s="83"/>
      <c r="D13" s="83"/>
      <c r="E13" s="83"/>
      <c r="F13" s="83"/>
      <c r="G13" s="83"/>
      <c r="H13" s="83"/>
      <c r="I13" s="83"/>
      <c r="J13" s="94">
        <v>4.066216346410668</v>
      </c>
      <c r="K13" s="83"/>
      <c r="L13" s="83"/>
      <c r="M13" s="93">
        <v>1.5373952955350316E-2</v>
      </c>
      <c r="N13" s="92"/>
      <c r="O13" s="94"/>
      <c r="P13" s="92">
        <v>11160.188110000003</v>
      </c>
      <c r="Q13" s="83"/>
      <c r="R13" s="93">
        <v>0.83544617128090992</v>
      </c>
      <c r="S13" s="93">
        <f>P13/'סכום נכסי הקרן'!$C$43</f>
        <v>6.4394442570204994E-3</v>
      </c>
    </row>
    <row r="14" spans="2:70">
      <c r="B14" s="108" t="s">
        <v>1717</v>
      </c>
      <c r="C14" s="85" t="s">
        <v>1718</v>
      </c>
      <c r="D14" s="98" t="s">
        <v>1719</v>
      </c>
      <c r="E14" s="85" t="s">
        <v>1720</v>
      </c>
      <c r="F14" s="98" t="s">
        <v>556</v>
      </c>
      <c r="G14" s="85" t="s">
        <v>322</v>
      </c>
      <c r="H14" s="85" t="s">
        <v>182</v>
      </c>
      <c r="I14" s="118">
        <v>39076</v>
      </c>
      <c r="J14" s="97">
        <v>10.129999999999999</v>
      </c>
      <c r="K14" s="98" t="s">
        <v>184</v>
      </c>
      <c r="L14" s="99">
        <v>4.9000000000000002E-2</v>
      </c>
      <c r="M14" s="96">
        <v>1.2699999999999999E-2</v>
      </c>
      <c r="N14" s="95">
        <v>250000</v>
      </c>
      <c r="O14" s="97">
        <v>171.3</v>
      </c>
      <c r="P14" s="95">
        <v>428.24997999999999</v>
      </c>
      <c r="Q14" s="96">
        <v>1.2734986843210017E-4</v>
      </c>
      <c r="R14" s="96">
        <v>3.2058582043213081E-2</v>
      </c>
      <c r="S14" s="96">
        <f>P14/'סכום נכסי הקרן'!$C$43</f>
        <v>2.4710084158968026E-4</v>
      </c>
    </row>
    <row r="15" spans="2:70">
      <c r="B15" s="108" t="s">
        <v>1721</v>
      </c>
      <c r="C15" s="85" t="s">
        <v>1722</v>
      </c>
      <c r="D15" s="98" t="s">
        <v>1719</v>
      </c>
      <c r="E15" s="85" t="s">
        <v>1723</v>
      </c>
      <c r="F15" s="98" t="s">
        <v>471</v>
      </c>
      <c r="G15" s="85" t="s">
        <v>346</v>
      </c>
      <c r="H15" s="85" t="s">
        <v>182</v>
      </c>
      <c r="I15" s="118">
        <v>38918</v>
      </c>
      <c r="J15" s="97">
        <v>2.52</v>
      </c>
      <c r="K15" s="98" t="s">
        <v>184</v>
      </c>
      <c r="L15" s="99">
        <v>0.05</v>
      </c>
      <c r="M15" s="96">
        <v>7.3000000000000001E-3</v>
      </c>
      <c r="N15" s="95">
        <v>115165.74</v>
      </c>
      <c r="O15" s="97">
        <v>130.29</v>
      </c>
      <c r="P15" s="95">
        <v>150.04944</v>
      </c>
      <c r="Q15" s="96">
        <v>2.9982021836685319E-3</v>
      </c>
      <c r="R15" s="96">
        <v>1.1232626987579028E-2</v>
      </c>
      <c r="S15" s="96">
        <f>P15/'סכום נכסי הקרן'!$C$43</f>
        <v>8.6578738203467589E-5</v>
      </c>
    </row>
    <row r="16" spans="2:70">
      <c r="B16" s="108" t="s">
        <v>1724</v>
      </c>
      <c r="C16" s="85" t="s">
        <v>1725</v>
      </c>
      <c r="D16" s="98" t="s">
        <v>1719</v>
      </c>
      <c r="E16" s="85" t="s">
        <v>1726</v>
      </c>
      <c r="F16" s="98" t="s">
        <v>556</v>
      </c>
      <c r="G16" s="85" t="s">
        <v>376</v>
      </c>
      <c r="H16" s="85" t="s">
        <v>182</v>
      </c>
      <c r="I16" s="118">
        <v>41739</v>
      </c>
      <c r="J16" s="97">
        <v>0.5</v>
      </c>
      <c r="K16" s="98" t="s">
        <v>184</v>
      </c>
      <c r="L16" s="99">
        <v>8.4000000000000005E-2</v>
      </c>
      <c r="M16" s="96">
        <v>7.6999999999999994E-3</v>
      </c>
      <c r="N16" s="95">
        <v>333800</v>
      </c>
      <c r="O16" s="97">
        <v>127.53</v>
      </c>
      <c r="P16" s="95">
        <v>425.69517999999999</v>
      </c>
      <c r="Q16" s="96">
        <v>2.1894867784613718E-3</v>
      </c>
      <c r="R16" s="96">
        <v>3.1867330976712155E-2</v>
      </c>
      <c r="S16" s="96">
        <f>P16/'סכום נכסי הקרן'!$C$43</f>
        <v>2.4562671839160487E-4</v>
      </c>
    </row>
    <row r="17" spans="2:19">
      <c r="B17" s="108" t="s">
        <v>1727</v>
      </c>
      <c r="C17" s="85" t="s">
        <v>1728</v>
      </c>
      <c r="D17" s="98" t="s">
        <v>1719</v>
      </c>
      <c r="E17" s="85" t="s">
        <v>1729</v>
      </c>
      <c r="F17" s="98" t="s">
        <v>556</v>
      </c>
      <c r="G17" s="85" t="s">
        <v>376</v>
      </c>
      <c r="H17" s="85" t="s">
        <v>182</v>
      </c>
      <c r="I17" s="118">
        <v>38817</v>
      </c>
      <c r="J17" s="97">
        <v>0.77999999999999992</v>
      </c>
      <c r="K17" s="98" t="s">
        <v>184</v>
      </c>
      <c r="L17" s="99">
        <v>6.5000000000000002E-2</v>
      </c>
      <c r="M17" s="96">
        <v>3.3E-3</v>
      </c>
      <c r="N17" s="95">
        <v>1900000</v>
      </c>
      <c r="O17" s="97">
        <v>126.19</v>
      </c>
      <c r="P17" s="95">
        <v>2397.60995</v>
      </c>
      <c r="Q17" s="96">
        <v>4.3721582984553994E-3</v>
      </c>
      <c r="R17" s="96">
        <v>0.17948389697461054</v>
      </c>
      <c r="S17" s="96">
        <f>P17/'סכום נכסי הקרן'!$C$43</f>
        <v>1.3834243178453649E-3</v>
      </c>
    </row>
    <row r="18" spans="2:19">
      <c r="B18" s="108" t="s">
        <v>1730</v>
      </c>
      <c r="C18" s="85" t="s">
        <v>1731</v>
      </c>
      <c r="D18" s="98" t="s">
        <v>1719</v>
      </c>
      <c r="E18" s="85" t="s">
        <v>1732</v>
      </c>
      <c r="F18" s="98" t="s">
        <v>556</v>
      </c>
      <c r="G18" s="85" t="s">
        <v>376</v>
      </c>
      <c r="H18" s="85" t="s">
        <v>182</v>
      </c>
      <c r="I18" s="118">
        <v>39350</v>
      </c>
      <c r="J18" s="97">
        <v>5.6400000000000006</v>
      </c>
      <c r="K18" s="98" t="s">
        <v>184</v>
      </c>
      <c r="L18" s="99">
        <v>5.5999999999999994E-2</v>
      </c>
      <c r="M18" s="96">
        <v>1.01E-2</v>
      </c>
      <c r="N18" s="95">
        <v>547763.93999999994</v>
      </c>
      <c r="O18" s="97">
        <v>152.5</v>
      </c>
      <c r="P18" s="95">
        <v>835.33996000000002</v>
      </c>
      <c r="Q18" s="96">
        <v>5.660077473602788E-4</v>
      </c>
      <c r="R18" s="96">
        <v>6.2533136934727548E-2</v>
      </c>
      <c r="S18" s="96">
        <f>P18/'סכום נכסי הקרן'!$C$43</f>
        <v>4.8199233337848572E-4</v>
      </c>
    </row>
    <row r="19" spans="2:19">
      <c r="B19" s="108" t="s">
        <v>1733</v>
      </c>
      <c r="C19" s="85" t="s">
        <v>1734</v>
      </c>
      <c r="D19" s="98" t="s">
        <v>1719</v>
      </c>
      <c r="E19" s="85" t="s">
        <v>1735</v>
      </c>
      <c r="F19" s="98" t="s">
        <v>364</v>
      </c>
      <c r="G19" s="85" t="s">
        <v>416</v>
      </c>
      <c r="H19" s="85" t="s">
        <v>182</v>
      </c>
      <c r="I19" s="118">
        <v>38652</v>
      </c>
      <c r="J19" s="97">
        <v>3.29</v>
      </c>
      <c r="K19" s="98" t="s">
        <v>184</v>
      </c>
      <c r="L19" s="99">
        <v>5.2999999999999999E-2</v>
      </c>
      <c r="M19" s="96">
        <v>7.4000000000000003E-3</v>
      </c>
      <c r="N19" s="95">
        <v>328190.96000000002</v>
      </c>
      <c r="O19" s="97">
        <v>140.03</v>
      </c>
      <c r="P19" s="95">
        <v>459.56581</v>
      </c>
      <c r="Q19" s="96">
        <v>1.5380362002208629E-3</v>
      </c>
      <c r="R19" s="96">
        <v>3.4402869614005994E-2</v>
      </c>
      <c r="S19" s="96">
        <f>P19/'סכום נכסי הקרן'!$C$43</f>
        <v>2.6517011960360882E-4</v>
      </c>
    </row>
    <row r="20" spans="2:19">
      <c r="B20" s="108" t="s">
        <v>1736</v>
      </c>
      <c r="C20" s="85" t="s">
        <v>1737</v>
      </c>
      <c r="D20" s="98" t="s">
        <v>1719</v>
      </c>
      <c r="E20" s="85" t="s">
        <v>336</v>
      </c>
      <c r="F20" s="98" t="s">
        <v>321</v>
      </c>
      <c r="G20" s="85" t="s">
        <v>507</v>
      </c>
      <c r="H20" s="85" t="s">
        <v>182</v>
      </c>
      <c r="I20" s="118">
        <v>39702</v>
      </c>
      <c r="J20" s="97">
        <v>5.47</v>
      </c>
      <c r="K20" s="98" t="s">
        <v>184</v>
      </c>
      <c r="L20" s="99">
        <v>5.7500000000000002E-2</v>
      </c>
      <c r="M20" s="96">
        <v>8.1000000000000013E-3</v>
      </c>
      <c r="N20" s="95">
        <v>3630240</v>
      </c>
      <c r="O20" s="97">
        <v>153.22</v>
      </c>
      <c r="P20" s="95">
        <v>5562.2536399999999</v>
      </c>
      <c r="Q20" s="96">
        <v>2.7882027649769586E-3</v>
      </c>
      <c r="R20" s="96">
        <v>0.41638756098272467</v>
      </c>
      <c r="S20" s="96">
        <f>P20/'סכום נכסי הקרן'!$C$43</f>
        <v>3.2094281839295411E-3</v>
      </c>
    </row>
    <row r="21" spans="2:19">
      <c r="B21" s="108" t="s">
        <v>1738</v>
      </c>
      <c r="C21" s="85" t="s">
        <v>1739</v>
      </c>
      <c r="D21" s="98" t="s">
        <v>1719</v>
      </c>
      <c r="E21" s="85" t="s">
        <v>1740</v>
      </c>
      <c r="F21" s="98" t="s">
        <v>364</v>
      </c>
      <c r="G21" s="85" t="s">
        <v>542</v>
      </c>
      <c r="H21" s="85" t="s">
        <v>180</v>
      </c>
      <c r="I21" s="118">
        <v>39422</v>
      </c>
      <c r="J21" s="97">
        <v>0.46</v>
      </c>
      <c r="K21" s="98" t="s">
        <v>184</v>
      </c>
      <c r="L21" s="99">
        <v>6.5000000000000002E-2</v>
      </c>
      <c r="M21" s="96">
        <v>7.6E-3</v>
      </c>
      <c r="N21" s="95">
        <v>80000</v>
      </c>
      <c r="O21" s="97">
        <v>119.84</v>
      </c>
      <c r="P21" s="95">
        <v>95.872</v>
      </c>
      <c r="Q21" s="96">
        <v>7.7722422141563623E-4</v>
      </c>
      <c r="R21" s="96">
        <v>7.1769305807017781E-3</v>
      </c>
      <c r="S21" s="96">
        <f>P21/'סכום נכסי הקרן'!$C$43</f>
        <v>5.5318279022186582E-5</v>
      </c>
    </row>
    <row r="22" spans="2:19">
      <c r="B22" s="108" t="s">
        <v>1741</v>
      </c>
      <c r="C22" s="85" t="s">
        <v>1742</v>
      </c>
      <c r="D22" s="98" t="s">
        <v>1719</v>
      </c>
      <c r="E22" s="85"/>
      <c r="F22" s="98" t="s">
        <v>364</v>
      </c>
      <c r="G22" s="85" t="s">
        <v>580</v>
      </c>
      <c r="H22" s="85" t="s">
        <v>182</v>
      </c>
      <c r="I22" s="118">
        <v>38445</v>
      </c>
      <c r="J22" s="97">
        <v>2.15</v>
      </c>
      <c r="K22" s="98" t="s">
        <v>184</v>
      </c>
      <c r="L22" s="99">
        <v>6.7000000000000004E-2</v>
      </c>
      <c r="M22" s="96">
        <v>6.0100000000000001E-2</v>
      </c>
      <c r="N22" s="95">
        <v>247233.22</v>
      </c>
      <c r="O22" s="97">
        <v>126.59</v>
      </c>
      <c r="P22" s="95">
        <v>312.97252000000003</v>
      </c>
      <c r="Q22" s="96">
        <v>1.0877946754739092E-3</v>
      </c>
      <c r="R22" s="96">
        <v>2.342896830886285E-2</v>
      </c>
      <c r="S22" s="96">
        <f>P22/'סכום נכסי הקרן'!$C$43</f>
        <v>1.8058558481764096E-4</v>
      </c>
    </row>
    <row r="23" spans="2:19">
      <c r="B23" s="108" t="s">
        <v>1743</v>
      </c>
      <c r="C23" s="85" t="s">
        <v>1744</v>
      </c>
      <c r="D23" s="98" t="s">
        <v>1719</v>
      </c>
      <c r="E23" s="85"/>
      <c r="F23" s="98" t="s">
        <v>364</v>
      </c>
      <c r="G23" s="85" t="s">
        <v>580</v>
      </c>
      <c r="H23" s="85" t="s">
        <v>182</v>
      </c>
      <c r="I23" s="118">
        <v>38890</v>
      </c>
      <c r="J23" s="97">
        <v>2.2699999999999996</v>
      </c>
      <c r="K23" s="98" t="s">
        <v>184</v>
      </c>
      <c r="L23" s="99">
        <v>6.7000000000000004E-2</v>
      </c>
      <c r="M23" s="96">
        <v>5.6699999999999993E-2</v>
      </c>
      <c r="N23" s="95">
        <v>142850.20000000001</v>
      </c>
      <c r="O23" s="97">
        <v>126.92</v>
      </c>
      <c r="P23" s="95">
        <v>181.30548000000002</v>
      </c>
      <c r="Q23" s="96">
        <v>1.480706575811288E-3</v>
      </c>
      <c r="R23" s="96">
        <v>1.3572438708494812E-2</v>
      </c>
      <c r="S23" s="96">
        <f>P23/'סכום נכסי הקרן'!$C$43</f>
        <v>1.0461351730319041E-4</v>
      </c>
    </row>
    <row r="24" spans="2:19">
      <c r="B24" s="108" t="s">
        <v>1745</v>
      </c>
      <c r="C24" s="85" t="s">
        <v>1746</v>
      </c>
      <c r="D24" s="98" t="s">
        <v>1719</v>
      </c>
      <c r="E24" s="85" t="s">
        <v>1747</v>
      </c>
      <c r="F24" s="98" t="s">
        <v>664</v>
      </c>
      <c r="G24" s="85" t="s">
        <v>654</v>
      </c>
      <c r="H24" s="85" t="s">
        <v>182</v>
      </c>
      <c r="I24" s="118">
        <v>39104</v>
      </c>
      <c r="J24" s="97">
        <v>2.58</v>
      </c>
      <c r="K24" s="98" t="s">
        <v>184</v>
      </c>
      <c r="L24" s="99">
        <v>5.5999999999999994E-2</v>
      </c>
      <c r="M24" s="96">
        <v>0.21569999999999998</v>
      </c>
      <c r="N24" s="95">
        <v>380996.53</v>
      </c>
      <c r="O24" s="97">
        <v>81.7</v>
      </c>
      <c r="P24" s="95">
        <v>311.27415000000002</v>
      </c>
      <c r="Q24" s="96">
        <v>2.6118952133086655E-4</v>
      </c>
      <c r="R24" s="96">
        <v>2.3301829169277293E-2</v>
      </c>
      <c r="S24" s="96">
        <f>P24/'סכום נכסי הקרן'!$C$43</f>
        <v>1.7960562293572641E-4</v>
      </c>
    </row>
    <row r="25" spans="2:19">
      <c r="B25" s="109"/>
      <c r="C25" s="85"/>
      <c r="D25" s="85"/>
      <c r="E25" s="85"/>
      <c r="F25" s="85"/>
      <c r="G25" s="85"/>
      <c r="H25" s="85"/>
      <c r="I25" s="85"/>
      <c r="J25" s="97"/>
      <c r="K25" s="85"/>
      <c r="L25" s="85"/>
      <c r="M25" s="96"/>
      <c r="N25" s="95"/>
      <c r="O25" s="97"/>
      <c r="P25" s="85"/>
      <c r="Q25" s="85"/>
      <c r="R25" s="96"/>
      <c r="S25" s="85"/>
    </row>
    <row r="26" spans="2:19">
      <c r="B26" s="107" t="s">
        <v>72</v>
      </c>
      <c r="C26" s="83"/>
      <c r="D26" s="83"/>
      <c r="E26" s="83"/>
      <c r="F26" s="83"/>
      <c r="G26" s="83"/>
      <c r="H26" s="83"/>
      <c r="I26" s="83"/>
      <c r="J26" s="94">
        <v>2.62</v>
      </c>
      <c r="K26" s="83"/>
      <c r="L26" s="83"/>
      <c r="M26" s="93">
        <v>3.1200000000000006E-2</v>
      </c>
      <c r="N26" s="92"/>
      <c r="O26" s="94"/>
      <c r="P26" s="92">
        <v>571.65584000000001</v>
      </c>
      <c r="Q26" s="83"/>
      <c r="R26" s="93">
        <v>4.2793873912432855E-2</v>
      </c>
      <c r="S26" s="93">
        <f>P26/'סכום נכסי הקרן'!$C$43</f>
        <v>3.2984622477660267E-4</v>
      </c>
    </row>
    <row r="27" spans="2:19">
      <c r="B27" s="108" t="s">
        <v>1748</v>
      </c>
      <c r="C27" s="85" t="s">
        <v>1749</v>
      </c>
      <c r="D27" s="98" t="s">
        <v>1719</v>
      </c>
      <c r="E27" s="85" t="s">
        <v>1750</v>
      </c>
      <c r="F27" s="98" t="s">
        <v>364</v>
      </c>
      <c r="G27" s="85" t="s">
        <v>580</v>
      </c>
      <c r="H27" s="85" t="s">
        <v>180</v>
      </c>
      <c r="I27" s="118">
        <v>41903</v>
      </c>
      <c r="J27" s="97">
        <v>2.62</v>
      </c>
      <c r="K27" s="98" t="s">
        <v>184</v>
      </c>
      <c r="L27" s="99">
        <v>5.1500000000000004E-2</v>
      </c>
      <c r="M27" s="96">
        <v>3.1200000000000006E-2</v>
      </c>
      <c r="N27" s="95">
        <v>531426.80000000005</v>
      </c>
      <c r="O27" s="97">
        <v>107.57</v>
      </c>
      <c r="P27" s="95">
        <v>571.65584000000001</v>
      </c>
      <c r="Q27" s="96">
        <v>3.6470588235294121E-3</v>
      </c>
      <c r="R27" s="96">
        <v>4.2793873912432855E-2</v>
      </c>
      <c r="S27" s="96">
        <f>P27/'סכום נכסי הקרן'!$C$43</f>
        <v>3.2984622477660267E-4</v>
      </c>
    </row>
    <row r="28" spans="2:19">
      <c r="B28" s="109"/>
      <c r="C28" s="85"/>
      <c r="D28" s="85"/>
      <c r="E28" s="85"/>
      <c r="F28" s="85"/>
      <c r="G28" s="85"/>
      <c r="H28" s="85"/>
      <c r="I28" s="85"/>
      <c r="J28" s="97"/>
      <c r="K28" s="85"/>
      <c r="L28" s="85"/>
      <c r="M28" s="96"/>
      <c r="N28" s="95"/>
      <c r="O28" s="97"/>
      <c r="P28" s="85"/>
      <c r="Q28" s="85"/>
      <c r="R28" s="96"/>
      <c r="S28" s="85"/>
    </row>
    <row r="29" spans="2:19">
      <c r="B29" s="107" t="s">
        <v>57</v>
      </c>
      <c r="C29" s="83"/>
      <c r="D29" s="83"/>
      <c r="E29" s="83"/>
      <c r="F29" s="83"/>
      <c r="G29" s="83"/>
      <c r="H29" s="83"/>
      <c r="I29" s="83"/>
      <c r="J29" s="94">
        <v>4.8563357429521385</v>
      </c>
      <c r="K29" s="83"/>
      <c r="L29" s="83"/>
      <c r="M29" s="93">
        <v>0.10738039121736748</v>
      </c>
      <c r="N29" s="92"/>
      <c r="O29" s="94"/>
      <c r="P29" s="92">
        <v>442.49876</v>
      </c>
      <c r="Q29" s="83"/>
      <c r="R29" s="93">
        <v>3.3125238678306669E-2</v>
      </c>
      <c r="S29" s="93">
        <f>P29/'סכום נכסי הקרן'!$C$43</f>
        <v>2.5532240771707667E-4</v>
      </c>
    </row>
    <row r="30" spans="2:19">
      <c r="B30" s="108" t="s">
        <v>1751</v>
      </c>
      <c r="C30" s="85" t="s">
        <v>1752</v>
      </c>
      <c r="D30" s="98" t="s">
        <v>1719</v>
      </c>
      <c r="E30" s="85" t="s">
        <v>1753</v>
      </c>
      <c r="F30" s="98" t="s">
        <v>556</v>
      </c>
      <c r="G30" s="85" t="s">
        <v>665</v>
      </c>
      <c r="H30" s="85"/>
      <c r="I30" s="118">
        <v>41840</v>
      </c>
      <c r="J30" s="97">
        <v>5.94</v>
      </c>
      <c r="K30" s="98" t="s">
        <v>183</v>
      </c>
      <c r="L30" s="99">
        <v>0.03</v>
      </c>
      <c r="M30" s="96">
        <v>0.15340000000000001</v>
      </c>
      <c r="N30" s="95">
        <v>146870.93</v>
      </c>
      <c r="O30" s="97">
        <v>50.04</v>
      </c>
      <c r="P30" s="95">
        <v>282.65872999999999</v>
      </c>
      <c r="Q30" s="96">
        <v>4.1293500143959808E-4</v>
      </c>
      <c r="R30" s="96">
        <v>2.1159692957686573E-2</v>
      </c>
      <c r="S30" s="96">
        <f>P30/'סכום נכסי הקרן'!$C$43</f>
        <v>1.6309448529494431E-4</v>
      </c>
    </row>
    <row r="31" spans="2:19">
      <c r="B31" s="108" t="s">
        <v>1754</v>
      </c>
      <c r="C31" s="85" t="s">
        <v>1755</v>
      </c>
      <c r="D31" s="98" t="s">
        <v>1719</v>
      </c>
      <c r="E31" s="85" t="s">
        <v>1753</v>
      </c>
      <c r="F31" s="98" t="s">
        <v>556</v>
      </c>
      <c r="G31" s="85" t="s">
        <v>665</v>
      </c>
      <c r="H31" s="85"/>
      <c r="I31" s="118">
        <v>41840</v>
      </c>
      <c r="J31" s="97">
        <v>2.94</v>
      </c>
      <c r="K31" s="98" t="s">
        <v>183</v>
      </c>
      <c r="L31" s="99">
        <v>3.4541000000000002E-2</v>
      </c>
      <c r="M31" s="96">
        <v>2.6000000000000002E-2</v>
      </c>
      <c r="N31" s="95">
        <v>40825.22</v>
      </c>
      <c r="O31" s="97">
        <v>101.8</v>
      </c>
      <c r="P31" s="95">
        <v>159.84003000000001</v>
      </c>
      <c r="Q31" s="96">
        <v>1.0993317714513816E-3</v>
      </c>
      <c r="R31" s="96">
        <v>1.1965545720620094E-2</v>
      </c>
      <c r="S31" s="96">
        <f>P31/'סכום נכסי הקרן'!$C$43</f>
        <v>9.222792242213238E-5</v>
      </c>
    </row>
    <row r="32" spans="2:19">
      <c r="B32" s="109"/>
      <c r="C32" s="85"/>
      <c r="D32" s="85"/>
      <c r="E32" s="85"/>
      <c r="F32" s="85"/>
      <c r="G32" s="85"/>
      <c r="H32" s="85"/>
      <c r="I32" s="85"/>
      <c r="J32" s="97"/>
      <c r="K32" s="85"/>
      <c r="L32" s="85"/>
      <c r="M32" s="96"/>
      <c r="N32" s="95"/>
      <c r="O32" s="97"/>
      <c r="P32" s="85"/>
      <c r="Q32" s="85"/>
      <c r="R32" s="96"/>
      <c r="S32" s="85"/>
    </row>
    <row r="33" spans="2:19" s="131" customFormat="1">
      <c r="B33" s="134" t="s">
        <v>253</v>
      </c>
      <c r="C33" s="127"/>
      <c r="D33" s="127"/>
      <c r="E33" s="127"/>
      <c r="F33" s="127"/>
      <c r="G33" s="127"/>
      <c r="H33" s="127"/>
      <c r="I33" s="127"/>
      <c r="J33" s="130">
        <v>3.9399999999999991</v>
      </c>
      <c r="K33" s="127"/>
      <c r="L33" s="127"/>
      <c r="M33" s="129">
        <v>6.0399999999999988E-2</v>
      </c>
      <c r="N33" s="128"/>
      <c r="O33" s="130"/>
      <c r="P33" s="128">
        <v>1184.0141700000001</v>
      </c>
      <c r="Q33" s="127"/>
      <c r="R33" s="129">
        <v>8.8634716128350666E-2</v>
      </c>
      <c r="S33" s="129">
        <f>P33/'סכום נכסי הקרן'!$C$43</f>
        <v>6.8317784360692041E-4</v>
      </c>
    </row>
    <row r="34" spans="2:19">
      <c r="B34" s="107" t="s">
        <v>83</v>
      </c>
      <c r="C34" s="83"/>
      <c r="D34" s="83"/>
      <c r="E34" s="83"/>
      <c r="F34" s="83"/>
      <c r="G34" s="83"/>
      <c r="H34" s="83"/>
      <c r="I34" s="83"/>
      <c r="J34" s="94">
        <v>3.9399999999999991</v>
      </c>
      <c r="K34" s="83"/>
      <c r="L34" s="83"/>
      <c r="M34" s="93">
        <v>6.0399999999999988E-2</v>
      </c>
      <c r="N34" s="92"/>
      <c r="O34" s="94"/>
      <c r="P34" s="92">
        <v>1184.0141700000001</v>
      </c>
      <c r="Q34" s="83"/>
      <c r="R34" s="93">
        <v>8.8634716128350666E-2</v>
      </c>
      <c r="S34" s="93">
        <f>P34/'סכום נכסי הקרן'!$C$43</f>
        <v>6.8317784360692041E-4</v>
      </c>
    </row>
    <row r="35" spans="2:19">
      <c r="B35" s="108" t="s">
        <v>1756</v>
      </c>
      <c r="C35" s="85" t="s">
        <v>1757</v>
      </c>
      <c r="D35" s="98" t="s">
        <v>1719</v>
      </c>
      <c r="E35" s="85"/>
      <c r="F35" s="98" t="s">
        <v>1236</v>
      </c>
      <c r="G35" s="85" t="s">
        <v>643</v>
      </c>
      <c r="H35" s="85" t="s">
        <v>1758</v>
      </c>
      <c r="I35" s="118">
        <v>42135</v>
      </c>
      <c r="J35" s="97">
        <v>3.9399999999999991</v>
      </c>
      <c r="K35" s="98" t="s">
        <v>183</v>
      </c>
      <c r="L35" s="99">
        <v>0.06</v>
      </c>
      <c r="M35" s="96">
        <v>6.0399999999999988E-2</v>
      </c>
      <c r="N35" s="95">
        <v>271000</v>
      </c>
      <c r="O35" s="97">
        <v>113.6</v>
      </c>
      <c r="P35" s="95">
        <v>1184.0141700000001</v>
      </c>
      <c r="Q35" s="96">
        <v>3.284848484848485E-4</v>
      </c>
      <c r="R35" s="96">
        <v>8.8634716128350666E-2</v>
      </c>
      <c r="S35" s="96">
        <f>P35/'סכום נכסי הקרן'!$C$43</f>
        <v>6.8317784360692041E-4</v>
      </c>
    </row>
    <row r="36" spans="2:19">
      <c r="B36" s="113"/>
      <c r="C36" s="114"/>
      <c r="D36" s="114"/>
      <c r="E36" s="114"/>
      <c r="F36" s="114"/>
      <c r="G36" s="114"/>
      <c r="H36" s="114"/>
      <c r="I36" s="114"/>
      <c r="J36" s="116"/>
      <c r="K36" s="114"/>
      <c r="L36" s="114"/>
      <c r="M36" s="117"/>
      <c r="N36" s="115"/>
      <c r="O36" s="116"/>
      <c r="P36" s="114"/>
      <c r="Q36" s="114"/>
      <c r="R36" s="117"/>
      <c r="S36" s="114"/>
    </row>
    <row r="37" spans="2:19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</row>
    <row r="38" spans="2:1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</row>
    <row r="39" spans="2:19">
      <c r="B39" s="111" t="s">
        <v>1885</v>
      </c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</row>
    <row r="40" spans="2:19">
      <c r="B40" s="111" t="s">
        <v>131</v>
      </c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</row>
    <row r="41" spans="2:1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</row>
    <row r="42" spans="2:1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</row>
    <row r="43" spans="2:1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</row>
    <row r="44" spans="2:1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</row>
    <row r="45" spans="2:1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</row>
    <row r="46" spans="2:1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</row>
    <row r="47" spans="2:1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</row>
    <row r="48" spans="2:1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</row>
    <row r="49" spans="2:19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</row>
    <row r="50" spans="2:19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</row>
    <row r="51" spans="2:19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</row>
    <row r="52" spans="2:19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</row>
    <row r="53" spans="2:19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</row>
    <row r="54" spans="2:19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</row>
    <row r="55" spans="2:19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</row>
    <row r="56" spans="2:19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</row>
    <row r="57" spans="2:19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</row>
    <row r="58" spans="2:19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</row>
    <row r="59" spans="2:19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</row>
    <row r="60" spans="2:19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</row>
    <row r="61" spans="2:19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</row>
    <row r="62" spans="2:19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</row>
    <row r="63" spans="2:19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</row>
    <row r="64" spans="2:19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</row>
    <row r="65" spans="2:19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</row>
    <row r="66" spans="2:19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</row>
    <row r="67" spans="2:19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</row>
    <row r="68" spans="2:19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</row>
    <row r="69" spans="2:19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</row>
    <row r="70" spans="2:19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</row>
    <row r="71" spans="2:19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</row>
    <row r="72" spans="2:19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</row>
    <row r="73" spans="2:19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</row>
    <row r="74" spans="2:19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</row>
    <row r="75" spans="2:19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</row>
    <row r="76" spans="2:19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</row>
    <row r="77" spans="2:19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</row>
    <row r="78" spans="2:19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</row>
    <row r="79" spans="2:19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</row>
    <row r="80" spans="2:19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</row>
    <row r="81" spans="2:19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</row>
    <row r="82" spans="2:19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</row>
    <row r="83" spans="2:19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</row>
    <row r="84" spans="2:19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</row>
    <row r="85" spans="2:19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</row>
    <row r="86" spans="2:19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</row>
    <row r="87" spans="2:19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</row>
    <row r="88" spans="2:19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</row>
    <row r="89" spans="2:19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</row>
    <row r="90" spans="2:19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</row>
    <row r="91" spans="2:19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</row>
    <row r="92" spans="2:19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</row>
    <row r="93" spans="2:19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</row>
    <row r="94" spans="2:19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</row>
    <row r="95" spans="2:19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</row>
    <row r="96" spans="2:19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</row>
    <row r="97" spans="2:19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</row>
    <row r="98" spans="2:19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</row>
    <row r="99" spans="2:19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</row>
    <row r="100" spans="2:19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</row>
    <row r="101" spans="2:19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</row>
    <row r="102" spans="2:19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</row>
    <row r="103" spans="2:19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</row>
    <row r="104" spans="2:19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</row>
    <row r="105" spans="2:19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</row>
    <row r="106" spans="2:19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</row>
    <row r="107" spans="2:19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</row>
    <row r="108" spans="2:19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</row>
    <row r="109" spans="2:19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</row>
    <row r="110" spans="2:19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</row>
    <row r="111" spans="2:19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101"/>
    </row>
    <row r="112" spans="2:19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  <c r="Q112" s="101"/>
      <c r="R112" s="101"/>
      <c r="S112" s="101"/>
    </row>
    <row r="113" spans="2:19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  <c r="Q113" s="101"/>
      <c r="R113" s="101"/>
      <c r="S113" s="101"/>
    </row>
    <row r="114" spans="2:19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  <c r="Q114" s="101"/>
      <c r="R114" s="101"/>
      <c r="S114" s="101"/>
    </row>
    <row r="115" spans="2:19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  <c r="R115" s="101"/>
      <c r="S115" s="101"/>
    </row>
    <row r="116" spans="2:19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  <c r="Q116" s="101"/>
      <c r="R116" s="101"/>
      <c r="S116" s="101"/>
    </row>
    <row r="117" spans="2:19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</row>
    <row r="118" spans="2:19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  <c r="N118" s="101"/>
      <c r="O118" s="101"/>
      <c r="P118" s="101"/>
      <c r="Q118" s="101"/>
      <c r="R118" s="101"/>
      <c r="S118" s="101"/>
    </row>
    <row r="119" spans="2:19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  <c r="P119" s="101"/>
      <c r="Q119" s="101"/>
      <c r="R119" s="101"/>
      <c r="S119" s="101"/>
    </row>
    <row r="120" spans="2:19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  <c r="M120" s="101"/>
      <c r="N120" s="101"/>
      <c r="O120" s="101"/>
      <c r="P120" s="101"/>
      <c r="Q120" s="101"/>
      <c r="R120" s="101"/>
      <c r="S120" s="101"/>
    </row>
    <row r="121" spans="2:19"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  <c r="M121" s="101"/>
      <c r="N121" s="101"/>
      <c r="O121" s="101"/>
      <c r="P121" s="101"/>
      <c r="Q121" s="101"/>
      <c r="R121" s="101"/>
      <c r="S121" s="101"/>
    </row>
    <row r="122" spans="2:19"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  <c r="L122" s="101"/>
      <c r="M122" s="101"/>
      <c r="N122" s="101"/>
      <c r="O122" s="101"/>
      <c r="P122" s="101"/>
      <c r="Q122" s="101"/>
      <c r="R122" s="101"/>
      <c r="S122" s="101"/>
    </row>
    <row r="123" spans="2:19"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  <c r="L123" s="101"/>
      <c r="M123" s="101"/>
      <c r="N123" s="101"/>
      <c r="O123" s="101"/>
      <c r="P123" s="101"/>
      <c r="Q123" s="101"/>
      <c r="R123" s="101"/>
      <c r="S123" s="101"/>
    </row>
    <row r="124" spans="2:19">
      <c r="B124" s="101"/>
      <c r="C124" s="101"/>
      <c r="D124" s="101"/>
      <c r="E124" s="101"/>
      <c r="F124" s="101"/>
      <c r="G124" s="101"/>
      <c r="H124" s="101"/>
      <c r="I124" s="101"/>
      <c r="J124" s="101"/>
      <c r="K124" s="101"/>
      <c r="L124" s="101"/>
      <c r="M124" s="101"/>
      <c r="N124" s="101"/>
      <c r="O124" s="101"/>
      <c r="P124" s="101"/>
      <c r="Q124" s="101"/>
      <c r="R124" s="101"/>
      <c r="S124" s="101"/>
    </row>
    <row r="125" spans="2:19"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  <c r="L125" s="101"/>
      <c r="M125" s="101"/>
      <c r="N125" s="101"/>
      <c r="O125" s="101"/>
      <c r="P125" s="101"/>
      <c r="Q125" s="101"/>
      <c r="R125" s="101"/>
      <c r="S125" s="101"/>
    </row>
    <row r="126" spans="2:19">
      <c r="B126" s="101"/>
      <c r="C126" s="101"/>
      <c r="D126" s="101"/>
      <c r="E126" s="101"/>
      <c r="F126" s="101"/>
      <c r="G126" s="101"/>
      <c r="H126" s="101"/>
      <c r="I126" s="101"/>
      <c r="J126" s="101"/>
      <c r="K126" s="101"/>
      <c r="L126" s="101"/>
      <c r="M126" s="101"/>
      <c r="N126" s="101"/>
      <c r="O126" s="101"/>
      <c r="P126" s="101"/>
      <c r="Q126" s="101"/>
      <c r="R126" s="101"/>
      <c r="S126" s="101"/>
    </row>
    <row r="127" spans="2:19"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101"/>
    </row>
    <row r="128" spans="2:19">
      <c r="B128" s="101"/>
      <c r="C128" s="101"/>
      <c r="D128" s="101"/>
      <c r="E128" s="101"/>
      <c r="F128" s="101"/>
      <c r="G128" s="101"/>
      <c r="H128" s="101"/>
      <c r="I128" s="101"/>
      <c r="J128" s="101"/>
      <c r="K128" s="101"/>
      <c r="L128" s="101"/>
      <c r="M128" s="101"/>
      <c r="N128" s="101"/>
      <c r="O128" s="101"/>
      <c r="P128" s="101"/>
      <c r="Q128" s="101"/>
      <c r="R128" s="101"/>
      <c r="S128" s="101"/>
    </row>
    <row r="129" spans="2:19"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  <c r="N129" s="101"/>
      <c r="O129" s="101"/>
      <c r="P129" s="101"/>
      <c r="Q129" s="101"/>
      <c r="R129" s="101"/>
      <c r="S129" s="101"/>
    </row>
    <row r="130" spans="2:19"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  <c r="N130" s="101"/>
      <c r="O130" s="101"/>
      <c r="P130" s="101"/>
      <c r="Q130" s="101"/>
      <c r="R130" s="101"/>
      <c r="S130" s="101"/>
    </row>
    <row r="131" spans="2:19">
      <c r="B131" s="101"/>
      <c r="C131" s="101"/>
      <c r="D131" s="101"/>
      <c r="E131" s="101"/>
      <c r="F131" s="101"/>
      <c r="G131" s="101"/>
      <c r="H131" s="101"/>
      <c r="I131" s="101"/>
      <c r="J131" s="101"/>
      <c r="K131" s="101"/>
      <c r="L131" s="101"/>
      <c r="M131" s="101"/>
      <c r="N131" s="101"/>
      <c r="O131" s="101"/>
      <c r="P131" s="101"/>
      <c r="Q131" s="101"/>
      <c r="R131" s="101"/>
      <c r="S131" s="101"/>
    </row>
    <row r="132" spans="2:19">
      <c r="B132" s="101"/>
      <c r="C132" s="101"/>
      <c r="D132" s="101"/>
      <c r="E132" s="101"/>
      <c r="F132" s="101"/>
      <c r="G132" s="101"/>
      <c r="H132" s="101"/>
      <c r="I132" s="101"/>
      <c r="J132" s="101"/>
      <c r="K132" s="101"/>
      <c r="L132" s="101"/>
      <c r="M132" s="101"/>
      <c r="N132" s="101"/>
      <c r="O132" s="101"/>
      <c r="P132" s="101"/>
      <c r="Q132" s="101"/>
      <c r="R132" s="101"/>
      <c r="S132" s="101"/>
    </row>
    <row r="133" spans="2:19">
      <c r="B133" s="101"/>
      <c r="C133" s="101"/>
      <c r="D133" s="101"/>
      <c r="E133" s="101"/>
      <c r="F133" s="101"/>
      <c r="G133" s="101"/>
      <c r="H133" s="101"/>
      <c r="I133" s="101"/>
      <c r="J133" s="101"/>
      <c r="K133" s="101"/>
      <c r="L133" s="101"/>
      <c r="M133" s="101"/>
      <c r="N133" s="101"/>
      <c r="O133" s="101"/>
      <c r="P133" s="101"/>
      <c r="Q133" s="101"/>
      <c r="R133" s="101"/>
      <c r="S133" s="101"/>
    </row>
    <row r="134" spans="2:19">
      <c r="B134" s="101"/>
      <c r="C134" s="101"/>
      <c r="D134" s="101"/>
      <c r="E134" s="101"/>
      <c r="F134" s="101"/>
      <c r="G134" s="101"/>
      <c r="H134" s="101"/>
      <c r="I134" s="101"/>
      <c r="J134" s="101"/>
      <c r="K134" s="101"/>
      <c r="L134" s="101"/>
      <c r="M134" s="101"/>
      <c r="N134" s="101"/>
      <c r="O134" s="101"/>
      <c r="P134" s="101"/>
      <c r="Q134" s="101"/>
      <c r="R134" s="101"/>
      <c r="S134" s="101"/>
    </row>
    <row r="135" spans="2:19">
      <c r="B135" s="101"/>
      <c r="C135" s="101"/>
      <c r="D135" s="101"/>
      <c r="E135" s="101"/>
      <c r="F135" s="101"/>
      <c r="G135" s="101"/>
      <c r="H135" s="101"/>
      <c r="I135" s="101"/>
      <c r="J135" s="101"/>
      <c r="K135" s="101"/>
      <c r="L135" s="101"/>
      <c r="M135" s="101"/>
      <c r="N135" s="101"/>
      <c r="O135" s="101"/>
      <c r="P135" s="101"/>
      <c r="Q135" s="101"/>
      <c r="R135" s="101"/>
      <c r="S135" s="101"/>
    </row>
    <row r="136" spans="2:19">
      <c r="C136" s="1"/>
      <c r="D136" s="1"/>
      <c r="E136" s="1"/>
    </row>
    <row r="137" spans="2:19">
      <c r="C137" s="1"/>
      <c r="D137" s="1"/>
      <c r="E137" s="1"/>
    </row>
    <row r="138" spans="2:19">
      <c r="C138" s="1"/>
      <c r="D138" s="1"/>
      <c r="E138" s="1"/>
    </row>
    <row r="139" spans="2:19">
      <c r="C139" s="1"/>
      <c r="D139" s="1"/>
      <c r="E139" s="1"/>
    </row>
    <row r="140" spans="2:19">
      <c r="C140" s="1"/>
      <c r="D140" s="1"/>
      <c r="E140" s="1"/>
    </row>
    <row r="141" spans="2:19">
      <c r="C141" s="1"/>
      <c r="D141" s="1"/>
      <c r="E141" s="1"/>
    </row>
    <row r="142" spans="2:19">
      <c r="C142" s="1"/>
      <c r="D142" s="1"/>
      <c r="E142" s="1"/>
    </row>
    <row r="143" spans="2:19">
      <c r="C143" s="1"/>
      <c r="D143" s="1"/>
      <c r="E143" s="1"/>
    </row>
    <row r="144" spans="2:19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42"/>
    </row>
    <row r="540" spans="2:5">
      <c r="B540" s="42"/>
    </row>
    <row r="541" spans="2:5">
      <c r="B541" s="3"/>
    </row>
  </sheetData>
  <sheetProtection password="C7AB" sheet="1" objects="1" scenarios="1"/>
  <mergeCells count="2">
    <mergeCell ref="B6:S6"/>
    <mergeCell ref="B7:S7"/>
  </mergeCells>
  <phoneticPr fontId="5" type="noConversion"/>
  <conditionalFormatting sqref="B12:B38 B41:B135">
    <cfRule type="cellIs" dxfId="22" priority="1" operator="equal">
      <formula>"NR3"</formula>
    </cfRule>
  </conditionalFormatting>
  <dataValidations count="1">
    <dataValidation allowBlank="1" showInputMessage="1" showErrorMessage="1" sqref="C5:C1048576 W1:XFD2 A1:B1048576 D3:XFD1048576 D1:U2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 enableFormatConditionsCalculation="0">
    <tabColor rgb="FFFFFF00"/>
    <pageSetUpPr fitToPage="1"/>
  </sheetPr>
  <dimension ref="B1:CT404"/>
  <sheetViews>
    <sheetView rightToLeft="1" workbookViewId="0">
      <selection activeCell="C22" sqref="C22"/>
    </sheetView>
  </sheetViews>
  <sheetFormatPr defaultColWidth="9.140625" defaultRowHeight="18"/>
  <cols>
    <col min="1" max="1" width="6.28515625" style="1" customWidth="1"/>
    <col min="2" max="2" width="34.42578125" style="2" bestFit="1" customWidth="1"/>
    <col min="3" max="3" width="31.28515625" style="2" bestFit="1" customWidth="1"/>
    <col min="4" max="4" width="5.7109375" style="2" bestFit="1" customWidth="1"/>
    <col min="5" max="5" width="11.28515625" style="2" bestFit="1" customWidth="1"/>
    <col min="6" max="6" width="8.5703125" style="1" customWidth="1"/>
    <col min="7" max="7" width="12" style="1" bestFit="1" customWidth="1"/>
    <col min="8" max="8" width="9" style="1" bestFit="1" customWidth="1"/>
    <col min="9" max="9" width="8.42578125" style="1" bestFit="1" customWidth="1"/>
    <col min="10" max="10" width="7.28515625" style="1" bestFit="1" customWidth="1"/>
    <col min="11" max="11" width="6.85546875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5" t="s">
        <v>199</v>
      </c>
      <c r="C1" s="79" t="s" vm="1">
        <v>259</v>
      </c>
    </row>
    <row r="2" spans="2:98">
      <c r="B2" s="55" t="s">
        <v>198</v>
      </c>
      <c r="C2" s="79" t="s">
        <v>260</v>
      </c>
    </row>
    <row r="3" spans="2:98">
      <c r="B3" s="55" t="s">
        <v>200</v>
      </c>
      <c r="C3" s="79" t="s">
        <v>261</v>
      </c>
    </row>
    <row r="4" spans="2:98">
      <c r="B4" s="55" t="s">
        <v>201</v>
      </c>
      <c r="C4" s="79">
        <v>414</v>
      </c>
    </row>
    <row r="6" spans="2:98" ht="26.25" customHeight="1">
      <c r="B6" s="185" t="s">
        <v>231</v>
      </c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7"/>
    </row>
    <row r="7" spans="2:98" ht="26.25" customHeight="1">
      <c r="B7" s="185" t="s">
        <v>108</v>
      </c>
      <c r="C7" s="186"/>
      <c r="D7" s="186"/>
      <c r="E7" s="186"/>
      <c r="F7" s="186"/>
      <c r="G7" s="186"/>
      <c r="H7" s="186"/>
      <c r="I7" s="186"/>
      <c r="J7" s="186"/>
      <c r="K7" s="186"/>
      <c r="L7" s="186"/>
      <c r="M7" s="187"/>
    </row>
    <row r="8" spans="2:98" s="3" customFormat="1" ht="63">
      <c r="B8" s="20" t="s">
        <v>135</v>
      </c>
      <c r="C8" s="28" t="s">
        <v>55</v>
      </c>
      <c r="D8" s="71" t="s">
        <v>137</v>
      </c>
      <c r="E8" s="71" t="s">
        <v>136</v>
      </c>
      <c r="F8" s="71" t="s">
        <v>77</v>
      </c>
      <c r="G8" s="28" t="s">
        <v>120</v>
      </c>
      <c r="H8" s="28" t="s">
        <v>0</v>
      </c>
      <c r="I8" s="28" t="s">
        <v>124</v>
      </c>
      <c r="J8" s="28" t="s">
        <v>128</v>
      </c>
      <c r="K8" s="28" t="s">
        <v>70</v>
      </c>
      <c r="L8" s="71" t="s">
        <v>202</v>
      </c>
      <c r="M8" s="29" t="s">
        <v>204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4"/>
      <c r="C9" s="30"/>
      <c r="D9" s="15"/>
      <c r="E9" s="15"/>
      <c r="F9" s="30"/>
      <c r="G9" s="30"/>
      <c r="H9" s="30" t="s">
        <v>22</v>
      </c>
      <c r="I9" s="30" t="s">
        <v>74</v>
      </c>
      <c r="J9" s="30" t="s">
        <v>23</v>
      </c>
      <c r="K9" s="30" t="s">
        <v>20</v>
      </c>
      <c r="L9" s="30" t="s">
        <v>20</v>
      </c>
      <c r="M9" s="31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9" t="s">
        <v>10</v>
      </c>
      <c r="M10" s="19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32" t="s">
        <v>36</v>
      </c>
      <c r="C11" s="127"/>
      <c r="D11" s="127"/>
      <c r="E11" s="127"/>
      <c r="F11" s="127"/>
      <c r="G11" s="127"/>
      <c r="H11" s="128"/>
      <c r="I11" s="130"/>
      <c r="J11" s="128">
        <v>486.79521999999997</v>
      </c>
      <c r="K11" s="127"/>
      <c r="L11" s="129">
        <v>1</v>
      </c>
      <c r="M11" s="129">
        <f>J11/'סכום נכסי הקרן'!$C$43</f>
        <v>2.8088152752239135E-4</v>
      </c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  <c r="AA11" s="131"/>
      <c r="AB11" s="131"/>
      <c r="AC11" s="131"/>
      <c r="AD11" s="131"/>
      <c r="AE11" s="131"/>
      <c r="AF11" s="131"/>
      <c r="AG11" s="131"/>
      <c r="AH11" s="131"/>
      <c r="AI11" s="131"/>
      <c r="AJ11" s="131"/>
      <c r="AK11" s="131"/>
      <c r="AL11" s="131"/>
      <c r="AM11" s="131"/>
      <c r="AN11" s="131"/>
      <c r="AO11" s="131"/>
      <c r="AP11" s="131"/>
      <c r="AQ11" s="131"/>
      <c r="AR11" s="131"/>
      <c r="AS11" s="131"/>
      <c r="AT11" s="131"/>
      <c r="AU11" s="131"/>
      <c r="AV11" s="131"/>
      <c r="AW11" s="131"/>
      <c r="AX11" s="131"/>
      <c r="AY11" s="131"/>
      <c r="AZ11" s="131"/>
      <c r="BA11" s="131"/>
      <c r="BB11" s="131"/>
      <c r="BC11" s="131"/>
      <c r="BD11" s="131"/>
      <c r="BE11" s="131"/>
      <c r="BF11" s="131"/>
      <c r="BG11" s="131"/>
      <c r="BH11" s="131"/>
      <c r="BI11" s="131"/>
      <c r="BJ11" s="131"/>
      <c r="BK11" s="131"/>
      <c r="BL11" s="131"/>
      <c r="BM11" s="131"/>
      <c r="BN11" s="131"/>
      <c r="BO11" s="131"/>
      <c r="BP11" s="131"/>
      <c r="BQ11" s="131"/>
      <c r="BR11" s="131"/>
      <c r="BS11" s="131"/>
      <c r="BT11" s="131"/>
      <c r="BU11" s="131"/>
      <c r="BV11" s="131"/>
      <c r="BW11" s="131"/>
      <c r="BX11" s="131"/>
      <c r="BY11" s="131"/>
      <c r="CT11" s="131"/>
    </row>
    <row r="12" spans="2:98" s="131" customFormat="1" ht="17.25" customHeight="1">
      <c r="B12" s="133" t="s">
        <v>254</v>
      </c>
      <c r="C12" s="127"/>
      <c r="D12" s="127"/>
      <c r="E12" s="127"/>
      <c r="F12" s="127"/>
      <c r="G12" s="127"/>
      <c r="H12" s="128"/>
      <c r="I12" s="130"/>
      <c r="J12" s="128">
        <v>486.79521999999997</v>
      </c>
      <c r="K12" s="127"/>
      <c r="L12" s="129">
        <v>1</v>
      </c>
      <c r="M12" s="129">
        <f>J12/'סכום נכסי הקרן'!$C$43</f>
        <v>2.8088152752239135E-4</v>
      </c>
    </row>
    <row r="13" spans="2:98">
      <c r="B13" s="84" t="s">
        <v>1895</v>
      </c>
      <c r="C13" s="85" t="s">
        <v>1759</v>
      </c>
      <c r="D13" s="98" t="s">
        <v>32</v>
      </c>
      <c r="E13" s="85" t="s">
        <v>1753</v>
      </c>
      <c r="F13" s="98" t="s">
        <v>556</v>
      </c>
      <c r="G13" s="98" t="s">
        <v>183</v>
      </c>
      <c r="H13" s="95">
        <v>2252</v>
      </c>
      <c r="I13" s="97">
        <v>5620.3950999999997</v>
      </c>
      <c r="J13" s="95">
        <v>486.79321999999996</v>
      </c>
      <c r="K13" s="96">
        <v>2.2967581760124014E-4</v>
      </c>
      <c r="L13" s="96">
        <v>0.99999589149622292</v>
      </c>
      <c r="M13" s="96">
        <f>J13/'סכום נכסי הקרן'!$C$43</f>
        <v>2.808803735195746E-4</v>
      </c>
    </row>
    <row r="14" spans="2:98">
      <c r="B14" s="101"/>
      <c r="C14" s="85"/>
      <c r="D14" s="85"/>
      <c r="E14" s="85"/>
      <c r="F14" s="85"/>
      <c r="G14" s="85"/>
      <c r="H14" s="95"/>
      <c r="I14" s="97"/>
      <c r="J14" s="85"/>
      <c r="K14" s="85"/>
      <c r="L14" s="96"/>
      <c r="M14" s="85"/>
    </row>
    <row r="15" spans="2:9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</row>
    <row r="16" spans="2:9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</row>
    <row r="17" spans="2:13">
      <c r="B17" s="111" t="s">
        <v>1885</v>
      </c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</row>
    <row r="18" spans="2:13">
      <c r="B18" s="111" t="s">
        <v>131</v>
      </c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</row>
    <row r="19" spans="2:13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</row>
    <row r="20" spans="2:13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</row>
    <row r="21" spans="2:13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</row>
    <row r="22" spans="2:13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</row>
    <row r="23" spans="2:13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</row>
    <row r="24" spans="2:13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</row>
    <row r="25" spans="2:13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</row>
    <row r="26" spans="2:13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</row>
    <row r="27" spans="2:13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</row>
    <row r="28" spans="2:13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</row>
    <row r="29" spans="2:13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</row>
    <row r="30" spans="2:13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</row>
    <row r="31" spans="2:13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</row>
    <row r="32" spans="2:13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</row>
    <row r="33" spans="2:13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</row>
    <row r="34" spans="2:13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</row>
    <row r="35" spans="2:13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</row>
    <row r="36" spans="2:13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</row>
    <row r="37" spans="2:13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</row>
    <row r="38" spans="2:13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</row>
    <row r="39" spans="2:13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</row>
    <row r="40" spans="2:13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</row>
    <row r="41" spans="2:13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</row>
    <row r="42" spans="2:13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2:13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</row>
    <row r="44" spans="2:13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</row>
    <row r="45" spans="2:13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</row>
    <row r="46" spans="2:13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</row>
    <row r="47" spans="2:13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</row>
    <row r="48" spans="2:13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</row>
    <row r="49" spans="2:13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</row>
    <row r="50" spans="2:13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</row>
    <row r="51" spans="2:13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</row>
    <row r="52" spans="2:13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</row>
    <row r="53" spans="2:13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</row>
    <row r="54" spans="2:13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</row>
    <row r="55" spans="2:13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</row>
    <row r="56" spans="2:13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</row>
    <row r="57" spans="2:13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</row>
    <row r="58" spans="2:13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</row>
    <row r="59" spans="2:13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</row>
    <row r="60" spans="2:13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</row>
    <row r="61" spans="2:13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</row>
    <row r="62" spans="2:13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</row>
    <row r="63" spans="2:13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</row>
    <row r="64" spans="2:13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</row>
    <row r="65" spans="2:13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</row>
    <row r="66" spans="2:13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</row>
    <row r="67" spans="2:13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</row>
    <row r="68" spans="2:13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</row>
    <row r="69" spans="2:13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</row>
    <row r="70" spans="2:13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</row>
    <row r="71" spans="2:13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</row>
    <row r="72" spans="2:13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</row>
    <row r="73" spans="2:13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</row>
    <row r="74" spans="2:13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</row>
    <row r="75" spans="2:13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</row>
    <row r="76" spans="2:13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</row>
    <row r="77" spans="2:13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</row>
    <row r="78" spans="2:13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</row>
    <row r="79" spans="2:13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</row>
    <row r="80" spans="2:13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</row>
    <row r="81" spans="2:13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</row>
    <row r="82" spans="2:13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</row>
    <row r="83" spans="2:13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</row>
    <row r="84" spans="2:13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</row>
    <row r="85" spans="2:13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</row>
    <row r="86" spans="2:13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</row>
    <row r="87" spans="2:13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</row>
    <row r="88" spans="2:13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</row>
    <row r="89" spans="2:13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</row>
    <row r="90" spans="2:13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</row>
    <row r="91" spans="2:13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</row>
    <row r="92" spans="2:13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</row>
    <row r="93" spans="2:13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</row>
    <row r="94" spans="2:13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</row>
    <row r="95" spans="2:13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</row>
    <row r="96" spans="2:13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</row>
    <row r="97" spans="2:13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</row>
    <row r="98" spans="2:13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</row>
    <row r="99" spans="2:13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</row>
    <row r="100" spans="2:13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</row>
    <row r="101" spans="2:13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</row>
    <row r="102" spans="2:13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</row>
    <row r="103" spans="2:13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</row>
    <row r="104" spans="2:13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</row>
    <row r="105" spans="2:13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</row>
    <row r="106" spans="2:13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</row>
    <row r="107" spans="2:13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</row>
    <row r="108" spans="2:13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</row>
    <row r="109" spans="2:13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</row>
    <row r="110" spans="2:13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</row>
    <row r="111" spans="2:13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</row>
    <row r="112" spans="2:13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</row>
    <row r="113" spans="2:13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</row>
    <row r="114" spans="2:13">
      <c r="C114" s="1"/>
      <c r="D114" s="1"/>
      <c r="E114" s="1"/>
    </row>
    <row r="115" spans="2:13">
      <c r="C115" s="1"/>
      <c r="D115" s="1"/>
      <c r="E115" s="1"/>
    </row>
    <row r="116" spans="2:13">
      <c r="C116" s="1"/>
      <c r="D116" s="1"/>
      <c r="E116" s="1"/>
    </row>
    <row r="117" spans="2:13">
      <c r="C117" s="1"/>
      <c r="D117" s="1"/>
      <c r="E117" s="1"/>
    </row>
    <row r="118" spans="2:13">
      <c r="C118" s="1"/>
      <c r="D118" s="1"/>
      <c r="E118" s="1"/>
    </row>
    <row r="119" spans="2:13">
      <c r="C119" s="1"/>
      <c r="D119" s="1"/>
      <c r="E119" s="1"/>
    </row>
    <row r="120" spans="2:13">
      <c r="C120" s="1"/>
      <c r="D120" s="1"/>
      <c r="E120" s="1"/>
    </row>
    <row r="121" spans="2:13">
      <c r="C121" s="1"/>
      <c r="D121" s="1"/>
      <c r="E121" s="1"/>
    </row>
    <row r="122" spans="2:13">
      <c r="C122" s="1"/>
      <c r="D122" s="1"/>
      <c r="E122" s="1"/>
    </row>
    <row r="123" spans="2:13">
      <c r="C123" s="1"/>
      <c r="D123" s="1"/>
      <c r="E123" s="1"/>
    </row>
    <row r="124" spans="2:13">
      <c r="C124" s="1"/>
      <c r="D124" s="1"/>
      <c r="E124" s="1"/>
    </row>
    <row r="125" spans="2:13">
      <c r="C125" s="1"/>
      <c r="D125" s="1"/>
      <c r="E125" s="1"/>
    </row>
    <row r="126" spans="2:13">
      <c r="C126" s="1"/>
      <c r="D126" s="1"/>
      <c r="E126" s="1"/>
    </row>
    <row r="127" spans="2:13">
      <c r="C127" s="1"/>
      <c r="D127" s="1"/>
      <c r="E127" s="1"/>
    </row>
    <row r="128" spans="2:13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B402" s="42"/>
      <c r="C402" s="1"/>
      <c r="D402" s="1"/>
      <c r="E402" s="1"/>
    </row>
    <row r="403" spans="2:5">
      <c r="B403" s="42"/>
      <c r="C403" s="1"/>
      <c r="D403" s="1"/>
      <c r="E403" s="1"/>
    </row>
    <row r="404" spans="2:5">
      <c r="B404" s="3"/>
      <c r="C404" s="1"/>
      <c r="D404" s="1"/>
      <c r="E404" s="1"/>
    </row>
  </sheetData>
  <sheetProtection password="C7AB" sheet="1" objects="1" scenarios="1"/>
  <mergeCells count="2">
    <mergeCell ref="B6:M6"/>
    <mergeCell ref="B7:M7"/>
  </mergeCells>
  <phoneticPr fontId="5" type="noConversion"/>
  <dataValidations count="1">
    <dataValidation allowBlank="1" showInputMessage="1" showErrorMessage="1" sqref="D1:AF2 AH1:XFD2 D3:XFD1048576 C5:C1048576 A1:B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 enableFormatConditionsCalculation="0">
    <tabColor indexed="43"/>
    <pageSetUpPr fitToPage="1"/>
  </sheetPr>
  <dimension ref="A1:BC639"/>
  <sheetViews>
    <sheetView rightToLeft="1" topLeftCell="A4" zoomScaleNormal="100" workbookViewId="0">
      <selection activeCell="V13" sqref="V13"/>
    </sheetView>
  </sheetViews>
  <sheetFormatPr defaultColWidth="9.140625" defaultRowHeight="18"/>
  <cols>
    <col min="1" max="1" width="6.28515625" style="1" customWidth="1"/>
    <col min="2" max="2" width="32.5703125" style="2" bestFit="1" customWidth="1"/>
    <col min="3" max="3" width="31.28515625" style="2" bestFit="1" customWidth="1"/>
    <col min="4" max="4" width="12" style="1" bestFit="1" customWidth="1"/>
    <col min="5" max="5" width="11.28515625" style="1" bestFit="1" customWidth="1"/>
    <col min="6" max="6" width="10.140625" style="1" bestFit="1" customWidth="1"/>
    <col min="7" max="8" width="7.28515625" style="1" bestFit="1" customWidth="1"/>
    <col min="9" max="9" width="9" style="1" bestFit="1" customWidth="1"/>
    <col min="10" max="10" width="9.14062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5" t="s">
        <v>199</v>
      </c>
      <c r="C1" s="79" t="s" vm="1">
        <v>259</v>
      </c>
    </row>
    <row r="2" spans="2:55">
      <c r="B2" s="55" t="s">
        <v>198</v>
      </c>
      <c r="C2" s="79" t="s">
        <v>260</v>
      </c>
    </row>
    <row r="3" spans="2:55">
      <c r="B3" s="55" t="s">
        <v>200</v>
      </c>
      <c r="C3" s="79" t="s">
        <v>261</v>
      </c>
    </row>
    <row r="4" spans="2:55">
      <c r="B4" s="55" t="s">
        <v>201</v>
      </c>
      <c r="C4" s="79">
        <v>414</v>
      </c>
    </row>
    <row r="6" spans="2:55" ht="26.25" customHeight="1">
      <c r="B6" s="185" t="s">
        <v>231</v>
      </c>
      <c r="C6" s="186"/>
      <c r="D6" s="186"/>
      <c r="E6" s="186"/>
      <c r="F6" s="186"/>
      <c r="G6" s="186"/>
      <c r="H6" s="186"/>
      <c r="I6" s="186"/>
      <c r="J6" s="186"/>
      <c r="K6" s="187"/>
    </row>
    <row r="7" spans="2:55" ht="26.25" customHeight="1">
      <c r="B7" s="185" t="s">
        <v>115</v>
      </c>
      <c r="C7" s="186"/>
      <c r="D7" s="186"/>
      <c r="E7" s="186"/>
      <c r="F7" s="186"/>
      <c r="G7" s="186"/>
      <c r="H7" s="186"/>
      <c r="I7" s="186"/>
      <c r="J7" s="186"/>
      <c r="K7" s="187"/>
    </row>
    <row r="8" spans="2:55" s="3" customFormat="1" ht="78.75">
      <c r="B8" s="20" t="s">
        <v>135</v>
      </c>
      <c r="C8" s="28" t="s">
        <v>55</v>
      </c>
      <c r="D8" s="28" t="s">
        <v>120</v>
      </c>
      <c r="E8" s="28" t="s">
        <v>121</v>
      </c>
      <c r="F8" s="28" t="s">
        <v>0</v>
      </c>
      <c r="G8" s="28" t="s">
        <v>124</v>
      </c>
      <c r="H8" s="28" t="s">
        <v>128</v>
      </c>
      <c r="I8" s="28" t="s">
        <v>70</v>
      </c>
      <c r="J8" s="71" t="s">
        <v>202</v>
      </c>
      <c r="K8" s="29" t="s">
        <v>204</v>
      </c>
      <c r="BC8" s="1"/>
    </row>
    <row r="9" spans="2:55" s="3" customFormat="1" ht="21" customHeight="1">
      <c r="B9" s="14"/>
      <c r="C9" s="15"/>
      <c r="D9" s="15"/>
      <c r="E9" s="30" t="s">
        <v>24</v>
      </c>
      <c r="F9" s="30" t="s">
        <v>22</v>
      </c>
      <c r="G9" s="30" t="s">
        <v>74</v>
      </c>
      <c r="H9" s="30" t="s">
        <v>23</v>
      </c>
      <c r="I9" s="30" t="s">
        <v>20</v>
      </c>
      <c r="J9" s="30" t="s">
        <v>20</v>
      </c>
      <c r="K9" s="31" t="s">
        <v>20</v>
      </c>
      <c r="BC9" s="1"/>
    </row>
    <row r="10" spans="2:55" s="4" customFormat="1" ht="18" customHeight="1">
      <c r="B10" s="17"/>
      <c r="C10" s="18" t="s">
        <v>1</v>
      </c>
      <c r="D10" s="18" t="s">
        <v>3</v>
      </c>
      <c r="E10" s="18" t="s">
        <v>4</v>
      </c>
      <c r="F10" s="18" t="s">
        <v>5</v>
      </c>
      <c r="G10" s="18" t="s">
        <v>6</v>
      </c>
      <c r="H10" s="18" t="s">
        <v>7</v>
      </c>
      <c r="I10" s="18" t="s">
        <v>8</v>
      </c>
      <c r="J10" s="18" t="s">
        <v>9</v>
      </c>
      <c r="K10" s="19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132" t="s">
        <v>1760</v>
      </c>
      <c r="C11" s="127"/>
      <c r="D11" s="127"/>
      <c r="E11" s="127"/>
      <c r="F11" s="128"/>
      <c r="G11" s="130"/>
      <c r="H11" s="128">
        <v>217.52232999999998</v>
      </c>
      <c r="I11" s="127"/>
      <c r="J11" s="129">
        <f>H11/$H$11</f>
        <v>1</v>
      </c>
      <c r="K11" s="129">
        <f>H11/'סכום נכסי הקרן'!$C$43</f>
        <v>1.2551069075951421E-4</v>
      </c>
      <c r="L11" s="3"/>
      <c r="M11" s="3"/>
      <c r="N11" s="3"/>
      <c r="O11" s="3"/>
      <c r="P11" s="3"/>
      <c r="Q11" s="3"/>
      <c r="R11" s="3"/>
      <c r="S11" s="3"/>
      <c r="T11" s="3"/>
      <c r="U11" s="3"/>
      <c r="BC11" s="131"/>
    </row>
    <row r="12" spans="2:55" s="131" customFormat="1" ht="21" customHeight="1">
      <c r="B12" s="133" t="s">
        <v>41</v>
      </c>
      <c r="C12" s="127"/>
      <c r="D12" s="127"/>
      <c r="E12" s="127"/>
      <c r="F12" s="128"/>
      <c r="G12" s="130"/>
      <c r="H12" s="128">
        <f>H13</f>
        <v>89.877440000000007</v>
      </c>
      <c r="I12" s="127"/>
      <c r="J12" s="129">
        <f t="shared" ref="J12:J14" si="0">H12/$H$11</f>
        <v>0.41318718864403492</v>
      </c>
      <c r="K12" s="129">
        <f>H12/'סכום נכסי הקרן'!$C$43</f>
        <v>5.185940945969453E-5</v>
      </c>
      <c r="L12" s="159"/>
      <c r="M12" s="159"/>
      <c r="N12" s="3"/>
      <c r="O12" s="3"/>
      <c r="P12" s="3"/>
      <c r="Q12" s="3"/>
      <c r="R12" s="3"/>
      <c r="S12" s="3"/>
      <c r="T12" s="3"/>
      <c r="U12" s="3"/>
    </row>
    <row r="13" spans="2:55">
      <c r="B13" s="102" t="s">
        <v>251</v>
      </c>
      <c r="C13" s="83"/>
      <c r="D13" s="83"/>
      <c r="E13" s="83"/>
      <c r="F13" s="92"/>
      <c r="G13" s="94"/>
      <c r="H13" s="92">
        <f>H14</f>
        <v>89.877440000000007</v>
      </c>
      <c r="I13" s="83"/>
      <c r="J13" s="93">
        <f t="shared" si="0"/>
        <v>0.41318718864403492</v>
      </c>
      <c r="K13" s="93">
        <f>H13/'סכום נכסי הקרן'!$C$43</f>
        <v>5.185940945969453E-5</v>
      </c>
      <c r="L13" s="159"/>
      <c r="M13" s="159"/>
      <c r="V13" s="1"/>
    </row>
    <row r="14" spans="2:55">
      <c r="B14" s="88" t="s">
        <v>1761</v>
      </c>
      <c r="C14" s="85">
        <v>5277</v>
      </c>
      <c r="D14" s="98" t="s">
        <v>183</v>
      </c>
      <c r="E14" s="118">
        <v>42545</v>
      </c>
      <c r="F14" s="95">
        <v>23369.07</v>
      </c>
      <c r="G14" s="97">
        <v>100</v>
      </c>
      <c r="H14" s="95">
        <v>89.877440000000007</v>
      </c>
      <c r="I14" s="96">
        <v>1.1999999999999999E-3</v>
      </c>
      <c r="J14" s="96">
        <f t="shared" si="0"/>
        <v>0.41318718864403492</v>
      </c>
      <c r="K14" s="96">
        <f>H14/'סכום נכסי הקרן'!$C$43</f>
        <v>5.185940945969453E-5</v>
      </c>
      <c r="L14" s="159"/>
      <c r="M14" s="159"/>
      <c r="V14" s="1"/>
    </row>
    <row r="15" spans="2:55">
      <c r="E15" s="156"/>
      <c r="F15" s="156"/>
      <c r="G15" s="156"/>
      <c r="H15" s="156"/>
      <c r="I15" s="156"/>
      <c r="J15" s="156"/>
      <c r="K15" s="156"/>
      <c r="L15" s="159"/>
      <c r="M15" s="159"/>
      <c r="V15" s="1"/>
    </row>
    <row r="16" spans="2:55">
      <c r="B16" s="84"/>
      <c r="C16" s="85"/>
      <c r="D16" s="85"/>
      <c r="E16" s="85"/>
      <c r="F16" s="95"/>
      <c r="G16" s="97"/>
      <c r="H16" s="85"/>
      <c r="I16" s="85"/>
      <c r="J16" s="96"/>
      <c r="K16" s="85"/>
      <c r="L16" s="159"/>
      <c r="M16" s="159"/>
      <c r="V16" s="1"/>
    </row>
    <row r="17" spans="1:22" s="131" customFormat="1">
      <c r="B17" s="133" t="s">
        <v>42</v>
      </c>
      <c r="C17" s="127"/>
      <c r="D17" s="127"/>
      <c r="E17" s="127"/>
      <c r="F17" s="128"/>
      <c r="G17" s="130"/>
      <c r="H17" s="130">
        <f>H18+H21</f>
        <v>127.64489</v>
      </c>
      <c r="I17" s="127"/>
      <c r="J17" s="129">
        <f t="shared" ref="J17:J19" si="1">H17/$H$11</f>
        <v>0.58681281135596519</v>
      </c>
      <c r="K17" s="129">
        <f>H17/'סכום נכסי הקרן'!$C$43</f>
        <v>7.3651281299819704E-5</v>
      </c>
      <c r="L17" s="159"/>
      <c r="M17" s="159"/>
      <c r="N17" s="3"/>
      <c r="O17" s="3"/>
      <c r="P17" s="3"/>
      <c r="Q17" s="3"/>
      <c r="R17" s="3"/>
      <c r="S17" s="3"/>
      <c r="T17" s="3"/>
      <c r="U17" s="3"/>
    </row>
    <row r="18" spans="1:22" s="131" customFormat="1">
      <c r="B18" s="102" t="s">
        <v>251</v>
      </c>
      <c r="C18" s="127"/>
      <c r="D18" s="127"/>
      <c r="E18" s="127"/>
      <c r="F18" s="128"/>
      <c r="G18" s="130"/>
      <c r="H18" s="130">
        <f>H19</f>
        <v>127.64489</v>
      </c>
      <c r="I18" s="127"/>
      <c r="J18" s="129">
        <f t="shared" si="1"/>
        <v>0.58681281135596519</v>
      </c>
      <c r="K18" s="129">
        <f>H18/'סכום נכסי הקרן'!$C$43</f>
        <v>7.3651281299819704E-5</v>
      </c>
      <c r="L18" s="159"/>
      <c r="M18" s="159"/>
      <c r="N18" s="3"/>
      <c r="O18" s="3"/>
      <c r="P18" s="3"/>
      <c r="Q18" s="3"/>
      <c r="R18" s="3"/>
      <c r="S18" s="3"/>
      <c r="T18" s="3"/>
      <c r="U18" s="3"/>
    </row>
    <row r="19" spans="1:22" s="160" customFormat="1">
      <c r="A19" s="156"/>
      <c r="B19" s="88" t="s">
        <v>1762</v>
      </c>
      <c r="C19" s="85">
        <v>5276</v>
      </c>
      <c r="D19" s="98" t="s">
        <v>183</v>
      </c>
      <c r="E19" s="118">
        <v>42521</v>
      </c>
      <c r="F19" s="95">
        <v>33189</v>
      </c>
      <c r="G19" s="97">
        <v>100</v>
      </c>
      <c r="H19" s="95">
        <v>127.64489</v>
      </c>
      <c r="I19" s="96">
        <v>1E-4</v>
      </c>
      <c r="J19" s="96">
        <f t="shared" si="1"/>
        <v>0.58681281135596519</v>
      </c>
      <c r="K19" s="96">
        <f>H19/'סכום נכסי הקרן'!$C$43</f>
        <v>7.3651281299819704E-5</v>
      </c>
      <c r="L19" s="159"/>
      <c r="M19" s="159"/>
      <c r="N19" s="159"/>
      <c r="O19" s="159"/>
      <c r="P19" s="159"/>
      <c r="Q19" s="159"/>
      <c r="R19" s="159"/>
      <c r="S19" s="159"/>
      <c r="T19" s="159"/>
      <c r="U19" s="159"/>
    </row>
    <row r="20" spans="1:22" s="131" customFormat="1">
      <c r="B20" s="133"/>
      <c r="C20" s="127"/>
      <c r="D20" s="127"/>
      <c r="E20" s="127"/>
      <c r="F20" s="128"/>
      <c r="G20" s="130"/>
      <c r="H20" s="130"/>
      <c r="I20" s="127"/>
      <c r="J20" s="129"/>
      <c r="K20" s="129"/>
      <c r="L20" s="159"/>
      <c r="M20" s="159"/>
      <c r="N20" s="3"/>
      <c r="O20" s="3"/>
      <c r="P20" s="3"/>
      <c r="Q20" s="3"/>
      <c r="R20" s="3"/>
      <c r="S20" s="3"/>
      <c r="T20" s="3"/>
      <c r="U20" s="3"/>
    </row>
    <row r="21" spans="1:22" s="131" customFormat="1">
      <c r="B21" s="126" t="s">
        <v>1763</v>
      </c>
      <c r="C21" s="127"/>
      <c r="D21" s="127"/>
      <c r="E21" s="127"/>
      <c r="F21" s="128"/>
      <c r="G21" s="130"/>
      <c r="H21" s="130">
        <v>0</v>
      </c>
      <c r="I21" s="127"/>
      <c r="J21" s="129">
        <f>H21/$H$11</f>
        <v>0</v>
      </c>
      <c r="K21" s="129">
        <f>H21/'סכום נכסי הקרן'!$C$43</f>
        <v>0</v>
      </c>
      <c r="L21" s="159"/>
      <c r="M21" s="159"/>
      <c r="N21" s="3"/>
      <c r="O21" s="3"/>
      <c r="P21" s="3"/>
      <c r="Q21" s="3"/>
      <c r="R21" s="3"/>
      <c r="S21" s="3"/>
      <c r="T21" s="3"/>
      <c r="U21" s="3"/>
    </row>
    <row r="22" spans="1:22">
      <c r="B22" s="88" t="s">
        <v>1764</v>
      </c>
      <c r="C22" s="85" t="s">
        <v>1765</v>
      </c>
      <c r="D22" s="98" t="s">
        <v>183</v>
      </c>
      <c r="E22" s="161">
        <v>40904</v>
      </c>
      <c r="F22" s="95">
        <v>2110.0599999999995</v>
      </c>
      <c r="G22" s="97">
        <v>0</v>
      </c>
      <c r="H22" s="97">
        <v>0</v>
      </c>
      <c r="I22" s="96">
        <v>0</v>
      </c>
      <c r="J22" s="96">
        <f>H22/$H$11</f>
        <v>0</v>
      </c>
      <c r="K22" s="96">
        <f>H22/'סכום נכסי הקרן'!$C$43</f>
        <v>0</v>
      </c>
      <c r="L22" s="159"/>
      <c r="M22" s="159"/>
      <c r="V22" s="1"/>
    </row>
    <row r="23" spans="1:22">
      <c r="B23" s="84"/>
      <c r="C23" s="85"/>
      <c r="D23" s="85"/>
      <c r="E23" s="85"/>
      <c r="F23" s="95"/>
      <c r="G23" s="97"/>
      <c r="H23" s="85"/>
      <c r="I23" s="85"/>
      <c r="J23" s="96"/>
      <c r="K23" s="85"/>
      <c r="L23" s="159"/>
      <c r="M23" s="159"/>
      <c r="V23" s="1"/>
    </row>
    <row r="24" spans="1:22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59"/>
      <c r="M24" s="159"/>
      <c r="V24" s="1"/>
    </row>
    <row r="25" spans="1:22" ht="16.5" customHeight="1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59"/>
      <c r="M25" s="159"/>
      <c r="V25" s="1"/>
    </row>
    <row r="26" spans="1:22" ht="16.5" customHeight="1">
      <c r="B26" s="111" t="s">
        <v>1885</v>
      </c>
      <c r="C26" s="101"/>
      <c r="D26" s="101"/>
      <c r="E26" s="101"/>
      <c r="F26" s="101"/>
      <c r="G26" s="101"/>
      <c r="H26" s="101"/>
      <c r="I26" s="101"/>
      <c r="J26" s="101"/>
      <c r="K26" s="101"/>
      <c r="L26" s="159"/>
      <c r="M26" s="159"/>
      <c r="V26" s="1"/>
    </row>
    <row r="27" spans="1:22" ht="16.5" customHeight="1">
      <c r="B27" s="111" t="s">
        <v>131</v>
      </c>
      <c r="C27" s="101"/>
      <c r="D27" s="101"/>
      <c r="E27" s="101"/>
      <c r="F27" s="101"/>
      <c r="G27" s="101"/>
      <c r="H27" s="101"/>
      <c r="I27" s="101"/>
      <c r="J27" s="101"/>
      <c r="K27" s="101"/>
      <c r="L27" s="159"/>
      <c r="M27" s="159"/>
      <c r="V27" s="1"/>
    </row>
    <row r="28" spans="1:22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V28" s="1"/>
    </row>
    <row r="29" spans="1:22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V29" s="1"/>
    </row>
    <row r="30" spans="1:22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V30" s="1"/>
    </row>
    <row r="31" spans="1:22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V31" s="1"/>
    </row>
    <row r="32" spans="1:22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V32" s="1"/>
    </row>
    <row r="33" spans="2:2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V33" s="1"/>
    </row>
    <row r="34" spans="2:2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V34" s="1"/>
    </row>
    <row r="35" spans="2:2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V35" s="1"/>
    </row>
    <row r="36" spans="2:2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V36" s="1"/>
    </row>
    <row r="37" spans="2:2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V37" s="1"/>
    </row>
    <row r="38" spans="2:2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V38" s="1"/>
    </row>
    <row r="39" spans="2:2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V39" s="1"/>
    </row>
    <row r="40" spans="2:22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22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22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22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22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22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22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22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22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</row>
    <row r="112" spans="2:11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</row>
    <row r="113" spans="2:11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</row>
    <row r="114" spans="2:11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</row>
    <row r="115" spans="2:11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</row>
    <row r="116" spans="2:11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</row>
    <row r="117" spans="2:11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</row>
    <row r="118" spans="2:11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</row>
    <row r="119" spans="2:11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</row>
    <row r="120" spans="2:11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</row>
    <row r="121" spans="2:11"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</row>
    <row r="122" spans="2:11"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</row>
    <row r="123" spans="2:11">
      <c r="C123" s="1"/>
    </row>
    <row r="124" spans="2:11">
      <c r="C124" s="1"/>
    </row>
    <row r="125" spans="2:11">
      <c r="C125" s="1"/>
    </row>
    <row r="126" spans="2:11">
      <c r="C126" s="1"/>
    </row>
    <row r="127" spans="2:11">
      <c r="C127" s="1"/>
    </row>
    <row r="128" spans="2:11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  <row r="638" spans="3:3">
      <c r="C638" s="1"/>
    </row>
    <row r="639" spans="3:3">
      <c r="C639" s="1"/>
    </row>
  </sheetData>
  <sheetProtection password="C7AB" sheet="1" objects="1" scenarios="1"/>
  <mergeCells count="2">
    <mergeCell ref="B6:K6"/>
    <mergeCell ref="B7:K7"/>
  </mergeCells>
  <phoneticPr fontId="5" type="noConversion"/>
  <dataValidations count="1">
    <dataValidation allowBlank="1" showInputMessage="1" showErrorMessage="1" sqref="AH1:XFD2 D1:AF2 E23:E1048576 L3:XFD1048576 C5:C14 A16:D1048576 F16:K1048576 D3:K14 E16:E21 A1:B14"/>
  </dataValidations>
  <pageMargins left="0" right="0" top="0.5" bottom="0.5" header="0" footer="0.25"/>
  <pageSetup paperSize="9" scale="95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 enableFormatConditionsCalculation="0">
    <tabColor indexed="43"/>
    <pageSetUpPr fitToPage="1"/>
  </sheetPr>
  <dimension ref="B1:BG574"/>
  <sheetViews>
    <sheetView rightToLeft="1" workbookViewId="0">
      <selection activeCell="E25" sqref="E25"/>
    </sheetView>
  </sheetViews>
  <sheetFormatPr defaultColWidth="9.140625" defaultRowHeight="18"/>
  <cols>
    <col min="1" max="1" width="6.28515625" style="1" customWidth="1"/>
    <col min="2" max="2" width="40.28515625" style="2" bestFit="1" customWidth="1"/>
    <col min="3" max="3" width="31.28515625" style="2" bestFit="1" customWidth="1"/>
    <col min="4" max="4" width="15.7109375" style="2" bestFit="1" customWidth="1"/>
    <col min="5" max="5" width="12" style="1" bestFit="1" customWidth="1"/>
    <col min="6" max="7" width="11.28515625" style="1" bestFit="1" customWidth="1"/>
    <col min="8" max="8" width="5.7109375" style="1" bestFit="1" customWidth="1"/>
    <col min="9" max="9" width="6.85546875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5" t="s">
        <v>199</v>
      </c>
      <c r="C1" s="79" t="s" vm="1">
        <v>259</v>
      </c>
    </row>
    <row r="2" spans="2:59">
      <c r="B2" s="55" t="s">
        <v>198</v>
      </c>
      <c r="C2" s="79" t="s">
        <v>260</v>
      </c>
    </row>
    <row r="3" spans="2:59">
      <c r="B3" s="55" t="s">
        <v>200</v>
      </c>
      <c r="C3" s="79" t="s">
        <v>261</v>
      </c>
    </row>
    <row r="4" spans="2:59">
      <c r="B4" s="55" t="s">
        <v>201</v>
      </c>
      <c r="C4" s="79">
        <v>414</v>
      </c>
    </row>
    <row r="6" spans="2:59" ht="26.25" customHeight="1">
      <c r="B6" s="185" t="s">
        <v>231</v>
      </c>
      <c r="C6" s="186"/>
      <c r="D6" s="186"/>
      <c r="E6" s="186"/>
      <c r="F6" s="186"/>
      <c r="G6" s="186"/>
      <c r="H6" s="186"/>
      <c r="I6" s="186"/>
      <c r="J6" s="186"/>
      <c r="K6" s="186"/>
      <c r="L6" s="187"/>
    </row>
    <row r="7" spans="2:59" ht="26.25" customHeight="1">
      <c r="B7" s="185" t="s">
        <v>116</v>
      </c>
      <c r="C7" s="186"/>
      <c r="D7" s="186"/>
      <c r="E7" s="186"/>
      <c r="F7" s="186"/>
      <c r="G7" s="186"/>
      <c r="H7" s="186"/>
      <c r="I7" s="186"/>
      <c r="J7" s="186"/>
      <c r="K7" s="186"/>
      <c r="L7" s="187"/>
    </row>
    <row r="8" spans="2:59" s="3" customFormat="1" ht="78.75">
      <c r="B8" s="20" t="s">
        <v>135</v>
      </c>
      <c r="C8" s="28" t="s">
        <v>55</v>
      </c>
      <c r="D8" s="71" t="s">
        <v>77</v>
      </c>
      <c r="E8" s="28" t="s">
        <v>120</v>
      </c>
      <c r="F8" s="28" t="s">
        <v>121</v>
      </c>
      <c r="G8" s="28" t="s">
        <v>0</v>
      </c>
      <c r="H8" s="28" t="s">
        <v>124</v>
      </c>
      <c r="I8" s="28" t="s">
        <v>128</v>
      </c>
      <c r="J8" s="28" t="s">
        <v>70</v>
      </c>
      <c r="K8" s="71" t="s">
        <v>202</v>
      </c>
      <c r="L8" s="29" t="s">
        <v>204</v>
      </c>
      <c r="M8" s="1"/>
      <c r="N8" s="1"/>
      <c r="O8" s="1"/>
      <c r="P8" s="1"/>
      <c r="BG8" s="1"/>
    </row>
    <row r="9" spans="2:59" s="3" customFormat="1" ht="24" customHeight="1">
      <c r="B9" s="14"/>
      <c r="C9" s="15"/>
      <c r="D9" s="15"/>
      <c r="E9" s="15"/>
      <c r="F9" s="15" t="s">
        <v>24</v>
      </c>
      <c r="G9" s="15" t="s">
        <v>22</v>
      </c>
      <c r="H9" s="15" t="s">
        <v>74</v>
      </c>
      <c r="I9" s="15" t="s">
        <v>23</v>
      </c>
      <c r="J9" s="30" t="s">
        <v>20</v>
      </c>
      <c r="K9" s="30" t="s">
        <v>20</v>
      </c>
      <c r="L9" s="31" t="s">
        <v>20</v>
      </c>
      <c r="M9" s="1"/>
      <c r="N9" s="1"/>
      <c r="O9" s="1"/>
      <c r="P9" s="1"/>
      <c r="BG9" s="1"/>
    </row>
    <row r="10" spans="2:59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9" t="s">
        <v>9</v>
      </c>
      <c r="L10" s="19" t="s">
        <v>10</v>
      </c>
      <c r="M10" s="1"/>
      <c r="N10" s="1"/>
      <c r="O10" s="1"/>
      <c r="P10" s="1"/>
      <c r="BG10" s="1"/>
    </row>
    <row r="11" spans="2:59" s="4" customFormat="1" ht="18" customHeight="1">
      <c r="B11" s="132" t="s">
        <v>58</v>
      </c>
      <c r="C11" s="127"/>
      <c r="D11" s="127"/>
      <c r="E11" s="127"/>
      <c r="F11" s="127"/>
      <c r="G11" s="128"/>
      <c r="H11" s="130"/>
      <c r="I11" s="128">
        <v>1.37276</v>
      </c>
      <c r="J11" s="127"/>
      <c r="K11" s="129">
        <v>1</v>
      </c>
      <c r="L11" s="129">
        <f>I11/'סכום נכסי הקרן'!$C$43</f>
        <v>7.9208445333879395E-7</v>
      </c>
      <c r="M11" s="131"/>
      <c r="N11" s="131"/>
      <c r="O11" s="131"/>
      <c r="P11" s="131"/>
      <c r="BG11" s="131"/>
    </row>
    <row r="12" spans="2:59" s="131" customFormat="1" ht="21" customHeight="1">
      <c r="B12" s="133" t="s">
        <v>1766</v>
      </c>
      <c r="C12" s="127"/>
      <c r="D12" s="127"/>
      <c r="E12" s="127"/>
      <c r="F12" s="127"/>
      <c r="G12" s="128"/>
      <c r="H12" s="130"/>
      <c r="I12" s="128">
        <v>1.37276</v>
      </c>
      <c r="J12" s="127"/>
      <c r="K12" s="129">
        <v>1</v>
      </c>
      <c r="L12" s="129">
        <f>I12/'סכום נכסי הקרן'!$C$43</f>
        <v>7.9208445333879395E-7</v>
      </c>
      <c r="M12" s="160"/>
    </row>
    <row r="13" spans="2:59">
      <c r="B13" s="84" t="s">
        <v>1767</v>
      </c>
      <c r="C13" s="85" t="s">
        <v>1768</v>
      </c>
      <c r="D13" s="98" t="s">
        <v>897</v>
      </c>
      <c r="E13" s="98" t="s">
        <v>184</v>
      </c>
      <c r="F13" s="118">
        <v>41546</v>
      </c>
      <c r="G13" s="95">
        <v>1125</v>
      </c>
      <c r="H13" s="97">
        <v>0</v>
      </c>
      <c r="I13" s="95">
        <v>2.8500000000000001E-3</v>
      </c>
      <c r="J13" s="85"/>
      <c r="K13" s="96">
        <v>0</v>
      </c>
      <c r="L13" s="96">
        <f>I13/'סכום נכסי הקרן'!$C$43</f>
        <v>1.6444540138229282E-9</v>
      </c>
      <c r="M13" s="156"/>
    </row>
    <row r="14" spans="2:59">
      <c r="B14" s="84" t="s">
        <v>1769</v>
      </c>
      <c r="C14" s="85" t="s">
        <v>1770</v>
      </c>
      <c r="D14" s="98" t="s">
        <v>890</v>
      </c>
      <c r="E14" s="98" t="s">
        <v>184</v>
      </c>
      <c r="F14" s="118">
        <v>41879</v>
      </c>
      <c r="G14" s="95">
        <v>101956</v>
      </c>
      <c r="H14" s="97">
        <v>2.0000000000000001E-4</v>
      </c>
      <c r="I14" s="97">
        <v>2.0000000000000001E-4</v>
      </c>
      <c r="J14" s="96">
        <v>2.9891569326153211E-3</v>
      </c>
      <c r="K14" s="96">
        <v>0</v>
      </c>
      <c r="L14" s="96">
        <f>I14/'סכום נכסי הקרן'!$C$43</f>
        <v>1.1540028167178443E-10</v>
      </c>
      <c r="M14" s="156"/>
    </row>
    <row r="15" spans="2:59">
      <c r="B15" s="84" t="s">
        <v>1771</v>
      </c>
      <c r="C15" s="85" t="s">
        <v>1772</v>
      </c>
      <c r="D15" s="98" t="s">
        <v>890</v>
      </c>
      <c r="E15" s="98" t="s">
        <v>184</v>
      </c>
      <c r="F15" s="118">
        <v>41660</v>
      </c>
      <c r="G15" s="95">
        <v>7630</v>
      </c>
      <c r="H15" s="97">
        <v>0.1799</v>
      </c>
      <c r="I15" s="95">
        <v>1.37276</v>
      </c>
      <c r="J15" s="96">
        <v>1.8238334636868304E-3</v>
      </c>
      <c r="K15" s="96">
        <v>1</v>
      </c>
      <c r="L15" s="96">
        <f>I15/'סכום נכסי הקרן'!$C$43</f>
        <v>7.9208445333879395E-7</v>
      </c>
      <c r="M15" s="156"/>
    </row>
    <row r="16" spans="2:59" s="131" customFormat="1">
      <c r="B16" s="133" t="s">
        <v>255</v>
      </c>
      <c r="C16" s="127"/>
      <c r="D16" s="127"/>
      <c r="E16" s="127"/>
      <c r="F16" s="127"/>
      <c r="G16" s="128"/>
      <c r="H16" s="130"/>
      <c r="I16" s="128">
        <v>2.8500000000000001E-3</v>
      </c>
      <c r="J16" s="127"/>
      <c r="K16" s="129">
        <v>0</v>
      </c>
      <c r="L16" s="129">
        <f>I16/'סכום נכסי הקרן'!$C$43</f>
        <v>1.6444540138229282E-9</v>
      </c>
      <c r="M16" s="160"/>
    </row>
    <row r="17" spans="2:13">
      <c r="B17" s="84" t="s">
        <v>1773</v>
      </c>
      <c r="C17" s="85" t="s">
        <v>1774</v>
      </c>
      <c r="D17" s="98" t="s">
        <v>890</v>
      </c>
      <c r="E17" s="98" t="s">
        <v>183</v>
      </c>
      <c r="F17" s="162">
        <v>40575</v>
      </c>
      <c r="G17" s="95">
        <v>3278</v>
      </c>
      <c r="H17" s="97">
        <v>2.0000000000000001E-4</v>
      </c>
      <c r="I17" s="97">
        <v>2.0000000000000001E-4</v>
      </c>
      <c r="J17" s="96">
        <v>3.9589448482026053E-4</v>
      </c>
      <c r="K17" s="96">
        <v>0</v>
      </c>
      <c r="L17" s="96">
        <f>I17/'סכום נכסי הקרן'!$C$43</f>
        <v>1.1540028167178443E-10</v>
      </c>
      <c r="M17" s="156"/>
    </row>
    <row r="18" spans="2:13">
      <c r="B18" s="101"/>
      <c r="C18" s="85"/>
      <c r="D18" s="85"/>
      <c r="E18" s="85"/>
      <c r="F18" s="85"/>
      <c r="G18" s="95"/>
      <c r="H18" s="97"/>
      <c r="I18" s="85"/>
      <c r="J18" s="85"/>
      <c r="K18" s="96"/>
      <c r="L18" s="85"/>
      <c r="M18" s="156"/>
    </row>
    <row r="19" spans="2:13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56"/>
    </row>
    <row r="20" spans="2:13">
      <c r="B20" s="111" t="s">
        <v>1885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13">
      <c r="B21" s="111" t="s">
        <v>131</v>
      </c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13">
      <c r="B22" s="100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13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13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13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13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13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13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13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13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13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13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</row>
    <row r="112" spans="2:12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</row>
    <row r="113" spans="2:12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</row>
    <row r="114" spans="2:12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</row>
    <row r="115" spans="2:12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</row>
    <row r="116" spans="2:12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</row>
    <row r="117" spans="2:12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password="C7AB"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G3:XFD1048576 AH1:XFD2 D1:AF2 D3:E1048576 F18:F1048576 F3:F16 A1:B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2" customFormat="1">
      <c r="C5" s="52">
        <v>1</v>
      </c>
      <c r="D5" s="52">
        <f>C5+1</f>
        <v>2</v>
      </c>
      <c r="E5" s="52">
        <f t="shared" ref="E5:Y5" si="0">D5+1</f>
        <v>3</v>
      </c>
      <c r="F5" s="52">
        <f t="shared" si="0"/>
        <v>4</v>
      </c>
      <c r="G5" s="52">
        <f t="shared" si="0"/>
        <v>5</v>
      </c>
      <c r="H5" s="52">
        <f t="shared" si="0"/>
        <v>6</v>
      </c>
      <c r="I5" s="52">
        <f t="shared" si="0"/>
        <v>7</v>
      </c>
      <c r="J5" s="52">
        <f t="shared" si="0"/>
        <v>8</v>
      </c>
      <c r="K5" s="52">
        <f t="shared" si="0"/>
        <v>9</v>
      </c>
      <c r="L5" s="52">
        <f t="shared" si="0"/>
        <v>10</v>
      </c>
      <c r="M5" s="52">
        <f t="shared" si="0"/>
        <v>11</v>
      </c>
      <c r="N5" s="52">
        <f t="shared" si="0"/>
        <v>12</v>
      </c>
      <c r="O5" s="52">
        <f t="shared" si="0"/>
        <v>13</v>
      </c>
      <c r="P5" s="52">
        <f t="shared" si="0"/>
        <v>14</v>
      </c>
      <c r="Q5" s="52">
        <f t="shared" si="0"/>
        <v>15</v>
      </c>
      <c r="R5" s="52">
        <f t="shared" si="0"/>
        <v>16</v>
      </c>
      <c r="S5" s="52">
        <f t="shared" si="0"/>
        <v>17</v>
      </c>
      <c r="T5" s="52">
        <f t="shared" si="0"/>
        <v>18</v>
      </c>
      <c r="U5" s="52">
        <f t="shared" si="0"/>
        <v>19</v>
      </c>
      <c r="V5" s="52">
        <f t="shared" si="0"/>
        <v>20</v>
      </c>
      <c r="W5" s="52">
        <f t="shared" si="0"/>
        <v>21</v>
      </c>
      <c r="X5" s="52">
        <f t="shared" si="0"/>
        <v>22</v>
      </c>
      <c r="Y5" s="52">
        <f t="shared" si="0"/>
        <v>23</v>
      </c>
    </row>
    <row r="6" spans="2:25" ht="31.5">
      <c r="B6" s="51" t="s">
        <v>101</v>
      </c>
      <c r="C6" s="12" t="s">
        <v>55</v>
      </c>
      <c r="E6" s="12" t="s">
        <v>136</v>
      </c>
      <c r="I6" s="12" t="s">
        <v>15</v>
      </c>
      <c r="J6" s="12" t="s">
        <v>78</v>
      </c>
      <c r="M6" s="12" t="s">
        <v>120</v>
      </c>
      <c r="Q6" s="12" t="s">
        <v>17</v>
      </c>
      <c r="R6" s="12" t="s">
        <v>19</v>
      </c>
      <c r="U6" s="12" t="s">
        <v>73</v>
      </c>
      <c r="W6" s="13" t="s">
        <v>69</v>
      </c>
    </row>
    <row r="7" spans="2:25" ht="18">
      <c r="B7" s="51" t="str">
        <f>'תעודות התחייבות ממשלתיות'!B6:Q6</f>
        <v>1.ב. ניירות ערך סחירים</v>
      </c>
      <c r="C7" s="12"/>
      <c r="E7" s="45"/>
      <c r="I7" s="12"/>
      <c r="J7" s="12"/>
      <c r="K7" s="12"/>
      <c r="L7" s="12"/>
      <c r="M7" s="12"/>
      <c r="Q7" s="12"/>
      <c r="R7" s="50"/>
    </row>
    <row r="8" spans="2:25" ht="37.5">
      <c r="B8" s="46" t="s">
        <v>105</v>
      </c>
      <c r="C8" s="28" t="s">
        <v>55</v>
      </c>
      <c r="D8" s="28" t="s">
        <v>139</v>
      </c>
      <c r="I8" s="28" t="s">
        <v>15</v>
      </c>
      <c r="J8" s="28" t="s">
        <v>78</v>
      </c>
      <c r="K8" s="28" t="s">
        <v>121</v>
      </c>
      <c r="L8" s="28" t="s">
        <v>18</v>
      </c>
      <c r="M8" s="28" t="s">
        <v>120</v>
      </c>
      <c r="Q8" s="28" t="s">
        <v>17</v>
      </c>
      <c r="R8" s="28" t="s">
        <v>19</v>
      </c>
      <c r="S8" s="28" t="s">
        <v>0</v>
      </c>
      <c r="T8" s="28" t="s">
        <v>124</v>
      </c>
      <c r="U8" s="28" t="s">
        <v>73</v>
      </c>
      <c r="V8" s="28" t="s">
        <v>70</v>
      </c>
      <c r="W8" s="29" t="s">
        <v>130</v>
      </c>
    </row>
    <row r="9" spans="2:25" ht="31.5">
      <c r="B9" s="47" t="str">
        <f>'תעודות חוב מסחריות '!B7:T7</f>
        <v>2. תעודות חוב מסחריות</v>
      </c>
      <c r="C9" s="12" t="s">
        <v>55</v>
      </c>
      <c r="D9" s="12" t="s">
        <v>139</v>
      </c>
      <c r="E9" s="40" t="s">
        <v>136</v>
      </c>
      <c r="G9" s="12" t="s">
        <v>77</v>
      </c>
      <c r="I9" s="12" t="s">
        <v>15</v>
      </c>
      <c r="J9" s="12" t="s">
        <v>78</v>
      </c>
      <c r="K9" s="12" t="s">
        <v>121</v>
      </c>
      <c r="L9" s="12" t="s">
        <v>18</v>
      </c>
      <c r="M9" s="12" t="s">
        <v>120</v>
      </c>
      <c r="Q9" s="12" t="s">
        <v>17</v>
      </c>
      <c r="R9" s="12" t="s">
        <v>19</v>
      </c>
      <c r="S9" s="12" t="s">
        <v>0</v>
      </c>
      <c r="T9" s="12" t="s">
        <v>124</v>
      </c>
      <c r="U9" s="12" t="s">
        <v>73</v>
      </c>
      <c r="V9" s="12" t="s">
        <v>70</v>
      </c>
      <c r="W9" s="37" t="s">
        <v>130</v>
      </c>
    </row>
    <row r="10" spans="2:25" ht="31.5">
      <c r="B10" s="47" t="str">
        <f>'אג"ח קונצרני'!B7:T7</f>
        <v>3. אג"ח קונצרני</v>
      </c>
      <c r="C10" s="28" t="s">
        <v>55</v>
      </c>
      <c r="D10" s="12" t="s">
        <v>139</v>
      </c>
      <c r="E10" s="40" t="s">
        <v>136</v>
      </c>
      <c r="G10" s="28" t="s">
        <v>77</v>
      </c>
      <c r="I10" s="28" t="s">
        <v>15</v>
      </c>
      <c r="J10" s="28" t="s">
        <v>78</v>
      </c>
      <c r="K10" s="28" t="s">
        <v>121</v>
      </c>
      <c r="L10" s="28" t="s">
        <v>18</v>
      </c>
      <c r="M10" s="28" t="s">
        <v>120</v>
      </c>
      <c r="Q10" s="28" t="s">
        <v>17</v>
      </c>
      <c r="R10" s="28" t="s">
        <v>19</v>
      </c>
      <c r="S10" s="28" t="s">
        <v>0</v>
      </c>
      <c r="T10" s="28" t="s">
        <v>124</v>
      </c>
      <c r="U10" s="28" t="s">
        <v>73</v>
      </c>
      <c r="V10" s="12" t="s">
        <v>70</v>
      </c>
      <c r="W10" s="29" t="s">
        <v>130</v>
      </c>
    </row>
    <row r="11" spans="2:25" ht="31.5">
      <c r="B11" s="47" t="str">
        <f>מניות!B7</f>
        <v>4. מניות</v>
      </c>
      <c r="C11" s="28" t="s">
        <v>55</v>
      </c>
      <c r="D11" s="12" t="s">
        <v>139</v>
      </c>
      <c r="E11" s="40" t="s">
        <v>136</v>
      </c>
      <c r="H11" s="28" t="s">
        <v>120</v>
      </c>
      <c r="S11" s="28" t="s">
        <v>0</v>
      </c>
      <c r="T11" s="12" t="s">
        <v>124</v>
      </c>
      <c r="U11" s="12" t="s">
        <v>73</v>
      </c>
      <c r="V11" s="12" t="s">
        <v>70</v>
      </c>
      <c r="W11" s="13" t="s">
        <v>130</v>
      </c>
    </row>
    <row r="12" spans="2:25" ht="31.5">
      <c r="B12" s="47" t="str">
        <f>'תעודות סל'!B7:M7</f>
        <v>5. תעודות סל</v>
      </c>
      <c r="C12" s="28" t="s">
        <v>55</v>
      </c>
      <c r="D12" s="12" t="s">
        <v>139</v>
      </c>
      <c r="E12" s="40" t="s">
        <v>136</v>
      </c>
      <c r="H12" s="28" t="s">
        <v>120</v>
      </c>
      <c r="S12" s="28" t="s">
        <v>0</v>
      </c>
      <c r="T12" s="28" t="s">
        <v>124</v>
      </c>
      <c r="U12" s="28" t="s">
        <v>73</v>
      </c>
      <c r="V12" s="28" t="s">
        <v>70</v>
      </c>
      <c r="W12" s="29" t="s">
        <v>130</v>
      </c>
    </row>
    <row r="13" spans="2:25" ht="31.5">
      <c r="B13" s="47" t="str">
        <f>'קרנות נאמנות'!B7:O7</f>
        <v>6. קרנות נאמנות</v>
      </c>
      <c r="C13" s="28" t="s">
        <v>55</v>
      </c>
      <c r="D13" s="28" t="s">
        <v>139</v>
      </c>
      <c r="G13" s="28" t="s">
        <v>77</v>
      </c>
      <c r="H13" s="28" t="s">
        <v>120</v>
      </c>
      <c r="S13" s="28" t="s">
        <v>0</v>
      </c>
      <c r="T13" s="28" t="s">
        <v>124</v>
      </c>
      <c r="U13" s="28" t="s">
        <v>73</v>
      </c>
      <c r="V13" s="28" t="s">
        <v>70</v>
      </c>
      <c r="W13" s="29" t="s">
        <v>130</v>
      </c>
    </row>
    <row r="14" spans="2:25" ht="31.5">
      <c r="B14" s="47" t="str">
        <f>'כתבי אופציה'!B7:L7</f>
        <v>7. כתבי אופציה</v>
      </c>
      <c r="C14" s="28" t="s">
        <v>55</v>
      </c>
      <c r="D14" s="28" t="s">
        <v>139</v>
      </c>
      <c r="G14" s="28" t="s">
        <v>77</v>
      </c>
      <c r="H14" s="28" t="s">
        <v>120</v>
      </c>
      <c r="S14" s="28" t="s">
        <v>0</v>
      </c>
      <c r="T14" s="28" t="s">
        <v>124</v>
      </c>
      <c r="U14" s="28" t="s">
        <v>73</v>
      </c>
      <c r="V14" s="28" t="s">
        <v>70</v>
      </c>
      <c r="W14" s="29" t="s">
        <v>130</v>
      </c>
    </row>
    <row r="15" spans="2:25" ht="31.5">
      <c r="B15" s="47" t="str">
        <f>אופציות!B7</f>
        <v>8. אופציות</v>
      </c>
      <c r="C15" s="28" t="s">
        <v>55</v>
      </c>
      <c r="D15" s="28" t="s">
        <v>139</v>
      </c>
      <c r="G15" s="28" t="s">
        <v>77</v>
      </c>
      <c r="H15" s="28" t="s">
        <v>120</v>
      </c>
      <c r="S15" s="28" t="s">
        <v>0</v>
      </c>
      <c r="T15" s="28" t="s">
        <v>124</v>
      </c>
      <c r="U15" s="28" t="s">
        <v>73</v>
      </c>
      <c r="V15" s="28" t="s">
        <v>70</v>
      </c>
      <c r="W15" s="29" t="s">
        <v>130</v>
      </c>
    </row>
    <row r="16" spans="2:25" ht="31.5">
      <c r="B16" s="47" t="str">
        <f>'חוזים עתידיים'!B7:I7</f>
        <v>9. חוזים עתידיים</v>
      </c>
      <c r="C16" s="28" t="s">
        <v>55</v>
      </c>
      <c r="D16" s="28" t="s">
        <v>139</v>
      </c>
      <c r="G16" s="28" t="s">
        <v>77</v>
      </c>
      <c r="H16" s="28" t="s">
        <v>120</v>
      </c>
      <c r="S16" s="28" t="s">
        <v>0</v>
      </c>
      <c r="T16" s="29" t="s">
        <v>124</v>
      </c>
    </row>
    <row r="17" spans="2:25" ht="31.5">
      <c r="B17" s="47" t="str">
        <f>'מוצרים מובנים'!B7:Q7</f>
        <v>10. מוצרים מובנים</v>
      </c>
      <c r="C17" s="28" t="s">
        <v>55</v>
      </c>
      <c r="F17" s="12" t="s">
        <v>61</v>
      </c>
      <c r="I17" s="28" t="s">
        <v>15</v>
      </c>
      <c r="J17" s="28" t="s">
        <v>78</v>
      </c>
      <c r="K17" s="28" t="s">
        <v>121</v>
      </c>
      <c r="L17" s="28" t="s">
        <v>18</v>
      </c>
      <c r="M17" s="28" t="s">
        <v>120</v>
      </c>
      <c r="Q17" s="28" t="s">
        <v>17</v>
      </c>
      <c r="R17" s="28" t="s">
        <v>19</v>
      </c>
      <c r="S17" s="28" t="s">
        <v>0</v>
      </c>
      <c r="T17" s="28" t="s">
        <v>124</v>
      </c>
      <c r="U17" s="28" t="s">
        <v>73</v>
      </c>
      <c r="V17" s="28" t="s">
        <v>70</v>
      </c>
      <c r="W17" s="29" t="s">
        <v>130</v>
      </c>
    </row>
    <row r="18" spans="2:25" ht="18">
      <c r="B18" s="51" t="str">
        <f>'לא סחיר- תעודות התחייבות ממשלתי'!B6:P6</f>
        <v>1.ג. ניירות ערך לא סחירים</v>
      </c>
    </row>
    <row r="19" spans="2:25" ht="31.5">
      <c r="B19" s="47" t="str">
        <f>'לא סחיר- תעודות התחייבות ממשלתי'!B7:P7</f>
        <v>1. תעודות התחייבות ממשלתיות</v>
      </c>
      <c r="C19" s="28" t="s">
        <v>55</v>
      </c>
      <c r="I19" s="28" t="s">
        <v>15</v>
      </c>
      <c r="J19" s="28" t="s">
        <v>78</v>
      </c>
      <c r="K19" s="28" t="s">
        <v>121</v>
      </c>
      <c r="L19" s="28" t="s">
        <v>18</v>
      </c>
      <c r="M19" s="28" t="s">
        <v>120</v>
      </c>
      <c r="Q19" s="28" t="s">
        <v>17</v>
      </c>
      <c r="R19" s="28" t="s">
        <v>19</v>
      </c>
      <c r="S19" s="28" t="s">
        <v>0</v>
      </c>
      <c r="T19" s="28" t="s">
        <v>124</v>
      </c>
      <c r="U19" s="28" t="s">
        <v>128</v>
      </c>
      <c r="V19" s="28" t="s">
        <v>70</v>
      </c>
      <c r="W19" s="29" t="s">
        <v>130</v>
      </c>
    </row>
    <row r="20" spans="2:25" ht="31.5">
      <c r="B20" s="47" t="str">
        <f>'לא סחיר - תעודות חוב מסחריות'!B7:S7</f>
        <v>2. תעודות חוב מסחריות</v>
      </c>
      <c r="C20" s="28" t="s">
        <v>55</v>
      </c>
      <c r="D20" s="40" t="s">
        <v>137</v>
      </c>
      <c r="E20" s="40" t="s">
        <v>136</v>
      </c>
      <c r="G20" s="28" t="s">
        <v>77</v>
      </c>
      <c r="I20" s="28" t="s">
        <v>15</v>
      </c>
      <c r="J20" s="28" t="s">
        <v>78</v>
      </c>
      <c r="K20" s="28" t="s">
        <v>121</v>
      </c>
      <c r="L20" s="28" t="s">
        <v>18</v>
      </c>
      <c r="M20" s="28" t="s">
        <v>120</v>
      </c>
      <c r="Q20" s="28" t="s">
        <v>17</v>
      </c>
      <c r="R20" s="28" t="s">
        <v>19</v>
      </c>
      <c r="S20" s="28" t="s">
        <v>0</v>
      </c>
      <c r="T20" s="28" t="s">
        <v>124</v>
      </c>
      <c r="U20" s="28" t="s">
        <v>128</v>
      </c>
      <c r="V20" s="28" t="s">
        <v>70</v>
      </c>
      <c r="W20" s="29" t="s">
        <v>130</v>
      </c>
    </row>
    <row r="21" spans="2:25" ht="31.5">
      <c r="B21" s="47" t="str">
        <f>'לא סחיר - אג"ח קונצרני'!B7:S7</f>
        <v>3. אג"ח קונצרני</v>
      </c>
      <c r="C21" s="28" t="s">
        <v>55</v>
      </c>
      <c r="D21" s="40" t="s">
        <v>137</v>
      </c>
      <c r="E21" s="40" t="s">
        <v>136</v>
      </c>
      <c r="G21" s="28" t="s">
        <v>77</v>
      </c>
      <c r="I21" s="28" t="s">
        <v>15</v>
      </c>
      <c r="J21" s="28" t="s">
        <v>78</v>
      </c>
      <c r="K21" s="28" t="s">
        <v>121</v>
      </c>
      <c r="L21" s="28" t="s">
        <v>18</v>
      </c>
      <c r="M21" s="28" t="s">
        <v>120</v>
      </c>
      <c r="Q21" s="28" t="s">
        <v>17</v>
      </c>
      <c r="R21" s="28" t="s">
        <v>19</v>
      </c>
      <c r="S21" s="28" t="s">
        <v>0</v>
      </c>
      <c r="T21" s="28" t="s">
        <v>124</v>
      </c>
      <c r="U21" s="28" t="s">
        <v>128</v>
      </c>
      <c r="V21" s="28" t="s">
        <v>70</v>
      </c>
      <c r="W21" s="29" t="s">
        <v>130</v>
      </c>
    </row>
    <row r="22" spans="2:25" ht="31.5">
      <c r="B22" s="47" t="str">
        <f>'לא סחיר - מניות'!B7:M7</f>
        <v>4. מניות</v>
      </c>
      <c r="C22" s="28" t="s">
        <v>55</v>
      </c>
      <c r="D22" s="40" t="s">
        <v>137</v>
      </c>
      <c r="E22" s="40" t="s">
        <v>136</v>
      </c>
      <c r="G22" s="28" t="s">
        <v>77</v>
      </c>
      <c r="H22" s="28" t="s">
        <v>120</v>
      </c>
      <c r="S22" s="28" t="s">
        <v>0</v>
      </c>
      <c r="T22" s="28" t="s">
        <v>124</v>
      </c>
      <c r="U22" s="28" t="s">
        <v>128</v>
      </c>
      <c r="V22" s="28" t="s">
        <v>70</v>
      </c>
      <c r="W22" s="29" t="s">
        <v>130</v>
      </c>
    </row>
    <row r="23" spans="2:25" ht="31.5">
      <c r="B23" s="47" t="str">
        <f>'לא סחיר - קרנות השקעה'!B7:K7</f>
        <v>5. קרנות השקעה</v>
      </c>
      <c r="C23" s="28" t="s">
        <v>55</v>
      </c>
      <c r="G23" s="28" t="s">
        <v>77</v>
      </c>
      <c r="H23" s="28" t="s">
        <v>120</v>
      </c>
      <c r="K23" s="28" t="s">
        <v>121</v>
      </c>
      <c r="S23" s="28" t="s">
        <v>0</v>
      </c>
      <c r="T23" s="28" t="s">
        <v>124</v>
      </c>
      <c r="U23" s="28" t="s">
        <v>128</v>
      </c>
      <c r="V23" s="28" t="s">
        <v>70</v>
      </c>
      <c r="W23" s="29" t="s">
        <v>130</v>
      </c>
    </row>
    <row r="24" spans="2:25" ht="31.5">
      <c r="B24" s="47" t="str">
        <f>'לא סחיר - כתבי אופציה'!B7:L7</f>
        <v>6. כתבי אופציה</v>
      </c>
      <c r="C24" s="28" t="s">
        <v>55</v>
      </c>
      <c r="G24" s="28" t="s">
        <v>77</v>
      </c>
      <c r="H24" s="28" t="s">
        <v>120</v>
      </c>
      <c r="K24" s="28" t="s">
        <v>121</v>
      </c>
      <c r="S24" s="28" t="s">
        <v>0</v>
      </c>
      <c r="T24" s="28" t="s">
        <v>124</v>
      </c>
      <c r="U24" s="28" t="s">
        <v>128</v>
      </c>
      <c r="V24" s="28" t="s">
        <v>70</v>
      </c>
      <c r="W24" s="29" t="s">
        <v>130</v>
      </c>
    </row>
    <row r="25" spans="2:25" ht="31.5">
      <c r="B25" s="47" t="str">
        <f>'לא סחיר - אופציות'!B7:L7</f>
        <v>7. אופציות</v>
      </c>
      <c r="C25" s="28" t="s">
        <v>55</v>
      </c>
      <c r="G25" s="28" t="s">
        <v>77</v>
      </c>
      <c r="H25" s="28" t="s">
        <v>120</v>
      </c>
      <c r="K25" s="28" t="s">
        <v>121</v>
      </c>
      <c r="S25" s="28" t="s">
        <v>0</v>
      </c>
      <c r="T25" s="28" t="s">
        <v>124</v>
      </c>
      <c r="U25" s="28" t="s">
        <v>128</v>
      </c>
      <c r="V25" s="28" t="s">
        <v>70</v>
      </c>
      <c r="W25" s="29" t="s">
        <v>130</v>
      </c>
    </row>
    <row r="26" spans="2:25" ht="31.5">
      <c r="B26" s="47" t="str">
        <f>'לא סחיר - חוזים עתידיים'!B7:K7</f>
        <v>8. חוזים עתידיים</v>
      </c>
      <c r="C26" s="28" t="s">
        <v>55</v>
      </c>
      <c r="G26" s="28" t="s">
        <v>77</v>
      </c>
      <c r="H26" s="28" t="s">
        <v>120</v>
      </c>
      <c r="K26" s="28" t="s">
        <v>121</v>
      </c>
      <c r="S26" s="28" t="s">
        <v>0</v>
      </c>
      <c r="T26" s="28" t="s">
        <v>124</v>
      </c>
      <c r="U26" s="28" t="s">
        <v>128</v>
      </c>
      <c r="V26" s="29" t="s">
        <v>130</v>
      </c>
    </row>
    <row r="27" spans="2:25" ht="31.5">
      <c r="B27" s="47" t="str">
        <f>'לא סחיר - מוצרים מובנים'!B7:Q7</f>
        <v>9. מוצרים מובנים</v>
      </c>
      <c r="C27" s="28" t="s">
        <v>55</v>
      </c>
      <c r="F27" s="28" t="s">
        <v>61</v>
      </c>
      <c r="I27" s="28" t="s">
        <v>15</v>
      </c>
      <c r="J27" s="28" t="s">
        <v>78</v>
      </c>
      <c r="K27" s="28" t="s">
        <v>121</v>
      </c>
      <c r="L27" s="28" t="s">
        <v>18</v>
      </c>
      <c r="M27" s="28" t="s">
        <v>120</v>
      </c>
      <c r="Q27" s="28" t="s">
        <v>17</v>
      </c>
      <c r="R27" s="28" t="s">
        <v>19</v>
      </c>
      <c r="S27" s="28" t="s">
        <v>0</v>
      </c>
      <c r="T27" s="28" t="s">
        <v>124</v>
      </c>
      <c r="U27" s="28" t="s">
        <v>128</v>
      </c>
      <c r="V27" s="28" t="s">
        <v>70</v>
      </c>
      <c r="W27" s="29" t="s">
        <v>130</v>
      </c>
    </row>
    <row r="28" spans="2:25" ht="31.5">
      <c r="B28" s="51" t="str">
        <f>הלוואות!B6</f>
        <v>1.ד. הלוואות:</v>
      </c>
      <c r="C28" s="28" t="s">
        <v>55</v>
      </c>
      <c r="I28" s="28" t="s">
        <v>15</v>
      </c>
      <c r="J28" s="28" t="s">
        <v>78</v>
      </c>
      <c r="L28" s="28" t="s">
        <v>18</v>
      </c>
      <c r="M28" s="28" t="s">
        <v>120</v>
      </c>
      <c r="Q28" s="12" t="s">
        <v>45</v>
      </c>
      <c r="R28" s="28" t="s">
        <v>19</v>
      </c>
      <c r="S28" s="28" t="s">
        <v>0</v>
      </c>
      <c r="T28" s="28" t="s">
        <v>124</v>
      </c>
      <c r="U28" s="28" t="s">
        <v>128</v>
      </c>
      <c r="V28" s="29" t="s">
        <v>130</v>
      </c>
    </row>
    <row r="29" spans="2:25" ht="47.25">
      <c r="B29" s="51" t="str">
        <f>'פקדונות מעל 3 חודשים'!B6:O6</f>
        <v>1.ה. פקדונות מעל 3 חודשים:</v>
      </c>
      <c r="C29" s="28" t="s">
        <v>55</v>
      </c>
      <c r="E29" s="28" t="s">
        <v>136</v>
      </c>
      <c r="I29" s="28" t="s">
        <v>15</v>
      </c>
      <c r="J29" s="28" t="s">
        <v>78</v>
      </c>
      <c r="L29" s="28" t="s">
        <v>18</v>
      </c>
      <c r="M29" s="28" t="s">
        <v>120</v>
      </c>
      <c r="O29" s="48" t="s">
        <v>64</v>
      </c>
      <c r="P29" s="49"/>
      <c r="R29" s="28" t="s">
        <v>19</v>
      </c>
      <c r="S29" s="28" t="s">
        <v>0</v>
      </c>
      <c r="T29" s="28" t="s">
        <v>124</v>
      </c>
      <c r="U29" s="28" t="s">
        <v>128</v>
      </c>
      <c r="V29" s="29" t="s">
        <v>130</v>
      </c>
    </row>
    <row r="30" spans="2:25" ht="63">
      <c r="B30" s="51" t="str">
        <f>'זכויות מקרקעין'!B6</f>
        <v>1. ו. זכויות במקרקעין:</v>
      </c>
      <c r="C30" s="12" t="s">
        <v>66</v>
      </c>
      <c r="N30" s="48" t="s">
        <v>103</v>
      </c>
      <c r="P30" s="49" t="s">
        <v>67</v>
      </c>
      <c r="U30" s="28" t="s">
        <v>128</v>
      </c>
      <c r="V30" s="13" t="s">
        <v>69</v>
      </c>
    </row>
    <row r="31" spans="2:25" ht="31.5">
      <c r="B31" s="51" t="str">
        <f>'השקעות אחרות '!B6:K6</f>
        <v xml:space="preserve">1. ח. השקעות אחרות </v>
      </c>
      <c r="C31" s="12" t="s">
        <v>15</v>
      </c>
      <c r="J31" s="12" t="s">
        <v>16</v>
      </c>
      <c r="Q31" s="12" t="s">
        <v>68</v>
      </c>
      <c r="R31" s="12" t="s">
        <v>65</v>
      </c>
      <c r="U31" s="28" t="s">
        <v>128</v>
      </c>
      <c r="V31" s="13" t="s">
        <v>69</v>
      </c>
    </row>
    <row r="32" spans="2:25" ht="47.25">
      <c r="B32" s="51" t="str">
        <f>'יתרת התחייבות להשקעה'!B6:D6</f>
        <v>1. ט. יתרות התחייבות להשקעה:</v>
      </c>
      <c r="X32" s="12" t="s">
        <v>126</v>
      </c>
      <c r="Y32" s="13" t="s">
        <v>125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 enableFormatConditionsCalculation="0">
    <tabColor indexed="43"/>
    <pageSetUpPr fitToPage="1"/>
  </sheetPr>
  <dimension ref="B1:BB473"/>
  <sheetViews>
    <sheetView rightToLeft="1" workbookViewId="0">
      <selection activeCell="C18" sqref="C18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31.285156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9.42578125" style="1" bestFit="1" customWidth="1"/>
    <col min="11" max="11" width="6.85546875" style="1" bestFit="1" customWidth="1"/>
    <col min="12" max="12" width="8.28515625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5" t="s">
        <v>199</v>
      </c>
      <c r="C1" s="79" t="s" vm="1">
        <v>259</v>
      </c>
    </row>
    <row r="2" spans="2:54">
      <c r="B2" s="55" t="s">
        <v>198</v>
      </c>
      <c r="C2" s="79" t="s">
        <v>260</v>
      </c>
    </row>
    <row r="3" spans="2:54">
      <c r="B3" s="55" t="s">
        <v>200</v>
      </c>
      <c r="C3" s="79" t="s">
        <v>261</v>
      </c>
    </row>
    <row r="4" spans="2:54">
      <c r="B4" s="55" t="s">
        <v>201</v>
      </c>
      <c r="C4" s="79">
        <v>414</v>
      </c>
    </row>
    <row r="6" spans="2:54" ht="26.25" customHeight="1">
      <c r="B6" s="185" t="s">
        <v>231</v>
      </c>
      <c r="C6" s="186"/>
      <c r="D6" s="186"/>
      <c r="E6" s="186"/>
      <c r="F6" s="186"/>
      <c r="G6" s="186"/>
      <c r="H6" s="186"/>
      <c r="I6" s="186"/>
      <c r="J6" s="186"/>
      <c r="K6" s="186"/>
      <c r="L6" s="187"/>
    </row>
    <row r="7" spans="2:54" ht="26.25" customHeight="1">
      <c r="B7" s="185" t="s">
        <v>117</v>
      </c>
      <c r="C7" s="186"/>
      <c r="D7" s="186"/>
      <c r="E7" s="186"/>
      <c r="F7" s="186"/>
      <c r="G7" s="186"/>
      <c r="H7" s="186"/>
      <c r="I7" s="186"/>
      <c r="J7" s="186"/>
      <c r="K7" s="186"/>
      <c r="L7" s="187"/>
    </row>
    <row r="8" spans="2:54" s="3" customFormat="1" ht="78.75">
      <c r="B8" s="20" t="s">
        <v>135</v>
      </c>
      <c r="C8" s="28" t="s">
        <v>55</v>
      </c>
      <c r="D8" s="71" t="s">
        <v>77</v>
      </c>
      <c r="E8" s="28" t="s">
        <v>120</v>
      </c>
      <c r="F8" s="28" t="s">
        <v>121</v>
      </c>
      <c r="G8" s="28" t="s">
        <v>0</v>
      </c>
      <c r="H8" s="28" t="s">
        <v>124</v>
      </c>
      <c r="I8" s="28" t="s">
        <v>128</v>
      </c>
      <c r="J8" s="28" t="s">
        <v>70</v>
      </c>
      <c r="K8" s="71" t="s">
        <v>202</v>
      </c>
      <c r="L8" s="29" t="s">
        <v>204</v>
      </c>
      <c r="M8" s="1"/>
      <c r="AZ8" s="1"/>
    </row>
    <row r="9" spans="2:54" s="3" customFormat="1" ht="21" customHeight="1">
      <c r="B9" s="14"/>
      <c r="C9" s="15"/>
      <c r="D9" s="15"/>
      <c r="E9" s="15"/>
      <c r="F9" s="15" t="s">
        <v>24</v>
      </c>
      <c r="G9" s="15" t="s">
        <v>22</v>
      </c>
      <c r="H9" s="15" t="s">
        <v>74</v>
      </c>
      <c r="I9" s="15" t="s">
        <v>23</v>
      </c>
      <c r="J9" s="30" t="s">
        <v>20</v>
      </c>
      <c r="K9" s="30" t="s">
        <v>20</v>
      </c>
      <c r="L9" s="31" t="s">
        <v>20</v>
      </c>
      <c r="AZ9" s="1"/>
    </row>
    <row r="10" spans="2:54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9" t="s">
        <v>9</v>
      </c>
      <c r="L10" s="19" t="s">
        <v>10</v>
      </c>
      <c r="AZ10" s="1"/>
    </row>
    <row r="11" spans="2:54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AZ11" s="1"/>
    </row>
    <row r="12" spans="2:54" ht="19.5" customHeight="1">
      <c r="B12" s="111"/>
      <c r="C12" s="101"/>
      <c r="D12" s="101"/>
      <c r="E12" s="101"/>
      <c r="F12" s="101"/>
      <c r="G12" s="101"/>
      <c r="H12" s="101"/>
      <c r="I12" s="101"/>
      <c r="J12" s="101"/>
      <c r="K12" s="101"/>
      <c r="L12" s="101"/>
    </row>
    <row r="13" spans="2:54">
      <c r="B13" s="100"/>
      <c r="C13" s="101"/>
      <c r="D13" s="101"/>
      <c r="E13" s="101"/>
      <c r="F13" s="101"/>
      <c r="G13" s="101"/>
      <c r="H13" s="101"/>
      <c r="I13" s="101"/>
      <c r="J13" s="101"/>
      <c r="K13" s="101"/>
      <c r="L13" s="101"/>
    </row>
    <row r="14" spans="2:54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54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54" s="7" customFormat="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AZ16" s="1"/>
      <c r="BB16" s="1"/>
    </row>
    <row r="17" spans="2:54" s="7" customFormat="1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AZ17" s="1"/>
      <c r="BB17" s="1"/>
    </row>
    <row r="18" spans="2:54" s="7" customFormat="1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AZ18" s="1"/>
      <c r="BB18" s="1"/>
    </row>
    <row r="19" spans="2:54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54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54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54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4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4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4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4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4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4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4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4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4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4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password="C7AB"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 enableFormatConditionsCalculation="0">
    <tabColor indexed="43"/>
  </sheetPr>
  <dimension ref="B1:AR561"/>
  <sheetViews>
    <sheetView rightToLeft="1" zoomScaleNormal="100" workbookViewId="0">
      <selection activeCell="F51" sqref="F51"/>
    </sheetView>
  </sheetViews>
  <sheetFormatPr defaultColWidth="9.140625" defaultRowHeight="18"/>
  <cols>
    <col min="1" max="1" width="6.28515625" style="1" customWidth="1"/>
    <col min="2" max="2" width="45.140625" style="2" bestFit="1" customWidth="1"/>
    <col min="3" max="3" width="31.28515625" style="2" bestFit="1" customWidth="1"/>
    <col min="4" max="4" width="12.7109375" style="2" bestFit="1" customWidth="1"/>
    <col min="5" max="5" width="12.28515625" style="1" bestFit="1" customWidth="1"/>
    <col min="6" max="6" width="11.28515625" style="1" bestFit="1" customWidth="1"/>
    <col min="7" max="7" width="14.28515625" style="1" bestFit="1" customWidth="1"/>
    <col min="8" max="8" width="8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8" style="1" customWidth="1"/>
    <col min="14" max="14" width="8.7109375" style="1" customWidth="1"/>
    <col min="15" max="15" width="10" style="1" customWidth="1"/>
    <col min="16" max="16" width="9.5703125" style="1" customWidth="1"/>
    <col min="17" max="17" width="6.140625" style="1" customWidth="1"/>
    <col min="18" max="19" width="5.7109375" style="1" customWidth="1"/>
    <col min="20" max="20" width="6.85546875" style="1" customWidth="1"/>
    <col min="21" max="21" width="6.42578125" style="1" customWidth="1"/>
    <col min="22" max="22" width="6.7109375" style="1" customWidth="1"/>
    <col min="23" max="23" width="7.28515625" style="1" customWidth="1"/>
    <col min="24" max="35" width="5.7109375" style="1" customWidth="1"/>
    <col min="36" max="16384" width="9.140625" style="1"/>
  </cols>
  <sheetData>
    <row r="1" spans="2:42">
      <c r="B1" s="55" t="s">
        <v>199</v>
      </c>
      <c r="C1" s="79" t="s" vm="1">
        <v>259</v>
      </c>
    </row>
    <row r="2" spans="2:42">
      <c r="B2" s="55" t="s">
        <v>198</v>
      </c>
      <c r="C2" s="79" t="s">
        <v>260</v>
      </c>
    </row>
    <row r="3" spans="2:42">
      <c r="B3" s="55" t="s">
        <v>200</v>
      </c>
      <c r="C3" s="79" t="s">
        <v>261</v>
      </c>
    </row>
    <row r="4" spans="2:42">
      <c r="B4" s="55" t="s">
        <v>201</v>
      </c>
      <c r="C4" s="79">
        <v>414</v>
      </c>
    </row>
    <row r="6" spans="2:42" ht="26.25" customHeight="1">
      <c r="B6" s="185" t="s">
        <v>231</v>
      </c>
      <c r="C6" s="186"/>
      <c r="D6" s="186"/>
      <c r="E6" s="186"/>
      <c r="F6" s="186"/>
      <c r="G6" s="186"/>
      <c r="H6" s="186"/>
      <c r="I6" s="186"/>
      <c r="J6" s="186"/>
      <c r="K6" s="187"/>
    </row>
    <row r="7" spans="2:42" ht="26.25" customHeight="1">
      <c r="B7" s="185" t="s">
        <v>118</v>
      </c>
      <c r="C7" s="186"/>
      <c r="D7" s="186"/>
      <c r="E7" s="186"/>
      <c r="F7" s="186"/>
      <c r="G7" s="186"/>
      <c r="H7" s="186"/>
      <c r="I7" s="186"/>
      <c r="J7" s="186"/>
      <c r="K7" s="187"/>
    </row>
    <row r="8" spans="2:42" s="3" customFormat="1" ht="63">
      <c r="B8" s="20" t="s">
        <v>135</v>
      </c>
      <c r="C8" s="28" t="s">
        <v>55</v>
      </c>
      <c r="D8" s="71" t="s">
        <v>77</v>
      </c>
      <c r="E8" s="28" t="s">
        <v>120</v>
      </c>
      <c r="F8" s="28" t="s">
        <v>121</v>
      </c>
      <c r="G8" s="28" t="s">
        <v>0</v>
      </c>
      <c r="H8" s="28" t="s">
        <v>124</v>
      </c>
      <c r="I8" s="28" t="s">
        <v>128</v>
      </c>
      <c r="J8" s="71" t="s">
        <v>202</v>
      </c>
      <c r="K8" s="29" t="s">
        <v>204</v>
      </c>
      <c r="L8" s="1"/>
      <c r="AP8" s="1"/>
    </row>
    <row r="9" spans="2:42" s="3" customFormat="1" ht="22.5" customHeight="1">
      <c r="B9" s="14"/>
      <c r="C9" s="15"/>
      <c r="D9" s="15"/>
      <c r="E9" s="15"/>
      <c r="F9" s="15" t="s">
        <v>24</v>
      </c>
      <c r="G9" s="15" t="s">
        <v>22</v>
      </c>
      <c r="H9" s="15" t="s">
        <v>74</v>
      </c>
      <c r="I9" s="15" t="s">
        <v>23</v>
      </c>
      <c r="J9" s="30" t="s">
        <v>20</v>
      </c>
      <c r="K9" s="16" t="s">
        <v>20</v>
      </c>
      <c r="AP9" s="1"/>
    </row>
    <row r="10" spans="2:42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9" t="s">
        <v>8</v>
      </c>
      <c r="K10" s="19" t="s">
        <v>9</v>
      </c>
      <c r="AP10" s="1"/>
    </row>
    <row r="11" spans="2:42" s="4" customFormat="1" ht="18" customHeight="1">
      <c r="B11" s="80" t="s">
        <v>59</v>
      </c>
      <c r="C11" s="81"/>
      <c r="D11" s="81"/>
      <c r="E11" s="81"/>
      <c r="F11" s="81"/>
      <c r="G11" s="89"/>
      <c r="H11" s="91"/>
      <c r="I11" s="89">
        <v>448.27362000000022</v>
      </c>
      <c r="J11" s="90">
        <v>1</v>
      </c>
      <c r="K11" s="90">
        <f>I11/'סכום נכסי הקרן'!$C$43</f>
        <v>2.5865451007015244E-4</v>
      </c>
      <c r="AP11" s="1"/>
    </row>
    <row r="12" spans="2:42" ht="19.5" customHeight="1">
      <c r="B12" s="82" t="s">
        <v>44</v>
      </c>
      <c r="C12" s="83"/>
      <c r="D12" s="83"/>
      <c r="E12" s="83"/>
      <c r="F12" s="83"/>
      <c r="G12" s="92"/>
      <c r="H12" s="94"/>
      <c r="I12" s="92">
        <v>448.27362000000016</v>
      </c>
      <c r="J12" s="93">
        <v>0.99999999999999989</v>
      </c>
      <c r="K12" s="93">
        <f>I12/'סכום נכסי הקרן'!$C$43</f>
        <v>2.5865451007015238E-4</v>
      </c>
    </row>
    <row r="13" spans="2:42" s="131" customFormat="1">
      <c r="B13" s="126" t="s">
        <v>249</v>
      </c>
      <c r="C13" s="127"/>
      <c r="D13" s="127"/>
      <c r="E13" s="127"/>
      <c r="F13" s="127"/>
      <c r="G13" s="128"/>
      <c r="H13" s="130"/>
      <c r="I13" s="128">
        <v>3.9734699999999998</v>
      </c>
      <c r="J13" s="129">
        <v>8.8639389487161838E-3</v>
      </c>
      <c r="K13" s="129">
        <f>I13/'סכום נכסי הקרן'!$C$43</f>
        <v>2.2926977860719261E-6</v>
      </c>
    </row>
    <row r="14" spans="2:42" s="160" customFormat="1">
      <c r="B14" s="163" t="s">
        <v>1886</v>
      </c>
      <c r="C14" s="164" t="s">
        <v>1887</v>
      </c>
      <c r="D14" s="165"/>
      <c r="E14" s="165" t="s">
        <v>184</v>
      </c>
      <c r="F14" s="166">
        <v>42495</v>
      </c>
      <c r="G14" s="167">
        <v>1198950.8600000001</v>
      </c>
      <c r="H14" s="168">
        <v>0.33139999999999997</v>
      </c>
      <c r="I14" s="167">
        <v>3.9734699999999998</v>
      </c>
      <c r="J14" s="169">
        <v>8.863938948716182E-3</v>
      </c>
      <c r="K14" s="169">
        <f>I14/'סכום נכסי הקרן'!$C$43</f>
        <v>2.2926977860719261E-6</v>
      </c>
    </row>
    <row r="15" spans="2:42">
      <c r="B15" s="84"/>
      <c r="C15" s="85"/>
      <c r="D15" s="85"/>
      <c r="E15" s="85"/>
      <c r="F15" s="85"/>
      <c r="G15" s="95"/>
      <c r="H15" s="97"/>
      <c r="I15" s="85"/>
      <c r="J15" s="96"/>
      <c r="K15" s="85"/>
    </row>
    <row r="16" spans="2:42" s="156" customFormat="1">
      <c r="B16" s="102" t="s">
        <v>43</v>
      </c>
      <c r="C16" s="83"/>
      <c r="D16" s="83"/>
      <c r="E16" s="83"/>
      <c r="F16" s="83"/>
      <c r="G16" s="92"/>
      <c r="H16" s="94"/>
      <c r="I16" s="92">
        <v>27.309229999999999</v>
      </c>
      <c r="J16" s="93">
        <v>6.0920894698197912E-2</v>
      </c>
      <c r="K16" s="93">
        <f>I16/'סכום נכסי הקרן'!$C$43</f>
        <v>1.5757464171197726E-5</v>
      </c>
    </row>
    <row r="17" spans="2:44" s="170" customFormat="1">
      <c r="B17" s="88" t="s">
        <v>1775</v>
      </c>
      <c r="C17" s="85" t="s">
        <v>1776</v>
      </c>
      <c r="D17" s="98"/>
      <c r="E17" s="98" t="s">
        <v>183</v>
      </c>
      <c r="F17" s="118">
        <v>42473</v>
      </c>
      <c r="G17" s="95">
        <v>651483.4</v>
      </c>
      <c r="H17" s="97">
        <v>-2.1156999999999999</v>
      </c>
      <c r="I17" s="95">
        <v>-13.78336</v>
      </c>
      <c r="J17" s="96">
        <v>-3.0747649170165297E-2</v>
      </c>
      <c r="K17" s="96">
        <f>I17/'סכום נכסי הקרן'!$C$43</f>
        <v>-7.9530181319180335E-6</v>
      </c>
      <c r="AP17" s="156"/>
      <c r="AR17" s="156"/>
    </row>
    <row r="18" spans="2:44" s="170" customFormat="1">
      <c r="B18" s="88" t="s">
        <v>1777</v>
      </c>
      <c r="C18" s="85" t="s">
        <v>1778</v>
      </c>
      <c r="D18" s="98"/>
      <c r="E18" s="98" t="s">
        <v>183</v>
      </c>
      <c r="F18" s="118">
        <v>42543</v>
      </c>
      <c r="G18" s="95">
        <v>9649000</v>
      </c>
      <c r="H18" s="97">
        <v>0.3649</v>
      </c>
      <c r="I18" s="95">
        <v>35.212029999999999</v>
      </c>
      <c r="J18" s="96">
        <v>7.8550305949299404E-2</v>
      </c>
      <c r="K18" s="96">
        <f>I18/'סכום נכסי הקרן'!$C$43</f>
        <v>2.0317390901176617E-5</v>
      </c>
      <c r="AP18" s="156"/>
      <c r="AR18" s="156"/>
    </row>
    <row r="19" spans="2:44" s="170" customFormat="1">
      <c r="B19" s="88" t="s">
        <v>1779</v>
      </c>
      <c r="C19" s="85" t="s">
        <v>1780</v>
      </c>
      <c r="D19" s="98"/>
      <c r="E19" s="98" t="s">
        <v>183</v>
      </c>
      <c r="F19" s="118">
        <v>42542</v>
      </c>
      <c r="G19" s="95">
        <v>6176000</v>
      </c>
      <c r="H19" s="97">
        <v>0.38040000000000002</v>
      </c>
      <c r="I19" s="95">
        <v>23.49221</v>
      </c>
      <c r="J19" s="96">
        <v>5.2405961341200465E-2</v>
      </c>
      <c r="K19" s="96">
        <f>I19/'סכום נכסי הקרן'!$C$43</f>
        <v>1.3555038255463555E-5</v>
      </c>
      <c r="AP19" s="156"/>
      <c r="AR19" s="156"/>
    </row>
    <row r="20" spans="2:44" s="156" customFormat="1">
      <c r="B20" s="88" t="s">
        <v>1781</v>
      </c>
      <c r="C20" s="85" t="s">
        <v>1782</v>
      </c>
      <c r="D20" s="98"/>
      <c r="E20" s="98" t="s">
        <v>183</v>
      </c>
      <c r="F20" s="118">
        <v>42527</v>
      </c>
      <c r="G20" s="95">
        <v>173070</v>
      </c>
      <c r="H20" s="97">
        <v>0.45700000000000002</v>
      </c>
      <c r="I20" s="95">
        <v>0.79086999999999996</v>
      </c>
      <c r="J20" s="96">
        <v>1.7642572855391303E-3</v>
      </c>
      <c r="K20" s="96">
        <f>I20/'סכום נכסי הקרן'!$C$43</f>
        <v>4.5633310382882072E-7</v>
      </c>
    </row>
    <row r="21" spans="2:44" s="156" customFormat="1">
      <c r="B21" s="88" t="s">
        <v>1783</v>
      </c>
      <c r="C21" s="85" t="s">
        <v>1784</v>
      </c>
      <c r="D21" s="98"/>
      <c r="E21" s="98" t="s">
        <v>183</v>
      </c>
      <c r="F21" s="118">
        <v>42551</v>
      </c>
      <c r="G21" s="95">
        <v>7692000</v>
      </c>
      <c r="H21" s="97">
        <v>-7.2400000000000006E-2</v>
      </c>
      <c r="I21" s="95">
        <v>-5.5664099999999994</v>
      </c>
      <c r="J21" s="96">
        <v>-1.2417438260141198E-2</v>
      </c>
      <c r="K21" s="96">
        <f>I21/'סכום נכסי הקרן'!$C$43</f>
        <v>-3.2118264095031874E-6</v>
      </c>
    </row>
    <row r="22" spans="2:44" s="156" customFormat="1">
      <c r="B22" s="88" t="s">
        <v>1785</v>
      </c>
      <c r="C22" s="85" t="s">
        <v>1786</v>
      </c>
      <c r="D22" s="98"/>
      <c r="E22" s="98" t="s">
        <v>183</v>
      </c>
      <c r="F22" s="118">
        <v>42551</v>
      </c>
      <c r="G22" s="95">
        <v>346140</v>
      </c>
      <c r="H22" s="97">
        <v>-7.3400000000000007E-2</v>
      </c>
      <c r="I22" s="95">
        <v>-0.25418999999999997</v>
      </c>
      <c r="J22" s="96">
        <v>-5.670420668519371E-4</v>
      </c>
      <c r="K22" s="96">
        <f>I22/'סכום נכסי הקרן'!$C$43</f>
        <v>-1.4666798799075441E-7</v>
      </c>
    </row>
    <row r="23" spans="2:44" s="156" customFormat="1">
      <c r="B23" s="88" t="s">
        <v>1787</v>
      </c>
      <c r="C23" s="85" t="s">
        <v>1788</v>
      </c>
      <c r="D23" s="98"/>
      <c r="E23" s="98" t="s">
        <v>183</v>
      </c>
      <c r="F23" s="118">
        <v>42543</v>
      </c>
      <c r="G23" s="95">
        <v>4615200</v>
      </c>
      <c r="H23" s="97">
        <v>-0.27260000000000001</v>
      </c>
      <c r="I23" s="95">
        <v>-12.58192</v>
      </c>
      <c r="J23" s="96">
        <v>-2.8067500380682661E-2</v>
      </c>
      <c r="K23" s="96">
        <f>I23/'סכום נכסי הקרן'!$C$43</f>
        <v>-7.2597855598592897E-6</v>
      </c>
    </row>
    <row r="24" spans="2:44" s="156" customFormat="1">
      <c r="B24" s="84"/>
      <c r="C24" s="85"/>
      <c r="D24" s="85"/>
      <c r="E24" s="85"/>
      <c r="F24" s="85"/>
      <c r="G24" s="95"/>
      <c r="H24" s="97"/>
      <c r="I24" s="85"/>
      <c r="J24" s="96"/>
      <c r="K24" s="85"/>
    </row>
    <row r="25" spans="2:44" s="156" customFormat="1">
      <c r="B25" s="102" t="s">
        <v>252</v>
      </c>
      <c r="C25" s="83"/>
      <c r="D25" s="83"/>
      <c r="E25" s="83"/>
      <c r="F25" s="83"/>
      <c r="G25" s="92"/>
      <c r="H25" s="94"/>
      <c r="I25" s="92">
        <v>177.14701999999997</v>
      </c>
      <c r="J25" s="93">
        <v>0.39517609802691461</v>
      </c>
      <c r="K25" s="93">
        <f>I25/'סכום נכסי הקרן'!$C$43</f>
        <v>1.0221408002658613E-4</v>
      </c>
    </row>
    <row r="26" spans="2:44" s="156" customFormat="1">
      <c r="B26" s="88" t="s">
        <v>1789</v>
      </c>
      <c r="C26" s="85" t="s">
        <v>1790</v>
      </c>
      <c r="D26" s="98"/>
      <c r="E26" s="98" t="s">
        <v>185</v>
      </c>
      <c r="F26" s="118">
        <v>42458</v>
      </c>
      <c r="G26" s="95">
        <v>4339590.7</v>
      </c>
      <c r="H26" s="97">
        <v>-0.79010000000000002</v>
      </c>
      <c r="I26" s="95">
        <v>-34.285890000000002</v>
      </c>
      <c r="J26" s="96">
        <v>-7.6484291000661578E-2</v>
      </c>
      <c r="K26" s="96">
        <f>I26/'סכום נכסי הקרן'!$C$43</f>
        <v>-1.9783006816839086E-5</v>
      </c>
    </row>
    <row r="27" spans="2:44" s="156" customFormat="1">
      <c r="B27" s="88" t="s">
        <v>1791</v>
      </c>
      <c r="C27" s="85" t="s">
        <v>1792</v>
      </c>
      <c r="D27" s="98"/>
      <c r="E27" s="98" t="s">
        <v>186</v>
      </c>
      <c r="F27" s="118">
        <v>42550</v>
      </c>
      <c r="G27" s="95">
        <v>827408</v>
      </c>
      <c r="H27" s="97">
        <v>-2.3999999999999998E-3</v>
      </c>
      <c r="I27" s="95">
        <v>-1.9730000000000001E-2</v>
      </c>
      <c r="J27" s="96">
        <v>-4.4013297057274958E-5</v>
      </c>
      <c r="K27" s="96">
        <f>I27/'סכום נכסי הקרן'!$C$43</f>
        <v>-1.1384237786921534E-8</v>
      </c>
    </row>
    <row r="28" spans="2:44" s="156" customFormat="1">
      <c r="B28" s="88" t="s">
        <v>1793</v>
      </c>
      <c r="C28" s="85" t="s">
        <v>1794</v>
      </c>
      <c r="D28" s="98"/>
      <c r="E28" s="98" t="s">
        <v>186</v>
      </c>
      <c r="F28" s="118">
        <v>42550</v>
      </c>
      <c r="G28" s="95">
        <v>723982</v>
      </c>
      <c r="H28" s="97">
        <v>-1.7399999999999999E-2</v>
      </c>
      <c r="I28" s="95">
        <v>-0.12567</v>
      </c>
      <c r="J28" s="96">
        <v>-2.803421713729216E-4</v>
      </c>
      <c r="K28" s="96">
        <f>I28/'סכום נכסי הקרן'!$C$43</f>
        <v>-7.251176698846575E-8</v>
      </c>
    </row>
    <row r="29" spans="2:44" s="156" customFormat="1">
      <c r="B29" s="88" t="s">
        <v>1795</v>
      </c>
      <c r="C29" s="85" t="s">
        <v>1796</v>
      </c>
      <c r="D29" s="98"/>
      <c r="E29" s="98" t="s">
        <v>186</v>
      </c>
      <c r="F29" s="118">
        <v>42527</v>
      </c>
      <c r="G29" s="95">
        <v>723982</v>
      </c>
      <c r="H29" s="97">
        <v>-7.1657999999999999</v>
      </c>
      <c r="I29" s="95">
        <v>-51.878779999999999</v>
      </c>
      <c r="J29" s="96">
        <v>-0.11573016498271742</v>
      </c>
      <c r="K29" s="96">
        <f>I29/'סכום נכסי הקרן'!$C$43</f>
        <v>-2.9934129123942683E-5</v>
      </c>
    </row>
    <row r="30" spans="2:44" s="156" customFormat="1">
      <c r="B30" s="88" t="s">
        <v>1797</v>
      </c>
      <c r="C30" s="85" t="s">
        <v>1798</v>
      </c>
      <c r="D30" s="98"/>
      <c r="E30" s="98" t="s">
        <v>183</v>
      </c>
      <c r="F30" s="118">
        <v>42536</v>
      </c>
      <c r="G30" s="95">
        <v>791309.2</v>
      </c>
      <c r="H30" s="97">
        <v>2.8237000000000001</v>
      </c>
      <c r="I30" s="95">
        <v>22.343990000000002</v>
      </c>
      <c r="J30" s="96">
        <v>4.984453468397268E-2</v>
      </c>
      <c r="K30" s="96">
        <f>I30/'סכום נכסי הקרן'!$C$43</f>
        <v>1.2892513698357673E-5</v>
      </c>
    </row>
    <row r="31" spans="2:44" s="156" customFormat="1">
      <c r="B31" s="88" t="s">
        <v>1799</v>
      </c>
      <c r="C31" s="85" t="s">
        <v>1800</v>
      </c>
      <c r="D31" s="98"/>
      <c r="E31" s="98" t="s">
        <v>183</v>
      </c>
      <c r="F31" s="118">
        <v>42472</v>
      </c>
      <c r="G31" s="95">
        <v>485413.1</v>
      </c>
      <c r="H31" s="97">
        <v>4.9512</v>
      </c>
      <c r="I31" s="95">
        <v>24.033830000000002</v>
      </c>
      <c r="J31" s="96">
        <v>5.361419661500489E-2</v>
      </c>
      <c r="K31" s="96">
        <f>I31/'סכום נכסי הקרן'!$C$43</f>
        <v>1.3867553758258914E-5</v>
      </c>
    </row>
    <row r="32" spans="2:44" s="156" customFormat="1">
      <c r="B32" s="88" t="s">
        <v>1801</v>
      </c>
      <c r="C32" s="85" t="s">
        <v>1802</v>
      </c>
      <c r="D32" s="98"/>
      <c r="E32" s="98" t="s">
        <v>183</v>
      </c>
      <c r="F32" s="118">
        <v>42513</v>
      </c>
      <c r="G32" s="95">
        <v>6395400</v>
      </c>
      <c r="H32" s="97">
        <v>5.8754</v>
      </c>
      <c r="I32" s="95">
        <v>375.75563</v>
      </c>
      <c r="J32" s="96">
        <v>0.83822829012333988</v>
      </c>
      <c r="K32" s="96">
        <f>I32/'סכום נכסי הקרן'!$C$43</f>
        <v>2.1681152770879406E-4</v>
      </c>
    </row>
    <row r="33" spans="2:11" s="156" customFormat="1">
      <c r="B33" s="88" t="s">
        <v>1803</v>
      </c>
      <c r="C33" s="85" t="s">
        <v>1804</v>
      </c>
      <c r="D33" s="98"/>
      <c r="E33" s="98" t="s">
        <v>183</v>
      </c>
      <c r="F33" s="118">
        <v>42460</v>
      </c>
      <c r="G33" s="95">
        <v>5191120</v>
      </c>
      <c r="H33" s="97">
        <v>8.0845000000000002</v>
      </c>
      <c r="I33" s="95">
        <v>419.67482000000001</v>
      </c>
      <c r="J33" s="96">
        <v>0.93620235783671546</v>
      </c>
      <c r="K33" s="96">
        <f>I33/'סכום נכסי הקרן'!$C$43</f>
        <v>2.4215296219277715E-4</v>
      </c>
    </row>
    <row r="34" spans="2:11" s="156" customFormat="1">
      <c r="B34" s="88" t="s">
        <v>1805</v>
      </c>
      <c r="C34" s="85" t="s">
        <v>1806</v>
      </c>
      <c r="D34" s="98"/>
      <c r="E34" s="98" t="s">
        <v>183</v>
      </c>
      <c r="F34" s="118">
        <v>42458</v>
      </c>
      <c r="G34" s="95">
        <v>719305.97</v>
      </c>
      <c r="H34" s="97">
        <v>9.1317000000000004</v>
      </c>
      <c r="I34" s="95">
        <v>65.684899999999999</v>
      </c>
      <c r="J34" s="96">
        <v>0.14652858671451593</v>
      </c>
      <c r="K34" s="96">
        <f>I34/'סכום נכסי הקרן'!$C$43</f>
        <v>3.7900279807914963E-5</v>
      </c>
    </row>
    <row r="35" spans="2:11" s="156" customFormat="1">
      <c r="B35" s="88" t="s">
        <v>1807</v>
      </c>
      <c r="C35" s="85" t="s">
        <v>1808</v>
      </c>
      <c r="D35" s="98"/>
      <c r="E35" s="98" t="s">
        <v>183</v>
      </c>
      <c r="F35" s="118">
        <v>42458</v>
      </c>
      <c r="G35" s="95">
        <v>970307.4</v>
      </c>
      <c r="H35" s="97">
        <v>9.1813000000000002</v>
      </c>
      <c r="I35" s="95">
        <v>89.086399999999998</v>
      </c>
      <c r="J35" s="96">
        <v>0.19873219396671157</v>
      </c>
      <c r="K35" s="96">
        <f>I35/'סכום נכסי הקרן'!$C$43</f>
        <v>5.1402978265626282E-5</v>
      </c>
    </row>
    <row r="36" spans="2:11" s="156" customFormat="1">
      <c r="B36" s="88" t="s">
        <v>1809</v>
      </c>
      <c r="C36" s="85" t="s">
        <v>1810</v>
      </c>
      <c r="D36" s="98"/>
      <c r="E36" s="98" t="s">
        <v>185</v>
      </c>
      <c r="F36" s="118">
        <v>42551</v>
      </c>
      <c r="G36" s="95">
        <v>1499016.96</v>
      </c>
      <c r="H36" s="97">
        <v>-0.25080000000000002</v>
      </c>
      <c r="I36" s="95">
        <v>-3.7599200000000002</v>
      </c>
      <c r="J36" s="96">
        <v>-8.3875557968367577E-3</v>
      </c>
      <c r="K36" s="96">
        <f>I36/'סכום נכסי הקרן'!$C$43</f>
        <v>-2.1694791353168788E-6</v>
      </c>
    </row>
    <row r="37" spans="2:11" s="156" customFormat="1">
      <c r="B37" s="88" t="s">
        <v>1811</v>
      </c>
      <c r="C37" s="85" t="s">
        <v>1812</v>
      </c>
      <c r="D37" s="98"/>
      <c r="E37" s="98" t="s">
        <v>185</v>
      </c>
      <c r="F37" s="118">
        <v>42535</v>
      </c>
      <c r="G37" s="95">
        <v>1168357.49</v>
      </c>
      <c r="H37" s="97">
        <v>0.81710000000000005</v>
      </c>
      <c r="I37" s="95">
        <v>9.5466499999999996</v>
      </c>
      <c r="J37" s="96">
        <v>2.129647959208484E-2</v>
      </c>
      <c r="K37" s="96">
        <f>I37/'סכום נכסי הקרן'!$C$43</f>
        <v>5.5084304951097041E-6</v>
      </c>
    </row>
    <row r="38" spans="2:11" s="156" customFormat="1">
      <c r="B38" s="88" t="s">
        <v>1813</v>
      </c>
      <c r="C38" s="85" t="s">
        <v>1814</v>
      </c>
      <c r="D38" s="98"/>
      <c r="E38" s="98" t="s">
        <v>185</v>
      </c>
      <c r="F38" s="118">
        <v>42534</v>
      </c>
      <c r="G38" s="95">
        <v>739274.27</v>
      </c>
      <c r="H38" s="97">
        <v>1.3050999999999999</v>
      </c>
      <c r="I38" s="95">
        <v>9.64818</v>
      </c>
      <c r="J38" s="96">
        <v>2.1522970724888953E-2</v>
      </c>
      <c r="K38" s="96">
        <f>I38/'סכום נכסי הקרן'!$C$43</f>
        <v>5.5670134481003851E-6</v>
      </c>
    </row>
    <row r="39" spans="2:11" s="156" customFormat="1">
      <c r="B39" s="88" t="s">
        <v>1815</v>
      </c>
      <c r="C39" s="85" t="s">
        <v>1816</v>
      </c>
      <c r="D39" s="98"/>
      <c r="E39" s="98" t="s">
        <v>185</v>
      </c>
      <c r="F39" s="118">
        <v>42474</v>
      </c>
      <c r="G39" s="95">
        <v>752732.81</v>
      </c>
      <c r="H39" s="97">
        <v>1.4795</v>
      </c>
      <c r="I39" s="95">
        <v>11.136379999999999</v>
      </c>
      <c r="J39" s="96">
        <v>2.4842818098464045E-2</v>
      </c>
      <c r="K39" s="96">
        <f>I39/'סכום נכסי הקרן'!$C$43</f>
        <v>6.4257069440201331E-6</v>
      </c>
    </row>
    <row r="40" spans="2:11" s="156" customFormat="1">
      <c r="B40" s="88" t="s">
        <v>1817</v>
      </c>
      <c r="C40" s="85" t="s">
        <v>1818</v>
      </c>
      <c r="D40" s="98"/>
      <c r="E40" s="98" t="s">
        <v>185</v>
      </c>
      <c r="F40" s="118">
        <v>42473</v>
      </c>
      <c r="G40" s="95">
        <v>609191.02</v>
      </c>
      <c r="H40" s="97">
        <v>1.4863999999999999</v>
      </c>
      <c r="I40" s="95">
        <v>9.055159999999999</v>
      </c>
      <c r="J40" s="96">
        <v>2.0200073339136027E-2</v>
      </c>
      <c r="K40" s="96">
        <f>I40/'סכום נכסי הקרן'!$C$43</f>
        <v>5.2248400729153767E-6</v>
      </c>
    </row>
    <row r="41" spans="2:11" s="156" customFormat="1">
      <c r="B41" s="88" t="s">
        <v>1819</v>
      </c>
      <c r="C41" s="85" t="s">
        <v>1820</v>
      </c>
      <c r="D41" s="98"/>
      <c r="E41" s="98" t="s">
        <v>185</v>
      </c>
      <c r="F41" s="118">
        <v>42543</v>
      </c>
      <c r="G41" s="95">
        <v>2181066.6</v>
      </c>
      <c r="H41" s="97">
        <v>1.5702</v>
      </c>
      <c r="I41" s="95">
        <v>34.247720000000001</v>
      </c>
      <c r="J41" s="96">
        <v>7.6399142113247678E-2</v>
      </c>
      <c r="K41" s="96">
        <f>I41/'סכום נכסי הקרן'!$C$43</f>
        <v>1.9760982673082026E-5</v>
      </c>
    </row>
    <row r="42" spans="2:11" s="156" customFormat="1">
      <c r="B42" s="88" t="s">
        <v>1821</v>
      </c>
      <c r="C42" s="85" t="s">
        <v>1822</v>
      </c>
      <c r="D42" s="98"/>
      <c r="E42" s="98" t="s">
        <v>185</v>
      </c>
      <c r="F42" s="118">
        <v>42506</v>
      </c>
      <c r="G42" s="95">
        <v>1092744.75</v>
      </c>
      <c r="H42" s="97">
        <v>1.8502000000000001</v>
      </c>
      <c r="I42" s="95">
        <v>20.217490000000002</v>
      </c>
      <c r="J42" s="96">
        <v>4.5100780188671356E-2</v>
      </c>
      <c r="K42" s="96">
        <f>I42/'סכום נכסי הקרן'!$C$43</f>
        <v>1.1665520203482425E-5</v>
      </c>
    </row>
    <row r="43" spans="2:11" s="156" customFormat="1">
      <c r="B43" s="88" t="s">
        <v>1823</v>
      </c>
      <c r="C43" s="85" t="s">
        <v>1824</v>
      </c>
      <c r="D43" s="98"/>
      <c r="E43" s="98" t="s">
        <v>185</v>
      </c>
      <c r="F43" s="118">
        <v>42530</v>
      </c>
      <c r="G43" s="95">
        <v>1096783.05</v>
      </c>
      <c r="H43" s="97">
        <v>2.2111999999999998</v>
      </c>
      <c r="I43" s="95">
        <v>24.25217</v>
      </c>
      <c r="J43" s="96">
        <v>5.4101265204943329E-2</v>
      </c>
      <c r="K43" s="96">
        <f>I43/'סכום נכסי הקרן'!$C$43</f>
        <v>1.399353624576E-5</v>
      </c>
    </row>
    <row r="44" spans="2:11" s="156" customFormat="1">
      <c r="B44" s="88" t="s">
        <v>1825</v>
      </c>
      <c r="C44" s="85" t="s">
        <v>1826</v>
      </c>
      <c r="D44" s="98"/>
      <c r="E44" s="98" t="s">
        <v>185</v>
      </c>
      <c r="F44" s="118">
        <v>42544</v>
      </c>
      <c r="G44" s="95">
        <v>615183.85</v>
      </c>
      <c r="H44" s="97">
        <v>2.2837000000000001</v>
      </c>
      <c r="I44" s="95">
        <v>14.04866</v>
      </c>
      <c r="J44" s="96">
        <v>3.1339475207129056E-2</v>
      </c>
      <c r="K44" s="96">
        <f>I44/'סכום נכסי הקרן'!$C$43</f>
        <v>8.1060966055556558E-6</v>
      </c>
    </row>
    <row r="45" spans="2:11" s="156" customFormat="1">
      <c r="B45" s="88" t="s">
        <v>1827</v>
      </c>
      <c r="C45" s="85" t="s">
        <v>1828</v>
      </c>
      <c r="D45" s="98"/>
      <c r="E45" s="98" t="s">
        <v>185</v>
      </c>
      <c r="F45" s="118">
        <v>42464</v>
      </c>
      <c r="G45" s="95">
        <v>3076107.72</v>
      </c>
      <c r="H45" s="97">
        <v>2.4517000000000002</v>
      </c>
      <c r="I45" s="95">
        <v>75.417570000000012</v>
      </c>
      <c r="J45" s="96">
        <v>0.16824003607439575</v>
      </c>
      <c r="K45" s="96">
        <f>I45/'סכום נכסי הקרן'!$C$43</f>
        <v>4.3516044105007605E-5</v>
      </c>
    </row>
    <row r="46" spans="2:11" s="156" customFormat="1">
      <c r="B46" s="88" t="s">
        <v>1829</v>
      </c>
      <c r="C46" s="85" t="s">
        <v>1830</v>
      </c>
      <c r="D46" s="98"/>
      <c r="E46" s="98" t="s">
        <v>186</v>
      </c>
      <c r="F46" s="118">
        <v>42549</v>
      </c>
      <c r="G46" s="95">
        <v>767744.29</v>
      </c>
      <c r="H46" s="97">
        <v>-1.0324</v>
      </c>
      <c r="I46" s="95">
        <v>-7.9260799999999998</v>
      </c>
      <c r="J46" s="96">
        <v>-1.7681343818536536E-2</v>
      </c>
      <c r="K46" s="96">
        <f>I46/'סכום נכסי הקרן'!$C$43</f>
        <v>-4.5733593227654854E-6</v>
      </c>
    </row>
    <row r="47" spans="2:11" s="156" customFormat="1">
      <c r="B47" s="88" t="s">
        <v>1831</v>
      </c>
      <c r="C47" s="85" t="s">
        <v>1832</v>
      </c>
      <c r="D47" s="98"/>
      <c r="E47" s="98" t="s">
        <v>186</v>
      </c>
      <c r="F47" s="118">
        <v>42478</v>
      </c>
      <c r="G47" s="95">
        <v>382288.36</v>
      </c>
      <c r="H47" s="97">
        <v>5.3083999999999998</v>
      </c>
      <c r="I47" s="95">
        <v>20.29344</v>
      </c>
      <c r="J47" s="96">
        <v>4.5270207959147789E-2</v>
      </c>
      <c r="K47" s="96">
        <f>I47/'סכום נכסי הקרן'!$C$43</f>
        <v>1.1709343460447285E-5</v>
      </c>
    </row>
    <row r="48" spans="2:11" s="156" customFormat="1">
      <c r="B48" s="88" t="s">
        <v>1833</v>
      </c>
      <c r="C48" s="85" t="s">
        <v>1834</v>
      </c>
      <c r="D48" s="98"/>
      <c r="E48" s="98" t="s">
        <v>186</v>
      </c>
      <c r="F48" s="118">
        <v>42473</v>
      </c>
      <c r="G48" s="95">
        <v>437520.96</v>
      </c>
      <c r="H48" s="97">
        <v>5.4424999999999999</v>
      </c>
      <c r="I48" s="95">
        <v>23.812069999999999</v>
      </c>
      <c r="J48" s="96">
        <v>5.3119498756139132E-2</v>
      </c>
      <c r="K48" s="96">
        <f>I48/'סכום נכסי הקרן'!$C$43</f>
        <v>1.3739597925941239E-5</v>
      </c>
    </row>
    <row r="49" spans="2:11" s="156" customFormat="1">
      <c r="B49" s="88" t="s">
        <v>1835</v>
      </c>
      <c r="C49" s="85" t="s">
        <v>1836</v>
      </c>
      <c r="D49" s="98"/>
      <c r="E49" s="98" t="s">
        <v>186</v>
      </c>
      <c r="F49" s="118">
        <v>42500</v>
      </c>
      <c r="G49" s="95">
        <v>1859033.9</v>
      </c>
      <c r="H49" s="97">
        <v>6.7965</v>
      </c>
      <c r="I49" s="95">
        <v>126.34924000000001</v>
      </c>
      <c r="J49" s="96">
        <v>0.28185740664373682</v>
      </c>
      <c r="K49" s="96">
        <f>I49/'סכום נכסי הקרן'!$C$43</f>
        <v>7.2903689425079461E-5</v>
      </c>
    </row>
    <row r="50" spans="2:11" s="156" customFormat="1">
      <c r="B50" s="88" t="s">
        <v>1837</v>
      </c>
      <c r="C50" s="85" t="s">
        <v>1838</v>
      </c>
      <c r="D50" s="98"/>
      <c r="E50" s="98" t="s">
        <v>183</v>
      </c>
      <c r="F50" s="118">
        <v>42486</v>
      </c>
      <c r="G50" s="95">
        <v>1153800</v>
      </c>
      <c r="H50" s="97">
        <v>-7.4869000000000003</v>
      </c>
      <c r="I50" s="95">
        <v>-86.383899999999997</v>
      </c>
      <c r="J50" s="96">
        <v>-0.19270350996786284</v>
      </c>
      <c r="K50" s="96">
        <f>I50/'סכום נכסי הקרן'!$C$43</f>
        <v>-4.9843631959536293E-5</v>
      </c>
    </row>
    <row r="51" spans="2:11" s="156" customFormat="1">
      <c r="B51" s="88" t="s">
        <v>1839</v>
      </c>
      <c r="C51" s="85" t="s">
        <v>1840</v>
      </c>
      <c r="D51" s="98"/>
      <c r="E51" s="98" t="s">
        <v>183</v>
      </c>
      <c r="F51" s="118">
        <v>42446</v>
      </c>
      <c r="G51" s="95">
        <v>307680</v>
      </c>
      <c r="H51" s="97">
        <v>-7.8817000000000004</v>
      </c>
      <c r="I51" s="95">
        <v>-24.250439999999998</v>
      </c>
      <c r="J51" s="96">
        <v>-5.4097405954871905E-2</v>
      </c>
      <c r="K51" s="96">
        <f>I51/'סכום נכסי הקרן'!$C$43</f>
        <v>-1.3992538033323539E-5</v>
      </c>
    </row>
    <row r="52" spans="2:11" s="156" customFormat="1">
      <c r="B52" s="88" t="s">
        <v>1841</v>
      </c>
      <c r="C52" s="85" t="s">
        <v>1842</v>
      </c>
      <c r="D52" s="98"/>
      <c r="E52" s="98" t="s">
        <v>183</v>
      </c>
      <c r="F52" s="118">
        <v>42450</v>
      </c>
      <c r="G52" s="95">
        <v>11438485.17</v>
      </c>
      <c r="H52" s="97">
        <v>-7.9294000000000002</v>
      </c>
      <c r="I52" s="95">
        <v>-906.99838999999997</v>
      </c>
      <c r="J52" s="96">
        <v>-2.0233142204531229</v>
      </c>
      <c r="K52" s="96">
        <f>I52/'סכום נכסי הקרן'!$C$43</f>
        <v>-5.233393484092749E-4</v>
      </c>
    </row>
    <row r="53" spans="2:11" s="156" customFormat="1">
      <c r="B53" s="88" t="s">
        <v>1843</v>
      </c>
      <c r="C53" s="85" t="s">
        <v>1844</v>
      </c>
      <c r="D53" s="98"/>
      <c r="E53" s="98" t="s">
        <v>183</v>
      </c>
      <c r="F53" s="118">
        <v>42429</v>
      </c>
      <c r="G53" s="95">
        <v>881230.98</v>
      </c>
      <c r="H53" s="97">
        <v>-9.2857000000000003</v>
      </c>
      <c r="I53" s="95">
        <v>-81.828479999999999</v>
      </c>
      <c r="J53" s="96">
        <v>-0.18254136837229004</v>
      </c>
      <c r="K53" s="96">
        <f>I53/'סכום נכסי הקרן'!$C$43</f>
        <v>-4.7215148203869893E-5</v>
      </c>
    </row>
    <row r="54" spans="2:11" s="156" customFormat="1">
      <c r="B54" s="84"/>
      <c r="C54" s="85"/>
      <c r="D54" s="85"/>
      <c r="E54" s="85"/>
      <c r="F54" s="85"/>
      <c r="G54" s="95"/>
      <c r="H54" s="97"/>
      <c r="I54" s="85"/>
      <c r="J54" s="96"/>
      <c r="K54" s="85"/>
    </row>
    <row r="55" spans="2:11" s="156" customFormat="1">
      <c r="B55" s="102" t="s">
        <v>250</v>
      </c>
      <c r="C55" s="83"/>
      <c r="D55" s="83"/>
      <c r="E55" s="83"/>
      <c r="F55" s="83"/>
      <c r="G55" s="92"/>
      <c r="H55" s="94"/>
      <c r="I55" s="92">
        <v>239.84389999999999</v>
      </c>
      <c r="J55" s="93">
        <v>0.53503906832617065</v>
      </c>
      <c r="K55" s="93">
        <f>I55/'סכום נכסי הקרן'!$C$43</f>
        <v>1.383902680862965E-4</v>
      </c>
    </row>
    <row r="56" spans="2:11" s="156" customFormat="1">
      <c r="B56" s="171" t="s">
        <v>1896</v>
      </c>
      <c r="C56" s="85" t="s">
        <v>1845</v>
      </c>
      <c r="D56" s="98" t="s">
        <v>380</v>
      </c>
      <c r="E56" s="98" t="s">
        <v>184</v>
      </c>
      <c r="F56" s="118">
        <v>42185</v>
      </c>
      <c r="G56" s="95">
        <v>793.73</v>
      </c>
      <c r="H56" s="97">
        <v>5249.2370000000001</v>
      </c>
      <c r="I56" s="95">
        <v>197.82689999999999</v>
      </c>
      <c r="J56" s="96">
        <v>0.44130836875924107</v>
      </c>
      <c r="K56" s="96">
        <f>I56/'סכום נכסי הקרן'!$C$43</f>
        <v>1.1414639991127966E-4</v>
      </c>
    </row>
    <row r="57" spans="2:11" s="156" customFormat="1">
      <c r="B57" s="171" t="s">
        <v>1896</v>
      </c>
      <c r="C57" s="85" t="s">
        <v>1846</v>
      </c>
      <c r="D57" s="98" t="s">
        <v>380</v>
      </c>
      <c r="E57" s="98" t="s">
        <v>184</v>
      </c>
      <c r="F57" s="118">
        <v>42369</v>
      </c>
      <c r="G57" s="95">
        <v>776.17</v>
      </c>
      <c r="H57" s="97">
        <v>2054.1338999999998</v>
      </c>
      <c r="I57" s="95">
        <v>42.017000000000003</v>
      </c>
      <c r="J57" s="96">
        <v>9.3730699566929643E-2</v>
      </c>
      <c r="K57" s="96">
        <f>I57/'סכום נכסי הקרן'!$C$43</f>
        <v>2.4243868175016833E-5</v>
      </c>
    </row>
    <row r="58" spans="2:11" s="156" customFormat="1">
      <c r="B58" s="157"/>
    </row>
    <row r="59" spans="2:11" s="156" customFormat="1">
      <c r="B59" s="158" t="s">
        <v>1885</v>
      </c>
    </row>
    <row r="60" spans="2:11" s="156" customFormat="1">
      <c r="B60" s="158" t="s">
        <v>131</v>
      </c>
    </row>
    <row r="61" spans="2:11" s="156" customFormat="1">
      <c r="B61" s="157"/>
    </row>
    <row r="62" spans="2:11" s="156" customFormat="1">
      <c r="B62" s="157"/>
    </row>
    <row r="63" spans="2:11" s="156" customFormat="1">
      <c r="B63" s="157"/>
    </row>
    <row r="64" spans="2:11" s="156" customFormat="1">
      <c r="B64" s="157"/>
    </row>
    <row r="65" spans="2:2" s="156" customFormat="1">
      <c r="B65" s="157"/>
    </row>
    <row r="66" spans="2:2" s="156" customFormat="1">
      <c r="B66" s="157"/>
    </row>
    <row r="67" spans="2:2" s="156" customFormat="1">
      <c r="B67" s="157"/>
    </row>
    <row r="68" spans="2:2" s="156" customFormat="1">
      <c r="B68" s="157"/>
    </row>
    <row r="69" spans="2:2" s="156" customFormat="1">
      <c r="B69" s="157"/>
    </row>
    <row r="70" spans="2:2" s="156" customFormat="1">
      <c r="B70" s="157"/>
    </row>
    <row r="71" spans="2:2" s="156" customFormat="1">
      <c r="B71" s="157"/>
    </row>
    <row r="72" spans="2:2" s="156" customFormat="1">
      <c r="B72" s="157"/>
    </row>
    <row r="73" spans="2:2" s="156" customFormat="1">
      <c r="B73" s="157"/>
    </row>
    <row r="74" spans="2:2" s="156" customFormat="1">
      <c r="B74" s="157"/>
    </row>
    <row r="75" spans="2:2" s="156" customFormat="1">
      <c r="B75" s="157"/>
    </row>
    <row r="76" spans="2:2" s="156" customFormat="1">
      <c r="B76" s="157"/>
    </row>
    <row r="77" spans="2:2" s="156" customFormat="1">
      <c r="B77" s="157"/>
    </row>
    <row r="78" spans="2:2" s="156" customFormat="1">
      <c r="B78" s="157"/>
    </row>
    <row r="79" spans="2:2" s="156" customFormat="1">
      <c r="B79" s="157"/>
    </row>
    <row r="80" spans="2:2" s="156" customFormat="1">
      <c r="B80" s="157"/>
    </row>
    <row r="81" spans="2:2" s="156" customFormat="1">
      <c r="B81" s="157"/>
    </row>
    <row r="82" spans="2:2" s="156" customFormat="1">
      <c r="B82" s="157"/>
    </row>
    <row r="83" spans="2:2" s="156" customFormat="1">
      <c r="B83" s="157"/>
    </row>
    <row r="84" spans="2:2" s="156" customFormat="1">
      <c r="B84" s="157"/>
    </row>
    <row r="85" spans="2:2" s="156" customFormat="1">
      <c r="B85" s="157"/>
    </row>
    <row r="86" spans="2:2" s="156" customFormat="1">
      <c r="B86" s="157"/>
    </row>
    <row r="87" spans="2:2" s="156" customFormat="1">
      <c r="B87" s="157"/>
    </row>
    <row r="88" spans="2:2" s="156" customFormat="1">
      <c r="B88" s="157"/>
    </row>
    <row r="89" spans="2:2" s="156" customFormat="1">
      <c r="B89" s="157"/>
    </row>
    <row r="90" spans="2:2" s="156" customFormat="1">
      <c r="B90" s="157"/>
    </row>
    <row r="91" spans="2:2" s="156" customFormat="1">
      <c r="B91" s="157"/>
    </row>
    <row r="92" spans="2:2" s="156" customFormat="1">
      <c r="B92" s="157"/>
    </row>
    <row r="93" spans="2:2" s="156" customFormat="1">
      <c r="B93" s="157"/>
    </row>
    <row r="94" spans="2:2" s="156" customFormat="1">
      <c r="B94" s="157"/>
    </row>
    <row r="95" spans="2:2" s="156" customFormat="1">
      <c r="B95" s="157"/>
    </row>
    <row r="96" spans="2:2" s="156" customFormat="1">
      <c r="B96" s="157"/>
    </row>
    <row r="97" spans="2:4" s="156" customFormat="1">
      <c r="B97" s="157"/>
    </row>
    <row r="98" spans="2:4" s="156" customFormat="1">
      <c r="B98" s="157"/>
    </row>
    <row r="99" spans="2:4" s="156" customFormat="1">
      <c r="B99" s="157"/>
    </row>
    <row r="100" spans="2:4" s="156" customFormat="1">
      <c r="B100" s="157"/>
    </row>
    <row r="101" spans="2:4" s="156" customFormat="1">
      <c r="B101" s="157"/>
    </row>
    <row r="102" spans="2:4" s="156" customFormat="1">
      <c r="B102" s="157"/>
    </row>
    <row r="103" spans="2:4" s="156" customFormat="1">
      <c r="B103" s="157"/>
    </row>
    <row r="104" spans="2:4" s="156" customFormat="1">
      <c r="B104" s="157"/>
    </row>
    <row r="105" spans="2:4">
      <c r="C105" s="1"/>
      <c r="D105" s="1"/>
    </row>
    <row r="106" spans="2:4">
      <c r="C106" s="1"/>
      <c r="D106" s="1"/>
    </row>
    <row r="107" spans="2:4">
      <c r="C107" s="1"/>
      <c r="D107" s="1"/>
    </row>
    <row r="108" spans="2:4">
      <c r="C108" s="1"/>
      <c r="D108" s="1"/>
    </row>
    <row r="109" spans="2:4">
      <c r="C109" s="1"/>
      <c r="D109" s="1"/>
    </row>
    <row r="110" spans="2:4">
      <c r="C110" s="1"/>
      <c r="D110" s="1"/>
    </row>
    <row r="111" spans="2:4">
      <c r="C111" s="1"/>
      <c r="D111" s="1"/>
    </row>
    <row r="112" spans="2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</sheetData>
  <sheetProtection password="C7AB" sheet="1" objects="1" scenarios="1"/>
  <mergeCells count="2">
    <mergeCell ref="B6:K6"/>
    <mergeCell ref="B7:K7"/>
  </mergeCells>
  <phoneticPr fontId="5" type="noConversion"/>
  <dataValidations count="1">
    <dataValidation allowBlank="1" showInputMessage="1" showErrorMessage="1" sqref="AA1:XFD2 B1:B55 D1:Y2 D3:XFD1048576 B58:B1048576 A1:A1048576 C5:C1048576"/>
  </dataValidations>
  <pageMargins left="0" right="0" top="0.51181102362204722" bottom="0.51181102362204722" header="0" footer="0.23622047244094491"/>
  <pageSetup paperSize="9" scale="67" fitToHeight="25" pageOrder="overThenDown" orientation="landscape" r:id="rId1"/>
  <headerFooter alignWithMargins="0">
    <oddFooter>&amp;L&amp;Z&amp;F&amp;C&amp;A&amp;R&amp;D</oddFooter>
  </headerFooter>
  <rowBreaks count="1" manualBreakCount="1">
    <brk id="32" max="16383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 enableFormatConditionsCalculation="0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1.28515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5" t="s">
        <v>199</v>
      </c>
      <c r="C1" s="79" t="s" vm="1">
        <v>259</v>
      </c>
    </row>
    <row r="2" spans="2:78">
      <c r="B2" s="55" t="s">
        <v>198</v>
      </c>
      <c r="C2" s="79" t="s">
        <v>260</v>
      </c>
    </row>
    <row r="3" spans="2:78">
      <c r="B3" s="55" t="s">
        <v>200</v>
      </c>
      <c r="C3" s="79" t="s">
        <v>261</v>
      </c>
    </row>
    <row r="4" spans="2:78">
      <c r="B4" s="55" t="s">
        <v>201</v>
      </c>
      <c r="C4" s="79">
        <v>414</v>
      </c>
    </row>
    <row r="6" spans="2:78" ht="26.25" customHeight="1">
      <c r="B6" s="185" t="s">
        <v>231</v>
      </c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7"/>
    </row>
    <row r="7" spans="2:78" ht="26.25" customHeight="1">
      <c r="B7" s="185" t="s">
        <v>119</v>
      </c>
      <c r="C7" s="186"/>
      <c r="D7" s="186"/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87"/>
    </row>
    <row r="8" spans="2:78" s="3" customFormat="1" ht="47.25">
      <c r="B8" s="20" t="s">
        <v>135</v>
      </c>
      <c r="C8" s="28" t="s">
        <v>55</v>
      </c>
      <c r="D8" s="28" t="s">
        <v>61</v>
      </c>
      <c r="E8" s="28" t="s">
        <v>15</v>
      </c>
      <c r="F8" s="28" t="s">
        <v>78</v>
      </c>
      <c r="G8" s="28" t="s">
        <v>121</v>
      </c>
      <c r="H8" s="28" t="s">
        <v>18</v>
      </c>
      <c r="I8" s="28" t="s">
        <v>120</v>
      </c>
      <c r="J8" s="28" t="s">
        <v>17</v>
      </c>
      <c r="K8" s="28" t="s">
        <v>19</v>
      </c>
      <c r="L8" s="28" t="s">
        <v>0</v>
      </c>
      <c r="M8" s="28" t="s">
        <v>124</v>
      </c>
      <c r="N8" s="28" t="s">
        <v>128</v>
      </c>
      <c r="O8" s="28" t="s">
        <v>70</v>
      </c>
      <c r="P8" s="71" t="s">
        <v>202</v>
      </c>
      <c r="Q8" s="29" t="s">
        <v>204</v>
      </c>
      <c r="R8" s="1"/>
      <c r="S8" s="1"/>
      <c r="T8" s="1"/>
      <c r="U8" s="1"/>
      <c r="V8" s="1"/>
    </row>
    <row r="9" spans="2:78" s="3" customFormat="1" ht="18.75" customHeight="1">
      <c r="B9" s="14"/>
      <c r="C9" s="15"/>
      <c r="D9" s="15"/>
      <c r="E9" s="15"/>
      <c r="F9" s="15"/>
      <c r="G9" s="15" t="s">
        <v>24</v>
      </c>
      <c r="H9" s="15" t="s">
        <v>21</v>
      </c>
      <c r="I9" s="15"/>
      <c r="J9" s="15" t="s">
        <v>20</v>
      </c>
      <c r="K9" s="15" t="s">
        <v>20</v>
      </c>
      <c r="L9" s="15" t="s">
        <v>22</v>
      </c>
      <c r="M9" s="15" t="s">
        <v>74</v>
      </c>
      <c r="N9" s="15" t="s">
        <v>23</v>
      </c>
      <c r="O9" s="15" t="s">
        <v>20</v>
      </c>
      <c r="P9" s="30" t="s">
        <v>20</v>
      </c>
      <c r="Q9" s="16" t="s">
        <v>20</v>
      </c>
      <c r="R9" s="1"/>
      <c r="S9" s="1"/>
      <c r="T9" s="1"/>
      <c r="U9" s="1"/>
      <c r="V9" s="1"/>
    </row>
    <row r="10" spans="2:78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9" t="s">
        <v>14</v>
      </c>
      <c r="Q10" s="19" t="s">
        <v>132</v>
      </c>
      <c r="R10" s="1"/>
      <c r="S10" s="1"/>
      <c r="T10" s="1"/>
      <c r="U10" s="1"/>
      <c r="V10" s="1"/>
    </row>
    <row r="11" spans="2:78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"/>
      <c r="S11" s="1"/>
      <c r="T11" s="1"/>
      <c r="U11" s="1"/>
      <c r="V11" s="1"/>
      <c r="BZ11" s="1"/>
    </row>
    <row r="12" spans="2:78" ht="18" customHeight="1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</row>
    <row r="13" spans="2:78">
      <c r="B13" s="100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</row>
    <row r="14" spans="2:7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</row>
    <row r="15" spans="2:7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</row>
    <row r="16" spans="2:7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</row>
    <row r="17" spans="2:17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</row>
    <row r="18" spans="2:17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</row>
    <row r="19" spans="2:17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</row>
    <row r="20" spans="2:17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</row>
    <row r="21" spans="2:17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</row>
    <row r="22" spans="2:17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</row>
    <row r="23" spans="2:17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17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17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17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17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17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17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17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17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17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  <row r="110" spans="2:17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password="C7AB" sheet="1" objects="1" scenarios="1"/>
  <mergeCells count="2">
    <mergeCell ref="B6:Q6"/>
    <mergeCell ref="B7:Q7"/>
  </mergeCells>
  <phoneticPr fontId="5" type="noConversion"/>
  <conditionalFormatting sqref="B14:B110">
    <cfRule type="cellIs" dxfId="21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 enableFormatConditionsCalculation="0">
    <tabColor indexed="52"/>
    <pageSetUpPr fitToPage="1"/>
  </sheetPr>
  <dimension ref="A1:AV156"/>
  <sheetViews>
    <sheetView rightToLeft="1" zoomScale="90" zoomScaleNormal="90" workbookViewId="0"/>
  </sheetViews>
  <sheetFormatPr defaultColWidth="9.140625" defaultRowHeight="18"/>
  <cols>
    <col min="1" max="1" width="12" style="1" customWidth="1"/>
    <col min="2" max="2" width="44.140625" style="2" bestFit="1" customWidth="1"/>
    <col min="3" max="3" width="16.7109375" style="2" customWidth="1"/>
    <col min="4" max="4" width="11.28515625" style="2" bestFit="1" customWidth="1"/>
    <col min="5" max="5" width="6" style="1" bestFit="1" customWidth="1"/>
    <col min="6" max="6" width="9.5703125" style="1" bestFit="1" customWidth="1"/>
    <col min="7" max="7" width="7.42578125" style="1" bestFit="1" customWidth="1"/>
    <col min="8" max="8" width="16.28515625" style="1" bestFit="1" customWidth="1"/>
    <col min="9" max="9" width="6.85546875" style="1" bestFit="1" customWidth="1"/>
    <col min="10" max="10" width="8" style="1" bestFit="1" customWidth="1"/>
    <col min="11" max="11" width="19.28515625" style="1" bestFit="1" customWidth="1"/>
    <col min="12" max="12" width="7.28515625" style="1" bestFit="1" customWidth="1"/>
    <col min="13" max="13" width="19.28515625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140625" style="1" customWidth="1"/>
    <col min="18" max="19" width="5.7109375" style="1" customWidth="1"/>
    <col min="20" max="20" width="6.85546875" style="1" customWidth="1"/>
    <col min="21" max="21" width="6.42578125" style="1" customWidth="1"/>
    <col min="22" max="22" width="6.7109375" style="1" customWidth="1"/>
    <col min="23" max="23" width="7.28515625" style="1" customWidth="1"/>
    <col min="24" max="35" width="5.7109375" style="1" customWidth="1"/>
    <col min="36" max="16384" width="9.140625" style="1"/>
  </cols>
  <sheetData>
    <row r="1" spans="2:48">
      <c r="B1" s="55" t="s">
        <v>199</v>
      </c>
      <c r="C1" s="79" t="s" vm="1">
        <v>259</v>
      </c>
    </row>
    <row r="2" spans="2:48">
      <c r="B2" s="55" t="s">
        <v>198</v>
      </c>
      <c r="C2" s="79" t="s">
        <v>260</v>
      </c>
    </row>
    <row r="3" spans="2:48">
      <c r="B3" s="55" t="s">
        <v>200</v>
      </c>
      <c r="C3" s="79" t="s">
        <v>261</v>
      </c>
    </row>
    <row r="4" spans="2:48">
      <c r="B4" s="55" t="s">
        <v>201</v>
      </c>
      <c r="C4" s="79">
        <v>414</v>
      </c>
    </row>
    <row r="6" spans="2:48" ht="26.25" customHeight="1">
      <c r="B6" s="185" t="s">
        <v>232</v>
      </c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7"/>
    </row>
    <row r="7" spans="2:48" s="3" customFormat="1" ht="63">
      <c r="B7" s="20" t="s">
        <v>135</v>
      </c>
      <c r="C7" s="28" t="s">
        <v>245</v>
      </c>
      <c r="D7" s="28" t="s">
        <v>55</v>
      </c>
      <c r="E7" s="28" t="s">
        <v>15</v>
      </c>
      <c r="F7" s="28" t="s">
        <v>78</v>
      </c>
      <c r="G7" s="28" t="s">
        <v>18</v>
      </c>
      <c r="H7" s="28" t="s">
        <v>120</v>
      </c>
      <c r="I7" s="12" t="s">
        <v>45</v>
      </c>
      <c r="J7" s="71" t="s">
        <v>19</v>
      </c>
      <c r="K7" s="28" t="s">
        <v>0</v>
      </c>
      <c r="L7" s="28" t="s">
        <v>124</v>
      </c>
      <c r="M7" s="28" t="s">
        <v>128</v>
      </c>
      <c r="N7" s="71" t="s">
        <v>202</v>
      </c>
      <c r="O7" s="29" t="s">
        <v>204</v>
      </c>
      <c r="P7" s="1"/>
      <c r="AU7" s="3" t="s">
        <v>182</v>
      </c>
      <c r="AV7" s="3" t="s">
        <v>184</v>
      </c>
    </row>
    <row r="8" spans="2:48" s="3" customFormat="1" ht="24" customHeight="1">
      <c r="B8" s="14"/>
      <c r="C8" s="70"/>
      <c r="D8" s="15"/>
      <c r="E8" s="15"/>
      <c r="F8" s="15"/>
      <c r="G8" s="15" t="s">
        <v>21</v>
      </c>
      <c r="H8" s="15"/>
      <c r="I8" s="15" t="s">
        <v>20</v>
      </c>
      <c r="J8" s="15" t="s">
        <v>20</v>
      </c>
      <c r="K8" s="15" t="s">
        <v>22</v>
      </c>
      <c r="L8" s="15" t="s">
        <v>74</v>
      </c>
      <c r="M8" s="15" t="s">
        <v>23</v>
      </c>
      <c r="N8" s="30" t="s">
        <v>20</v>
      </c>
      <c r="O8" s="16" t="s">
        <v>20</v>
      </c>
      <c r="P8" s="1"/>
      <c r="AU8" s="3" t="s">
        <v>180</v>
      </c>
      <c r="AV8" s="3" t="s">
        <v>183</v>
      </c>
    </row>
    <row r="9" spans="2:48" s="4" customFormat="1" ht="18" customHeight="1">
      <c r="B9" s="17"/>
      <c r="C9" s="12" t="s">
        <v>1</v>
      </c>
      <c r="D9" s="12" t="s">
        <v>2</v>
      </c>
      <c r="E9" s="12" t="s">
        <v>3</v>
      </c>
      <c r="F9" s="12" t="s">
        <v>4</v>
      </c>
      <c r="G9" s="12" t="s">
        <v>5</v>
      </c>
      <c r="H9" s="12" t="s">
        <v>6</v>
      </c>
      <c r="I9" s="18" t="s">
        <v>7</v>
      </c>
      <c r="J9" s="18" t="s">
        <v>8</v>
      </c>
      <c r="K9" s="18" t="s">
        <v>9</v>
      </c>
      <c r="L9" s="18" t="s">
        <v>10</v>
      </c>
      <c r="M9" s="19" t="s">
        <v>11</v>
      </c>
      <c r="N9" s="19" t="s">
        <v>12</v>
      </c>
      <c r="O9" s="19" t="s">
        <v>13</v>
      </c>
      <c r="P9" s="1"/>
      <c r="AU9" s="4" t="s">
        <v>181</v>
      </c>
      <c r="AV9" s="4" t="s">
        <v>185</v>
      </c>
    </row>
    <row r="10" spans="2:48" s="4" customFormat="1" ht="18" customHeight="1">
      <c r="B10" s="80" t="s">
        <v>50</v>
      </c>
      <c r="C10" s="81"/>
      <c r="D10" s="81"/>
      <c r="E10" s="81"/>
      <c r="F10" s="81"/>
      <c r="G10" s="89">
        <v>5.5442755215532395</v>
      </c>
      <c r="H10" s="81"/>
      <c r="I10" s="81"/>
      <c r="J10" s="103">
        <v>2.7911788597987854E-2</v>
      </c>
      <c r="K10" s="89"/>
      <c r="L10" s="91"/>
      <c r="M10" s="89">
        <f>+M11+M136</f>
        <v>54266.97071524569</v>
      </c>
      <c r="N10" s="90">
        <f>+M10/$M$10</f>
        <v>1</v>
      </c>
      <c r="O10" s="90">
        <f>M10/'סכום נכסי הקרן'!$C$43</f>
        <v>3.1312118530069148E-2</v>
      </c>
      <c r="P10" s="1"/>
      <c r="AU10" s="1" t="s">
        <v>32</v>
      </c>
      <c r="AV10" s="4" t="s">
        <v>186</v>
      </c>
    </row>
    <row r="11" spans="2:48" ht="21.75" customHeight="1">
      <c r="B11" s="82" t="s">
        <v>48</v>
      </c>
      <c r="C11" s="83"/>
      <c r="D11" s="83"/>
      <c r="E11" s="83"/>
      <c r="F11" s="83"/>
      <c r="G11" s="92">
        <v>5.5815018717996612</v>
      </c>
      <c r="H11" s="83"/>
      <c r="I11" s="83"/>
      <c r="J11" s="104">
        <v>2.726667604406325E-2</v>
      </c>
      <c r="K11" s="92"/>
      <c r="L11" s="94"/>
      <c r="M11" s="92">
        <f>+M12+M17+M24+M131</f>
        <v>51231.813525245692</v>
      </c>
      <c r="N11" s="93">
        <f t="shared" ref="N11:N15" si="0">+M11/$M$10</f>
        <v>0.94406989831943378</v>
      </c>
      <c r="O11" s="93">
        <f>M11/'סכום נכסי הקרן'!$C$43</f>
        <v>2.956082855684844E-2</v>
      </c>
      <c r="AV11" s="1" t="s">
        <v>192</v>
      </c>
    </row>
    <row r="12" spans="2:48">
      <c r="B12" s="102" t="s">
        <v>102</v>
      </c>
      <c r="C12" s="83"/>
      <c r="D12" s="83"/>
      <c r="E12" s="83"/>
      <c r="F12" s="83"/>
      <c r="G12" s="92">
        <v>1.8821163949450259</v>
      </c>
      <c r="H12" s="83"/>
      <c r="I12" s="83"/>
      <c r="J12" s="104">
        <v>4.9628176056820586E-2</v>
      </c>
      <c r="K12" s="92"/>
      <c r="L12" s="94"/>
      <c r="M12" s="92">
        <v>1928.66984</v>
      </c>
      <c r="N12" s="93">
        <f t="shared" si="0"/>
        <v>3.5540399889285916E-2</v>
      </c>
      <c r="O12" s="93">
        <f>M12/'סכום נכסי הקרן'!$C$43</f>
        <v>1.1128452139393772E-3</v>
      </c>
      <c r="AV12" s="1" t="s">
        <v>187</v>
      </c>
    </row>
    <row r="13" spans="2:48">
      <c r="B13" s="88" t="s">
        <v>1888</v>
      </c>
      <c r="C13" s="98" t="s">
        <v>1877</v>
      </c>
      <c r="D13" s="85" t="s">
        <v>1878</v>
      </c>
      <c r="E13" s="85" t="s">
        <v>376</v>
      </c>
      <c r="F13" s="85" t="s">
        <v>1856</v>
      </c>
      <c r="G13" s="95">
        <v>3.92</v>
      </c>
      <c r="H13" s="98" t="s">
        <v>184</v>
      </c>
      <c r="I13" s="85"/>
      <c r="J13" s="99">
        <v>4.6799999999999994E-2</v>
      </c>
      <c r="K13" s="95">
        <v>100000</v>
      </c>
      <c r="L13" s="97">
        <v>114.48441</v>
      </c>
      <c r="M13" s="95">
        <v>114.48441</v>
      </c>
      <c r="N13" s="96">
        <f t="shared" si="0"/>
        <v>2.1096517548534711E-3</v>
      </c>
      <c r="O13" s="96">
        <f>M13/'סכום נכסי הקרן'!$C$43</f>
        <v>6.6057665805140263E-5</v>
      </c>
      <c r="Q13" s="173"/>
      <c r="AV13" s="1" t="s">
        <v>188</v>
      </c>
    </row>
    <row r="14" spans="2:48">
      <c r="B14" s="88" t="s">
        <v>1951</v>
      </c>
      <c r="C14" s="98" t="s">
        <v>1877</v>
      </c>
      <c r="D14" s="85" t="s">
        <v>1879</v>
      </c>
      <c r="E14" s="85" t="s">
        <v>376</v>
      </c>
      <c r="F14" s="85" t="s">
        <v>1856</v>
      </c>
      <c r="G14" s="95">
        <v>1.75</v>
      </c>
      <c r="H14" s="98" t="s">
        <v>184</v>
      </c>
      <c r="I14" s="85"/>
      <c r="J14" s="99">
        <v>0.05</v>
      </c>
      <c r="K14" s="95">
        <v>1518269.68</v>
      </c>
      <c r="L14" s="97">
        <v>112.48922655163609</v>
      </c>
      <c r="M14" s="95">
        <v>1707.8898200000001</v>
      </c>
      <c r="N14" s="96">
        <f t="shared" si="0"/>
        <v>3.1471994797015415E-2</v>
      </c>
      <c r="O14" s="96">
        <f>M14/'סכום נכסי הקרן'!$C$43</f>
        <v>9.8545483146186613E-4</v>
      </c>
      <c r="Q14" s="173"/>
      <c r="R14" s="173"/>
      <c r="AV14" s="1" t="s">
        <v>189</v>
      </c>
    </row>
    <row r="15" spans="2:48">
      <c r="B15" s="88" t="s">
        <v>1889</v>
      </c>
      <c r="C15" s="98" t="s">
        <v>1877</v>
      </c>
      <c r="D15" s="85" t="s">
        <v>1880</v>
      </c>
      <c r="E15" s="85" t="s">
        <v>376</v>
      </c>
      <c r="F15" s="85" t="s">
        <v>1856</v>
      </c>
      <c r="G15" s="95">
        <v>1.81</v>
      </c>
      <c r="H15" s="98" t="s">
        <v>184</v>
      </c>
      <c r="I15" s="85"/>
      <c r="J15" s="99">
        <v>4.6699999999999998E-2</v>
      </c>
      <c r="K15" s="95">
        <v>100000</v>
      </c>
      <c r="L15" s="97">
        <v>106.29561000000001</v>
      </c>
      <c r="M15" s="95">
        <v>106.29561</v>
      </c>
      <c r="N15" s="96">
        <f t="shared" si="0"/>
        <v>1.958753337417035E-3</v>
      </c>
      <c r="O15" s="96">
        <f>M15/'סכום נכסי הקרן'!$C$43</f>
        <v>6.1332716672370729E-5</v>
      </c>
      <c r="Q15" s="173"/>
      <c r="AV15" s="1" t="s">
        <v>191</v>
      </c>
    </row>
    <row r="16" spans="2:48">
      <c r="B16" s="84"/>
      <c r="C16" s="85"/>
      <c r="D16" s="85"/>
      <c r="E16" s="85"/>
      <c r="F16" s="85"/>
      <c r="G16" s="85"/>
      <c r="H16" s="85"/>
      <c r="I16" s="85"/>
      <c r="J16" s="85"/>
      <c r="K16" s="95"/>
      <c r="L16" s="97"/>
      <c r="M16" s="85"/>
      <c r="N16" s="96"/>
      <c r="O16" s="85"/>
      <c r="AV16" s="1" t="s">
        <v>190</v>
      </c>
    </row>
    <row r="17" spans="2:48" s="131" customFormat="1">
      <c r="B17" s="126" t="s">
        <v>1894</v>
      </c>
      <c r="C17" s="127"/>
      <c r="D17" s="127"/>
      <c r="E17" s="127"/>
      <c r="F17" s="127"/>
      <c r="G17" s="149">
        <v>8.3125</v>
      </c>
      <c r="H17" s="127"/>
      <c r="I17" s="147"/>
      <c r="J17" s="147">
        <v>2.1025000000000002E-2</v>
      </c>
      <c r="K17" s="128"/>
      <c r="L17" s="130"/>
      <c r="M17" s="128">
        <f>SUM(M18:M21)</f>
        <v>7321.4700752456802</v>
      </c>
      <c r="N17" s="147">
        <f t="shared" ref="N17:N21" si="1">+M17/$M$10</f>
        <v>0.13491576881384307</v>
      </c>
      <c r="O17" s="147">
        <f>SUM(O18:O21)</f>
        <v>4.2244985446744611E-3</v>
      </c>
    </row>
    <row r="18" spans="2:48" s="156" customFormat="1">
      <c r="B18" s="88" t="s">
        <v>1897</v>
      </c>
      <c r="C18" s="85" t="s">
        <v>1877</v>
      </c>
      <c r="D18" s="85">
        <v>3333</v>
      </c>
      <c r="E18" s="85" t="s">
        <v>665</v>
      </c>
      <c r="F18" s="85"/>
      <c r="G18" s="148">
        <v>9</v>
      </c>
      <c r="H18" s="85" t="s">
        <v>184</v>
      </c>
      <c r="I18" s="146">
        <v>2.46E-2</v>
      </c>
      <c r="J18" s="146">
        <v>2.46E-2</v>
      </c>
      <c r="K18" s="95">
        <v>1445655.6875282282</v>
      </c>
      <c r="L18" s="95">
        <f>+M18*1000/K18*100</f>
        <v>101.03070010146942</v>
      </c>
      <c r="M18" s="95">
        <f>1460556.06216648/1000</f>
        <v>1460.5560621664802</v>
      </c>
      <c r="N18" s="96">
        <f t="shared" si="1"/>
        <v>2.6914272953071867E-2</v>
      </c>
      <c r="O18" s="96">
        <f>M18/'סכום נכסי הקרן'!$C$43</f>
        <v>8.4274290485722046E-4</v>
      </c>
    </row>
    <row r="19" spans="2:48" s="156" customFormat="1">
      <c r="B19" s="88" t="s">
        <v>1897</v>
      </c>
      <c r="C19" s="85" t="s">
        <v>1877</v>
      </c>
      <c r="D19" s="85">
        <v>3334</v>
      </c>
      <c r="E19" s="85" t="s">
        <v>665</v>
      </c>
      <c r="F19" s="85"/>
      <c r="G19" s="148">
        <v>5</v>
      </c>
      <c r="H19" s="85" t="s">
        <v>184</v>
      </c>
      <c r="I19" s="146">
        <v>1.4200000000000001E-2</v>
      </c>
      <c r="J19" s="146">
        <v>1.4200000000000001E-2</v>
      </c>
      <c r="K19" s="95">
        <v>1860440.797322701</v>
      </c>
      <c r="L19" s="95">
        <f>+M19*1000/K19*100</f>
        <v>103.70562396052429</v>
      </c>
      <c r="M19" s="95">
        <f>1929381.73727966/1000</f>
        <v>1929.38173727966</v>
      </c>
      <c r="N19" s="96">
        <f t="shared" si="1"/>
        <v>3.5553518316024629E-2</v>
      </c>
      <c r="O19" s="96">
        <f>M19/'סכום נכסי הקרן'!$C$43</f>
        <v>1.1132559796723479E-3</v>
      </c>
    </row>
    <row r="20" spans="2:48" s="156" customFormat="1">
      <c r="B20" s="88" t="s">
        <v>1897</v>
      </c>
      <c r="C20" s="85" t="s">
        <v>1877</v>
      </c>
      <c r="D20" s="85">
        <v>3335</v>
      </c>
      <c r="E20" s="85" t="s">
        <v>665</v>
      </c>
      <c r="F20" s="85"/>
      <c r="G20" s="148">
        <v>7.666666666666667</v>
      </c>
      <c r="H20" s="85" t="s">
        <v>184</v>
      </c>
      <c r="I20" s="146">
        <v>3.6999999999999998E-2</v>
      </c>
      <c r="J20" s="146">
        <v>3.6999999999999998E-2</v>
      </c>
      <c r="K20" s="95">
        <v>1778923.2512322604</v>
      </c>
      <c r="L20" s="95">
        <f>+M20*1000/K20*100</f>
        <v>104.11929307253472</v>
      </c>
      <c r="M20" s="95">
        <f>1852202.31348598/1000</f>
        <v>1852.2023134859801</v>
      </c>
      <c r="N20" s="96">
        <f t="shared" si="1"/>
        <v>3.4131301030326813E-2</v>
      </c>
      <c r="O20" s="96">
        <f>M20/'סכום נכסי הקרן'!$C$43</f>
        <v>1.0687233434470643E-3</v>
      </c>
    </row>
    <row r="21" spans="2:48" s="156" customFormat="1">
      <c r="B21" s="88" t="s">
        <v>1897</v>
      </c>
      <c r="C21" s="85" t="s">
        <v>1877</v>
      </c>
      <c r="D21" s="85">
        <v>3336</v>
      </c>
      <c r="E21" s="85" t="s">
        <v>665</v>
      </c>
      <c r="F21" s="85"/>
      <c r="G21" s="148">
        <v>11.583333333333334</v>
      </c>
      <c r="H21" s="85" t="s">
        <v>184</v>
      </c>
      <c r="I21" s="146">
        <v>8.3000000000000001E-3</v>
      </c>
      <c r="J21" s="146">
        <v>8.3000000000000001E-3</v>
      </c>
      <c r="K21" s="95">
        <v>2078374.5039376798</v>
      </c>
      <c r="L21" s="95">
        <f>+M21*1000/K21*100</f>
        <v>100.04597142497995</v>
      </c>
      <c r="M21" s="95">
        <f>2079329.96231356/1000</f>
        <v>2079.3299623135599</v>
      </c>
      <c r="N21" s="96">
        <f t="shared" si="1"/>
        <v>3.8316676514419772E-2</v>
      </c>
      <c r="O21" s="96">
        <f>M21/'סכום נכסי הקרן'!$C$43</f>
        <v>1.1997763166978286E-3</v>
      </c>
    </row>
    <row r="22" spans="2:48" s="156" customFormat="1">
      <c r="B22" s="84"/>
      <c r="C22" s="85"/>
      <c r="D22" s="85"/>
      <c r="E22" s="85"/>
      <c r="F22" s="85"/>
      <c r="G22" s="85"/>
      <c r="H22" s="85"/>
      <c r="I22" s="85"/>
      <c r="J22" s="85"/>
      <c r="K22" s="95"/>
      <c r="L22" s="97"/>
      <c r="M22" s="85"/>
      <c r="N22" s="96"/>
      <c r="O22" s="85"/>
    </row>
    <row r="23" spans="2:48" s="156" customFormat="1">
      <c r="B23" s="84"/>
      <c r="C23" s="85"/>
      <c r="D23" s="85"/>
      <c r="E23" s="85"/>
      <c r="F23" s="85"/>
      <c r="G23" s="85"/>
      <c r="H23" s="85"/>
      <c r="I23" s="85"/>
      <c r="J23" s="85"/>
      <c r="K23" s="95"/>
      <c r="L23" s="97"/>
      <c r="M23" s="85"/>
      <c r="N23" s="96"/>
      <c r="O23" s="85"/>
    </row>
    <row r="24" spans="2:48" s="156" customFormat="1">
      <c r="B24" s="102" t="s">
        <v>47</v>
      </c>
      <c r="C24" s="83"/>
      <c r="D24" s="83"/>
      <c r="E24" s="83"/>
      <c r="F24" s="83"/>
      <c r="G24" s="92">
        <v>5.9158766626260908</v>
      </c>
      <c r="H24" s="83"/>
      <c r="I24" s="83"/>
      <c r="J24" s="104">
        <v>2.6164280472185521E-2</v>
      </c>
      <c r="K24" s="92"/>
      <c r="L24" s="94"/>
      <c r="M24" s="92">
        <v>40438.28547000001</v>
      </c>
      <c r="N24" s="93">
        <f t="shared" ref="N24:N87" si="2">+M24/$M$10</f>
        <v>0.74517307557466683</v>
      </c>
      <c r="O24" s="93">
        <f>M24/'סכום נכסי הקרן'!$C$43</f>
        <v>2.3332947667810144E-2</v>
      </c>
      <c r="AV24" s="156" t="s">
        <v>193</v>
      </c>
    </row>
    <row r="25" spans="2:48" s="156" customFormat="1">
      <c r="B25" s="88" t="s">
        <v>1898</v>
      </c>
      <c r="C25" s="98" t="s">
        <v>1877</v>
      </c>
      <c r="D25" s="85">
        <v>5513</v>
      </c>
      <c r="E25" s="85" t="s">
        <v>346</v>
      </c>
      <c r="F25" s="85" t="s">
        <v>181</v>
      </c>
      <c r="G25" s="95">
        <v>0.02</v>
      </c>
      <c r="H25" s="98" t="s">
        <v>184</v>
      </c>
      <c r="I25" s="99">
        <v>6.0599999999999994E-2</v>
      </c>
      <c r="J25" s="99">
        <v>1.2000000000000001E-3</v>
      </c>
      <c r="K25" s="95">
        <v>289378.17</v>
      </c>
      <c r="L25" s="97">
        <v>119.21</v>
      </c>
      <c r="M25" s="95">
        <v>344.96771999999999</v>
      </c>
      <c r="N25" s="96">
        <f t="shared" si="2"/>
        <v>6.3568634005783048E-3</v>
      </c>
      <c r="O25" s="96">
        <f>M25/'סכום נכסי הקרן'!$C$43</f>
        <v>1.9904686027836632E-4</v>
      </c>
      <c r="AV25" s="156" t="s">
        <v>194</v>
      </c>
    </row>
    <row r="26" spans="2:48" s="156" customFormat="1">
      <c r="B26" s="88" t="s">
        <v>1899</v>
      </c>
      <c r="C26" s="98" t="s">
        <v>1881</v>
      </c>
      <c r="D26" s="85">
        <v>90148620</v>
      </c>
      <c r="E26" s="85" t="s">
        <v>376</v>
      </c>
      <c r="F26" s="85" t="s">
        <v>182</v>
      </c>
      <c r="G26" s="95">
        <v>11.06</v>
      </c>
      <c r="H26" s="98" t="s">
        <v>184</v>
      </c>
      <c r="I26" s="99">
        <v>3.1699999999999999E-2</v>
      </c>
      <c r="J26" s="99">
        <v>2.5500000000000002E-2</v>
      </c>
      <c r="K26" s="95">
        <v>144388.85999999999</v>
      </c>
      <c r="L26" s="97">
        <v>107.22</v>
      </c>
      <c r="M26" s="95">
        <v>154.81372999999999</v>
      </c>
      <c r="N26" s="96">
        <f t="shared" si="2"/>
        <v>2.8528168784720249E-3</v>
      </c>
      <c r="O26" s="96">
        <f>M26/'סכום נכסי הקרן'!$C$43</f>
        <v>8.9327740243297913E-5</v>
      </c>
      <c r="AV26" s="156" t="s">
        <v>195</v>
      </c>
    </row>
    <row r="27" spans="2:48" s="156" customFormat="1">
      <c r="B27" s="88" t="s">
        <v>1899</v>
      </c>
      <c r="C27" s="98" t="s">
        <v>1881</v>
      </c>
      <c r="D27" s="85">
        <v>90148621</v>
      </c>
      <c r="E27" s="85" t="s">
        <v>376</v>
      </c>
      <c r="F27" s="85" t="s">
        <v>182</v>
      </c>
      <c r="G27" s="95">
        <v>11.05</v>
      </c>
      <c r="H27" s="98" t="s">
        <v>184</v>
      </c>
      <c r="I27" s="99">
        <v>3.1899999999999998E-2</v>
      </c>
      <c r="J27" s="99">
        <v>2.5600000000000001E-2</v>
      </c>
      <c r="K27" s="95">
        <v>202144.41</v>
      </c>
      <c r="L27" s="97">
        <v>107.4</v>
      </c>
      <c r="M27" s="95">
        <v>217.10310000000001</v>
      </c>
      <c r="N27" s="96">
        <f t="shared" si="2"/>
        <v>4.0006489608421679E-3</v>
      </c>
      <c r="O27" s="96">
        <f>M27/'סכום נכסי הקרן'!$C$43</f>
        <v>1.2526879445908792E-4</v>
      </c>
      <c r="AV27" s="156" t="s">
        <v>196</v>
      </c>
    </row>
    <row r="28" spans="2:48" s="156" customFormat="1">
      <c r="B28" s="88" t="s">
        <v>1899</v>
      </c>
      <c r="C28" s="98" t="s">
        <v>1881</v>
      </c>
      <c r="D28" s="85">
        <v>90148622</v>
      </c>
      <c r="E28" s="85" t="s">
        <v>376</v>
      </c>
      <c r="F28" s="85" t="s">
        <v>182</v>
      </c>
      <c r="G28" s="95">
        <v>11.16</v>
      </c>
      <c r="H28" s="98" t="s">
        <v>184</v>
      </c>
      <c r="I28" s="99">
        <v>2.7400000000000001E-2</v>
      </c>
      <c r="J28" s="99">
        <v>2.8000000000000004E-2</v>
      </c>
      <c r="K28" s="95">
        <v>202144.41</v>
      </c>
      <c r="L28" s="97">
        <v>100.01</v>
      </c>
      <c r="M28" s="95">
        <v>202.16463000000002</v>
      </c>
      <c r="N28" s="96">
        <f t="shared" si="2"/>
        <v>3.7253715719791258E-3</v>
      </c>
      <c r="O28" s="96">
        <f>M28/'סכום נכסי הקרן'!$C$43</f>
        <v>1.1664927623036042E-4</v>
      </c>
      <c r="AV28" s="156" t="s">
        <v>197</v>
      </c>
    </row>
    <row r="29" spans="2:48" s="156" customFormat="1">
      <c r="B29" s="88" t="s">
        <v>1900</v>
      </c>
      <c r="C29" s="98" t="s">
        <v>1881</v>
      </c>
      <c r="D29" s="85">
        <v>92322010</v>
      </c>
      <c r="E29" s="85" t="s">
        <v>376</v>
      </c>
      <c r="F29" s="85" t="s">
        <v>182</v>
      </c>
      <c r="G29" s="95">
        <v>3.56</v>
      </c>
      <c r="H29" s="98" t="s">
        <v>184</v>
      </c>
      <c r="I29" s="99">
        <v>0.06</v>
      </c>
      <c r="J29" s="99">
        <v>1.2699999999999998E-2</v>
      </c>
      <c r="K29" s="95">
        <v>2965496.6</v>
      </c>
      <c r="L29" s="97">
        <v>119.7</v>
      </c>
      <c r="M29" s="95">
        <v>3549.6994100000002</v>
      </c>
      <c r="N29" s="96">
        <f t="shared" si="2"/>
        <v>6.5411784796801861E-2</v>
      </c>
      <c r="O29" s="96">
        <f>M29/'סכום נכסי הקרן'!$C$43</f>
        <v>2.0481815588208351E-3</v>
      </c>
      <c r="AV29" s="156" t="s">
        <v>32</v>
      </c>
    </row>
    <row r="30" spans="2:48" s="156" customFormat="1">
      <c r="B30" s="88" t="s">
        <v>1901</v>
      </c>
      <c r="C30" s="98" t="s">
        <v>1881</v>
      </c>
      <c r="D30" s="85">
        <v>92321020</v>
      </c>
      <c r="E30" s="85" t="s">
        <v>376</v>
      </c>
      <c r="F30" s="85" t="s">
        <v>182</v>
      </c>
      <c r="G30" s="95">
        <v>1.8</v>
      </c>
      <c r="H30" s="98" t="s">
        <v>183</v>
      </c>
      <c r="I30" s="99">
        <v>3.8751000000000001E-2</v>
      </c>
      <c r="J30" s="99">
        <v>2.4799999999999999E-2</v>
      </c>
      <c r="K30" s="95">
        <v>210000</v>
      </c>
      <c r="L30" s="97">
        <v>103.69</v>
      </c>
      <c r="M30" s="95">
        <v>837.46259999999995</v>
      </c>
      <c r="N30" s="96">
        <f t="shared" si="2"/>
        <v>1.5432271028991201E-2</v>
      </c>
      <c r="O30" s="96">
        <f>M30/'סכום נכסי הקרן'!$C$43</f>
        <v>4.8321709964792466E-4</v>
      </c>
    </row>
    <row r="31" spans="2:48" s="156" customFormat="1">
      <c r="B31" s="88" t="s">
        <v>1902</v>
      </c>
      <c r="C31" s="98" t="s">
        <v>1877</v>
      </c>
      <c r="D31" s="85">
        <v>14811160</v>
      </c>
      <c r="E31" s="85" t="s">
        <v>376</v>
      </c>
      <c r="F31" s="85" t="s">
        <v>181</v>
      </c>
      <c r="G31" s="95">
        <v>8.31</v>
      </c>
      <c r="H31" s="98" t="s">
        <v>184</v>
      </c>
      <c r="I31" s="99">
        <v>4.2030000000000005E-2</v>
      </c>
      <c r="J31" s="99">
        <v>2.8399999999999998E-2</v>
      </c>
      <c r="K31" s="95">
        <v>145366.28000000003</v>
      </c>
      <c r="L31" s="97">
        <v>112.85</v>
      </c>
      <c r="M31" s="95">
        <v>164.04584</v>
      </c>
      <c r="N31" s="96">
        <f t="shared" si="2"/>
        <v>3.0229408024412385E-3</v>
      </c>
      <c r="O31" s="96">
        <f>M31/'סכום נכסי הקרן'!$C$43</f>
        <v>9.4654680715422403E-5</v>
      </c>
    </row>
    <row r="32" spans="2:48" s="156" customFormat="1">
      <c r="B32" s="88" t="s">
        <v>1903</v>
      </c>
      <c r="C32" s="98" t="s">
        <v>1877</v>
      </c>
      <c r="D32" s="85">
        <v>14760843</v>
      </c>
      <c r="E32" s="85" t="s">
        <v>376</v>
      </c>
      <c r="F32" s="85" t="s">
        <v>181</v>
      </c>
      <c r="G32" s="95">
        <v>6.4899999999999993</v>
      </c>
      <c r="H32" s="98" t="s">
        <v>184</v>
      </c>
      <c r="I32" s="99">
        <v>4.4999999999999998E-2</v>
      </c>
      <c r="J32" s="99">
        <v>1.1699999999999999E-2</v>
      </c>
      <c r="K32" s="95">
        <v>1968711.44</v>
      </c>
      <c r="L32" s="97">
        <v>126.4</v>
      </c>
      <c r="M32" s="95">
        <v>2488.4512800000002</v>
      </c>
      <c r="N32" s="96">
        <f t="shared" si="2"/>
        <v>4.5855724894938679E-2</v>
      </c>
      <c r="O32" s="96">
        <f>M32/'סכום נכסי הקרן'!$C$43</f>
        <v>1.4358398931925626E-3</v>
      </c>
    </row>
    <row r="33" spans="2:15" s="156" customFormat="1">
      <c r="B33" s="88" t="s">
        <v>1904</v>
      </c>
      <c r="C33" s="98" t="s">
        <v>1881</v>
      </c>
      <c r="D33" s="85">
        <v>90145563</v>
      </c>
      <c r="E33" s="85" t="s">
        <v>416</v>
      </c>
      <c r="F33" s="85" t="s">
        <v>181</v>
      </c>
      <c r="G33" s="95">
        <v>6.9699999999999989</v>
      </c>
      <c r="H33" s="98" t="s">
        <v>184</v>
      </c>
      <c r="I33" s="99">
        <v>2.4799999999999999E-2</v>
      </c>
      <c r="J33" s="99">
        <v>2.3900000000000001E-2</v>
      </c>
      <c r="K33" s="95">
        <v>4727431.71</v>
      </c>
      <c r="L33" s="97">
        <v>100.77</v>
      </c>
      <c r="M33" s="95">
        <v>4763.8329299999996</v>
      </c>
      <c r="N33" s="96">
        <f t="shared" si="2"/>
        <v>8.7785127255346401E-2</v>
      </c>
      <c r="O33" s="96">
        <f>M33/'סכום נכסי הקרן'!$C$43</f>
        <v>2.7487383097966104E-3</v>
      </c>
    </row>
    <row r="34" spans="2:15" s="156" customFormat="1">
      <c r="B34" s="88" t="s">
        <v>1905</v>
      </c>
      <c r="C34" s="98" t="s">
        <v>1881</v>
      </c>
      <c r="D34" s="85">
        <v>422332</v>
      </c>
      <c r="E34" s="85" t="s">
        <v>416</v>
      </c>
      <c r="F34" s="85" t="s">
        <v>181</v>
      </c>
      <c r="G34" s="95">
        <v>0.5</v>
      </c>
      <c r="H34" s="98" t="s">
        <v>184</v>
      </c>
      <c r="I34" s="99">
        <v>0.02</v>
      </c>
      <c r="J34" s="99">
        <v>1.9099999999999999E-2</v>
      </c>
      <c r="K34" s="95">
        <v>512649.61</v>
      </c>
      <c r="L34" s="97">
        <v>100.06</v>
      </c>
      <c r="M34" s="95">
        <v>512.95722000000001</v>
      </c>
      <c r="N34" s="96">
        <f t="shared" si="2"/>
        <v>9.4524756631733358E-3</v>
      </c>
      <c r="O34" s="96">
        <f>M34/'סכום נכסי הקרן'!$C$43</f>
        <v>2.9597703836787745E-4</v>
      </c>
    </row>
    <row r="35" spans="2:15" s="156" customFormat="1">
      <c r="B35" s="88" t="s">
        <v>1906</v>
      </c>
      <c r="C35" s="98" t="s">
        <v>1877</v>
      </c>
      <c r="D35" s="85">
        <v>414968</v>
      </c>
      <c r="E35" s="85" t="s">
        <v>416</v>
      </c>
      <c r="F35" s="85" t="s">
        <v>181</v>
      </c>
      <c r="G35" s="95">
        <v>7.22</v>
      </c>
      <c r="H35" s="98" t="s">
        <v>184</v>
      </c>
      <c r="I35" s="99">
        <v>2.5399999999999999E-2</v>
      </c>
      <c r="J35" s="99">
        <v>2.1299999999999999E-2</v>
      </c>
      <c r="K35" s="95">
        <v>841276.19</v>
      </c>
      <c r="L35" s="97">
        <v>103.7</v>
      </c>
      <c r="M35" s="95">
        <v>872.40337999999997</v>
      </c>
      <c r="N35" s="96">
        <f t="shared" si="2"/>
        <v>1.6076139288808841E-2</v>
      </c>
      <c r="O35" s="96">
        <f>M35/'סכום נכסי הקרן'!$C$43</f>
        <v>5.0337797891708395E-4</v>
      </c>
    </row>
    <row r="36" spans="2:15" s="156" customFormat="1">
      <c r="B36" s="88" t="s">
        <v>1907</v>
      </c>
      <c r="C36" s="98" t="s">
        <v>1881</v>
      </c>
      <c r="D36" s="85">
        <v>90145980</v>
      </c>
      <c r="E36" s="85" t="s">
        <v>416</v>
      </c>
      <c r="F36" s="85" t="s">
        <v>181</v>
      </c>
      <c r="G36" s="95">
        <v>6.51</v>
      </c>
      <c r="H36" s="98" t="s">
        <v>184</v>
      </c>
      <c r="I36" s="99">
        <v>2.3599999999999999E-2</v>
      </c>
      <c r="J36" s="99">
        <v>1.7200000000000003E-2</v>
      </c>
      <c r="K36" s="95">
        <v>1625114.65</v>
      </c>
      <c r="L36" s="97">
        <v>104.24</v>
      </c>
      <c r="M36" s="95">
        <v>1694.01956</v>
      </c>
      <c r="N36" s="96">
        <f t="shared" si="2"/>
        <v>3.121640175732316E-2</v>
      </c>
      <c r="O36" s="96">
        <f>M36/'סכום נכסי הקרן'!$C$43</f>
        <v>9.7745167190756155E-4</v>
      </c>
    </row>
    <row r="37" spans="2:15" s="156" customFormat="1">
      <c r="B37" s="88" t="s">
        <v>1908</v>
      </c>
      <c r="C37" s="98" t="s">
        <v>1877</v>
      </c>
      <c r="D37" s="85">
        <v>4176</v>
      </c>
      <c r="E37" s="85" t="s">
        <v>416</v>
      </c>
      <c r="F37" s="85" t="s">
        <v>181</v>
      </c>
      <c r="G37" s="95">
        <v>1.8500000000000005</v>
      </c>
      <c r="H37" s="98" t="s">
        <v>184</v>
      </c>
      <c r="I37" s="99">
        <v>1E-3</v>
      </c>
      <c r="J37" s="99">
        <v>2.0300000000000002E-2</v>
      </c>
      <c r="K37" s="95">
        <v>97980.46</v>
      </c>
      <c r="L37" s="97">
        <v>102.75</v>
      </c>
      <c r="M37" s="95">
        <v>100.67492</v>
      </c>
      <c r="N37" s="96">
        <f t="shared" si="2"/>
        <v>1.8551785491817865E-3</v>
      </c>
      <c r="O37" s="96">
        <f>M37/'סכום נכסי הקרן'!$C$43</f>
        <v>5.8089570626421818E-5</v>
      </c>
    </row>
    <row r="38" spans="2:15" s="156" customFormat="1">
      <c r="B38" s="88" t="s">
        <v>1909</v>
      </c>
      <c r="C38" s="98" t="s">
        <v>1877</v>
      </c>
      <c r="D38" s="85">
        <v>4260</v>
      </c>
      <c r="E38" s="85" t="s">
        <v>416</v>
      </c>
      <c r="F38" s="85" t="s">
        <v>181</v>
      </c>
      <c r="G38" s="95">
        <v>1.8499999999999999</v>
      </c>
      <c r="H38" s="98" t="s">
        <v>184</v>
      </c>
      <c r="I38" s="99">
        <v>1E-3</v>
      </c>
      <c r="J38" s="99">
        <v>2.0199999999999999E-2</v>
      </c>
      <c r="K38" s="95">
        <v>184001.87</v>
      </c>
      <c r="L38" s="97">
        <v>102.78</v>
      </c>
      <c r="M38" s="95">
        <v>189.11712000000003</v>
      </c>
      <c r="N38" s="96">
        <f t="shared" si="2"/>
        <v>3.4849396881272703E-3</v>
      </c>
      <c r="O38" s="96">
        <f>M38/'סכום נכסי הקרן'!$C$43</f>
        <v>1.0912084458478329E-4</v>
      </c>
    </row>
    <row r="39" spans="2:15" s="156" customFormat="1">
      <c r="B39" s="88" t="s">
        <v>1909</v>
      </c>
      <c r="C39" s="98" t="s">
        <v>1877</v>
      </c>
      <c r="D39" s="85">
        <v>4280</v>
      </c>
      <c r="E39" s="85" t="s">
        <v>416</v>
      </c>
      <c r="F39" s="85" t="s">
        <v>181</v>
      </c>
      <c r="G39" s="95">
        <v>1.8500000000000003</v>
      </c>
      <c r="H39" s="98" t="s">
        <v>184</v>
      </c>
      <c r="I39" s="99">
        <v>1E-3</v>
      </c>
      <c r="J39" s="99">
        <v>2.0199999999999999E-2</v>
      </c>
      <c r="K39" s="95">
        <v>191350.5</v>
      </c>
      <c r="L39" s="97">
        <v>102.78</v>
      </c>
      <c r="M39" s="95">
        <v>196.67004999999997</v>
      </c>
      <c r="N39" s="96">
        <f t="shared" si="2"/>
        <v>3.6241206650723871E-3</v>
      </c>
      <c r="O39" s="96">
        <f>M39/'סכום נכסי הקרן'!$C$43</f>
        <v>1.1347889583201962E-4</v>
      </c>
    </row>
    <row r="40" spans="2:15" s="156" customFormat="1">
      <c r="B40" s="88" t="s">
        <v>1909</v>
      </c>
      <c r="C40" s="98" t="s">
        <v>1877</v>
      </c>
      <c r="D40" s="85">
        <v>4344</v>
      </c>
      <c r="E40" s="85" t="s">
        <v>416</v>
      </c>
      <c r="F40" s="85" t="s">
        <v>181</v>
      </c>
      <c r="G40" s="95">
        <v>1.8499999999999999</v>
      </c>
      <c r="H40" s="98" t="s">
        <v>184</v>
      </c>
      <c r="I40" s="99">
        <v>1E-3</v>
      </c>
      <c r="J40" s="99">
        <v>2.0199999999999996E-2</v>
      </c>
      <c r="K40" s="95">
        <v>150366.72</v>
      </c>
      <c r="L40" s="97">
        <v>102.78</v>
      </c>
      <c r="M40" s="95">
        <v>154.54690000000002</v>
      </c>
      <c r="N40" s="96">
        <f t="shared" si="2"/>
        <v>2.8478998912792055E-3</v>
      </c>
      <c r="O40" s="96">
        <f>M40/'סכום נכסי הקרן'!$C$43</f>
        <v>8.9173778957505522E-5</v>
      </c>
    </row>
    <row r="41" spans="2:15" s="156" customFormat="1">
      <c r="B41" s="88" t="s">
        <v>1909</v>
      </c>
      <c r="C41" s="98" t="s">
        <v>1877</v>
      </c>
      <c r="D41" s="85">
        <v>4452</v>
      </c>
      <c r="E41" s="85" t="s">
        <v>416</v>
      </c>
      <c r="F41" s="85" t="s">
        <v>181</v>
      </c>
      <c r="G41" s="95">
        <v>1.85</v>
      </c>
      <c r="H41" s="98" t="s">
        <v>184</v>
      </c>
      <c r="I41" s="99">
        <v>1E-3</v>
      </c>
      <c r="J41" s="99">
        <v>2.0400000000000001E-2</v>
      </c>
      <c r="K41" s="95">
        <v>59503.329999999987</v>
      </c>
      <c r="L41" s="97">
        <v>102.73</v>
      </c>
      <c r="M41" s="95">
        <v>61.127769999999998</v>
      </c>
      <c r="N41" s="96">
        <f t="shared" si="2"/>
        <v>1.1264267968955717E-3</v>
      </c>
      <c r="O41" s="96">
        <f>M41/'סכום נכסי הקרן'!$C$43</f>
        <v>3.5270809379840269E-5</v>
      </c>
    </row>
    <row r="42" spans="2:15" s="156" customFormat="1">
      <c r="B42" s="88" t="s">
        <v>1909</v>
      </c>
      <c r="C42" s="98" t="s">
        <v>1877</v>
      </c>
      <c r="D42" s="85">
        <v>4464</v>
      </c>
      <c r="E42" s="85" t="s">
        <v>416</v>
      </c>
      <c r="F42" s="85" t="s">
        <v>181</v>
      </c>
      <c r="G42" s="95">
        <v>1.8500000000000003</v>
      </c>
      <c r="H42" s="98" t="s">
        <v>184</v>
      </c>
      <c r="I42" s="99">
        <v>1E-3</v>
      </c>
      <c r="J42" s="99">
        <v>2.0199999999999996E-2</v>
      </c>
      <c r="K42" s="95">
        <v>93085.09</v>
      </c>
      <c r="L42" s="97">
        <v>102.78</v>
      </c>
      <c r="M42" s="95">
        <v>95.67286</v>
      </c>
      <c r="N42" s="96">
        <f t="shared" si="2"/>
        <v>1.7630035128001311E-3</v>
      </c>
      <c r="O42" s="96">
        <f>M42/'סכום נכסי הקרן'!$C$43</f>
        <v>5.5203374961725989E-5</v>
      </c>
    </row>
    <row r="43" spans="2:15" s="156" customFormat="1">
      <c r="B43" s="88" t="s">
        <v>1909</v>
      </c>
      <c r="C43" s="98" t="s">
        <v>1877</v>
      </c>
      <c r="D43" s="85">
        <v>4495</v>
      </c>
      <c r="E43" s="85" t="s">
        <v>416</v>
      </c>
      <c r="F43" s="85" t="s">
        <v>181</v>
      </c>
      <c r="G43" s="95">
        <v>1.8500000000000003</v>
      </c>
      <c r="H43" s="98" t="s">
        <v>184</v>
      </c>
      <c r="I43" s="99">
        <v>1E-3</v>
      </c>
      <c r="J43" s="99">
        <v>2.0199999999999996E-2</v>
      </c>
      <c r="K43" s="95">
        <v>42103.62</v>
      </c>
      <c r="L43" s="97">
        <v>102.78</v>
      </c>
      <c r="M43" s="95">
        <v>43.274099999999997</v>
      </c>
      <c r="N43" s="96">
        <f t="shared" si="2"/>
        <v>7.9742980729607276E-4</v>
      </c>
      <c r="O43" s="96">
        <f>M43/'סכום נכסי הקרן'!$C$43</f>
        <v>2.496921664546483E-5</v>
      </c>
    </row>
    <row r="44" spans="2:15" s="156" customFormat="1">
      <c r="B44" s="88" t="s">
        <v>1909</v>
      </c>
      <c r="C44" s="98" t="s">
        <v>1877</v>
      </c>
      <c r="D44" s="85">
        <v>4680</v>
      </c>
      <c r="E44" s="85" t="s">
        <v>416</v>
      </c>
      <c r="F44" s="85" t="s">
        <v>181</v>
      </c>
      <c r="G44" s="95">
        <v>1.8499999999999996</v>
      </c>
      <c r="H44" s="98" t="s">
        <v>184</v>
      </c>
      <c r="I44" s="99">
        <v>1E-3</v>
      </c>
      <c r="J44" s="99">
        <v>2.3599999999999999E-2</v>
      </c>
      <c r="K44" s="95">
        <v>17960.080000000002</v>
      </c>
      <c r="L44" s="97">
        <v>102.14</v>
      </c>
      <c r="M44" s="95">
        <v>18.344420000000003</v>
      </c>
      <c r="N44" s="96">
        <f t="shared" si="2"/>
        <v>3.380402435997104E-4</v>
      </c>
      <c r="O44" s="96">
        <f>M44/'סכום נכסי הקרן'!$C$43</f>
        <v>1.058475617552758E-5</v>
      </c>
    </row>
    <row r="45" spans="2:15" s="156" customFormat="1">
      <c r="B45" s="88" t="s">
        <v>1909</v>
      </c>
      <c r="C45" s="98" t="s">
        <v>1877</v>
      </c>
      <c r="D45" s="85">
        <v>4859</v>
      </c>
      <c r="E45" s="85" t="s">
        <v>416</v>
      </c>
      <c r="F45" s="85" t="s">
        <v>181</v>
      </c>
      <c r="G45" s="95">
        <v>1.8499999999999999</v>
      </c>
      <c r="H45" s="98" t="s">
        <v>184</v>
      </c>
      <c r="I45" s="99">
        <v>1E-3</v>
      </c>
      <c r="J45" s="99">
        <v>3.1200000000000002E-2</v>
      </c>
      <c r="K45" s="95">
        <v>188601.29</v>
      </c>
      <c r="L45" s="97">
        <v>100.76</v>
      </c>
      <c r="M45" s="95">
        <v>190.03465</v>
      </c>
      <c r="N45" s="96">
        <f t="shared" si="2"/>
        <v>3.5018473943785465E-3</v>
      </c>
      <c r="O45" s="96">
        <f>M45/'סכום נכסי הקרן'!$C$43</f>
        <v>1.0965026068699484E-4</v>
      </c>
    </row>
    <row r="46" spans="2:15" s="156" customFormat="1">
      <c r="B46" s="88" t="s">
        <v>1910</v>
      </c>
      <c r="C46" s="98" t="s">
        <v>1881</v>
      </c>
      <c r="D46" s="85">
        <v>90143221</v>
      </c>
      <c r="E46" s="85" t="s">
        <v>416</v>
      </c>
      <c r="F46" s="85" t="s">
        <v>182</v>
      </c>
      <c r="G46" s="95">
        <v>6.5000000000000018</v>
      </c>
      <c r="H46" s="98" t="s">
        <v>184</v>
      </c>
      <c r="I46" s="99">
        <v>2.3269999999999999E-2</v>
      </c>
      <c r="J46" s="99">
        <v>2.3700000000000002E-2</v>
      </c>
      <c r="K46" s="95">
        <v>1508680.89</v>
      </c>
      <c r="L46" s="97">
        <v>100.16</v>
      </c>
      <c r="M46" s="95">
        <v>1511.0947599999997</v>
      </c>
      <c r="N46" s="96">
        <f t="shared" si="2"/>
        <v>2.7845570520771207E-2</v>
      </c>
      <c r="O46" s="96">
        <f>M46/'סכום נכסי הקרן'!$C$43</f>
        <v>8.7190380468378731E-4</v>
      </c>
    </row>
    <row r="47" spans="2:15" s="156" customFormat="1">
      <c r="B47" s="88" t="s">
        <v>1911</v>
      </c>
      <c r="C47" s="98" t="s">
        <v>1881</v>
      </c>
      <c r="D47" s="85">
        <v>95350502</v>
      </c>
      <c r="E47" s="85" t="s">
        <v>416</v>
      </c>
      <c r="F47" s="85" t="s">
        <v>181</v>
      </c>
      <c r="G47" s="95">
        <v>7.3400000000000007</v>
      </c>
      <c r="H47" s="98" t="s">
        <v>184</v>
      </c>
      <c r="I47" s="99">
        <v>5.3499999999999999E-2</v>
      </c>
      <c r="J47" s="99">
        <v>3.1200000000000002E-2</v>
      </c>
      <c r="K47" s="95">
        <v>38796.370000000003</v>
      </c>
      <c r="L47" s="97">
        <v>118.66</v>
      </c>
      <c r="M47" s="95">
        <v>46.035769999999999</v>
      </c>
      <c r="N47" s="96">
        <f t="shared" si="2"/>
        <v>8.4832024697974846E-4</v>
      </c>
      <c r="O47" s="96">
        <f>M47/'סכום נכסי הקרן'!$C$43</f>
        <v>2.6562704124887419E-5</v>
      </c>
    </row>
    <row r="48" spans="2:15" s="156" customFormat="1">
      <c r="B48" s="88" t="s">
        <v>1911</v>
      </c>
      <c r="C48" s="98" t="s">
        <v>1881</v>
      </c>
      <c r="D48" s="85">
        <v>95350101</v>
      </c>
      <c r="E48" s="85" t="s">
        <v>416</v>
      </c>
      <c r="F48" s="85" t="s">
        <v>180</v>
      </c>
      <c r="G48" s="95">
        <v>7.64</v>
      </c>
      <c r="H48" s="98" t="s">
        <v>184</v>
      </c>
      <c r="I48" s="99">
        <v>5.3499999999999999E-2</v>
      </c>
      <c r="J48" s="99">
        <v>1.72E-2</v>
      </c>
      <c r="K48" s="95">
        <v>192684.50999999995</v>
      </c>
      <c r="L48" s="97">
        <v>132.07</v>
      </c>
      <c r="M48" s="95">
        <v>254.47842</v>
      </c>
      <c r="N48" s="96">
        <f t="shared" si="2"/>
        <v>4.6893795000152311E-3</v>
      </c>
      <c r="O48" s="96">
        <f>M48/'סכום נכסי הקרן'!$C$43</f>
        <v>1.4683440673695329E-4</v>
      </c>
    </row>
    <row r="49" spans="2:15" s="156" customFormat="1">
      <c r="B49" s="88" t="s">
        <v>1911</v>
      </c>
      <c r="C49" s="98" t="s">
        <v>1881</v>
      </c>
      <c r="D49" s="85">
        <v>95350102</v>
      </c>
      <c r="E49" s="85" t="s">
        <v>416</v>
      </c>
      <c r="F49" s="85" t="s">
        <v>181</v>
      </c>
      <c r="G49" s="95">
        <v>7.3400000000000007</v>
      </c>
      <c r="H49" s="98" t="s">
        <v>184</v>
      </c>
      <c r="I49" s="99">
        <v>5.3499999999999999E-2</v>
      </c>
      <c r="J49" s="99">
        <v>3.1200000000000002E-2</v>
      </c>
      <c r="K49" s="95">
        <v>30362.38</v>
      </c>
      <c r="L49" s="97">
        <v>118.66</v>
      </c>
      <c r="M49" s="95">
        <v>36.027999999999999</v>
      </c>
      <c r="N49" s="96">
        <f t="shared" si="2"/>
        <v>6.63902914151026E-4</v>
      </c>
      <c r="O49" s="96">
        <f>M49/'סכום נכסי הקרן'!$C$43</f>
        <v>2.0788206740355248E-5</v>
      </c>
    </row>
    <row r="50" spans="2:15" s="156" customFormat="1">
      <c r="B50" s="88" t="s">
        <v>1911</v>
      </c>
      <c r="C50" s="98" t="s">
        <v>1881</v>
      </c>
      <c r="D50" s="85">
        <v>95350202</v>
      </c>
      <c r="E50" s="85" t="s">
        <v>416</v>
      </c>
      <c r="F50" s="85" t="s">
        <v>181</v>
      </c>
      <c r="G50" s="95">
        <v>7.3400000000000007</v>
      </c>
      <c r="H50" s="98" t="s">
        <v>184</v>
      </c>
      <c r="I50" s="99">
        <v>5.3499999999999999E-2</v>
      </c>
      <c r="J50" s="99">
        <v>3.1200000000000002E-2</v>
      </c>
      <c r="K50" s="95">
        <v>38796.369999999995</v>
      </c>
      <c r="L50" s="97">
        <v>118.66</v>
      </c>
      <c r="M50" s="95">
        <v>46.035769999999999</v>
      </c>
      <c r="N50" s="96">
        <f t="shared" si="2"/>
        <v>8.4832024697974846E-4</v>
      </c>
      <c r="O50" s="96">
        <f>M50/'סכום נכסי הקרן'!$C$43</f>
        <v>2.6562704124887419E-5</v>
      </c>
    </row>
    <row r="51" spans="2:15" s="156" customFormat="1">
      <c r="B51" s="88" t="s">
        <v>1911</v>
      </c>
      <c r="C51" s="98" t="s">
        <v>1881</v>
      </c>
      <c r="D51" s="85">
        <v>95350201</v>
      </c>
      <c r="E51" s="85" t="s">
        <v>416</v>
      </c>
      <c r="F51" s="85" t="s">
        <v>180</v>
      </c>
      <c r="G51" s="95">
        <v>7.64</v>
      </c>
      <c r="H51" s="98" t="s">
        <v>184</v>
      </c>
      <c r="I51" s="99">
        <v>5.3499999999999999E-2</v>
      </c>
      <c r="J51" s="99">
        <v>1.7200000000000003E-2</v>
      </c>
      <c r="K51" s="95">
        <v>204727.28999999995</v>
      </c>
      <c r="L51" s="97">
        <v>132.07</v>
      </c>
      <c r="M51" s="95">
        <v>270.38333</v>
      </c>
      <c r="N51" s="96">
        <f t="shared" si="2"/>
        <v>4.9824658800060656E-3</v>
      </c>
      <c r="O51" s="96">
        <f>M51/'סכום נכסי הקרן'!$C$43</f>
        <v>1.560115622067752E-4</v>
      </c>
    </row>
    <row r="52" spans="2:15" s="156" customFormat="1">
      <c r="B52" s="88" t="s">
        <v>1911</v>
      </c>
      <c r="C52" s="98" t="s">
        <v>1881</v>
      </c>
      <c r="D52" s="85">
        <v>95350301</v>
      </c>
      <c r="E52" s="85" t="s">
        <v>416</v>
      </c>
      <c r="F52" s="85" t="s">
        <v>180</v>
      </c>
      <c r="G52" s="95">
        <v>7.6300000000000008</v>
      </c>
      <c r="H52" s="98" t="s">
        <v>184</v>
      </c>
      <c r="I52" s="99">
        <v>5.3499999999999999E-2</v>
      </c>
      <c r="J52" s="99">
        <v>1.7600000000000001E-2</v>
      </c>
      <c r="K52" s="95">
        <v>257926.87</v>
      </c>
      <c r="L52" s="97">
        <v>131.65</v>
      </c>
      <c r="M52" s="95">
        <v>339.56071999999995</v>
      </c>
      <c r="N52" s="96">
        <f t="shared" si="2"/>
        <v>6.2572263666931423E-3</v>
      </c>
      <c r="O52" s="96">
        <f>M52/'סכום נכסי הקרן'!$C$43</f>
        <v>1.959270136633696E-4</v>
      </c>
    </row>
    <row r="53" spans="2:15" s="156" customFormat="1">
      <c r="B53" s="88" t="s">
        <v>1911</v>
      </c>
      <c r="C53" s="98" t="s">
        <v>1881</v>
      </c>
      <c r="D53" s="85">
        <v>95350302</v>
      </c>
      <c r="E53" s="85" t="s">
        <v>416</v>
      </c>
      <c r="F53" s="85" t="s">
        <v>181</v>
      </c>
      <c r="G53" s="95">
        <v>7.3400000000000007</v>
      </c>
      <c r="H53" s="98" t="s">
        <v>184</v>
      </c>
      <c r="I53" s="99">
        <v>5.3499999999999999E-2</v>
      </c>
      <c r="J53" s="99">
        <v>3.1200000000000009E-2</v>
      </c>
      <c r="K53" s="95">
        <v>45543.59</v>
      </c>
      <c r="L53" s="97">
        <v>118.66</v>
      </c>
      <c r="M53" s="95">
        <v>54.042019999999994</v>
      </c>
      <c r="N53" s="96">
        <f t="shared" si="2"/>
        <v>9.9585473977484252E-4</v>
      </c>
      <c r="O53" s="96">
        <f>M53/'סכום נכסי הקרן'!$C$43</f>
        <v>3.1182321650561031E-5</v>
      </c>
    </row>
    <row r="54" spans="2:15" s="156" customFormat="1">
      <c r="B54" s="88" t="s">
        <v>1911</v>
      </c>
      <c r="C54" s="98" t="s">
        <v>1881</v>
      </c>
      <c r="D54" s="85">
        <v>95350401</v>
      </c>
      <c r="E54" s="85" t="s">
        <v>416</v>
      </c>
      <c r="F54" s="85" t="s">
        <v>180</v>
      </c>
      <c r="G54" s="95">
        <v>7.6300000000000026</v>
      </c>
      <c r="H54" s="98" t="s">
        <v>184</v>
      </c>
      <c r="I54" s="99">
        <v>5.3499999999999999E-2</v>
      </c>
      <c r="J54" s="99">
        <v>1.7600000000000001E-2</v>
      </c>
      <c r="K54" s="95">
        <v>185794.78</v>
      </c>
      <c r="L54" s="97">
        <v>131.65</v>
      </c>
      <c r="M54" s="95">
        <v>244.59881999999996</v>
      </c>
      <c r="N54" s="96">
        <f t="shared" si="2"/>
        <v>4.5073240089902921E-3</v>
      </c>
      <c r="O54" s="96">
        <f>M54/'סכום נכסי הקרן'!$C$43</f>
        <v>1.4113386362293049E-4</v>
      </c>
    </row>
    <row r="55" spans="2:15" s="156" customFormat="1">
      <c r="B55" s="88" t="s">
        <v>1911</v>
      </c>
      <c r="C55" s="98" t="s">
        <v>1881</v>
      </c>
      <c r="D55" s="85">
        <v>95350402</v>
      </c>
      <c r="E55" s="85" t="s">
        <v>416</v>
      </c>
      <c r="F55" s="85" t="s">
        <v>181</v>
      </c>
      <c r="G55" s="95">
        <v>7.34</v>
      </c>
      <c r="H55" s="98" t="s">
        <v>184</v>
      </c>
      <c r="I55" s="99">
        <v>5.3499999999999999E-2</v>
      </c>
      <c r="J55" s="99">
        <v>3.1200000000000006E-2</v>
      </c>
      <c r="K55" s="95">
        <v>37109.589999999997</v>
      </c>
      <c r="L55" s="97">
        <v>118.66</v>
      </c>
      <c r="M55" s="95">
        <v>44.034239999999997</v>
      </c>
      <c r="N55" s="96">
        <f t="shared" si="2"/>
        <v>8.1143722267196824E-4</v>
      </c>
      <c r="O55" s="96">
        <f>M55/'סכום נכסי הקרן'!$C$43</f>
        <v>2.5407818496014783E-5</v>
      </c>
    </row>
    <row r="56" spans="2:15" s="156" customFormat="1">
      <c r="B56" s="88" t="s">
        <v>1911</v>
      </c>
      <c r="C56" s="98" t="s">
        <v>1881</v>
      </c>
      <c r="D56" s="85">
        <v>95350501</v>
      </c>
      <c r="E56" s="85" t="s">
        <v>416</v>
      </c>
      <c r="F56" s="85" t="s">
        <v>180</v>
      </c>
      <c r="G56" s="95">
        <v>7.63</v>
      </c>
      <c r="H56" s="98" t="s">
        <v>184</v>
      </c>
      <c r="I56" s="99">
        <v>5.3499999999999999E-2</v>
      </c>
      <c r="J56" s="99">
        <v>1.7600000000000001E-2</v>
      </c>
      <c r="K56" s="95">
        <v>223135.88</v>
      </c>
      <c r="L56" s="97">
        <v>131.65</v>
      </c>
      <c r="M56" s="95">
        <v>293.75837999999999</v>
      </c>
      <c r="N56" s="96">
        <f t="shared" si="2"/>
        <v>5.4132076312391596E-3</v>
      </c>
      <c r="O56" s="96">
        <f>M56/'סכום נכסי הקרן'!$C$43</f>
        <v>1.6949899897723543E-4</v>
      </c>
    </row>
    <row r="57" spans="2:15" s="156" customFormat="1">
      <c r="B57" s="88" t="s">
        <v>1912</v>
      </c>
      <c r="C57" s="98" t="s">
        <v>1877</v>
      </c>
      <c r="D57" s="85">
        <v>4069</v>
      </c>
      <c r="E57" s="85" t="s">
        <v>507</v>
      </c>
      <c r="F57" s="85" t="s">
        <v>180</v>
      </c>
      <c r="G57" s="95">
        <v>6.7599999999999989</v>
      </c>
      <c r="H57" s="98" t="s">
        <v>184</v>
      </c>
      <c r="I57" s="99">
        <v>2.9779E-2</v>
      </c>
      <c r="J57" s="99">
        <v>2.0199999999999992E-2</v>
      </c>
      <c r="K57" s="95">
        <v>793592.8</v>
      </c>
      <c r="L57" s="97">
        <v>107.38</v>
      </c>
      <c r="M57" s="95">
        <v>852.15996000000018</v>
      </c>
      <c r="N57" s="96">
        <f t="shared" si="2"/>
        <v>1.5703105383779888E-2</v>
      </c>
      <c r="O57" s="96">
        <f>M57/'סכום נכסי הקרן'!$C$43</f>
        <v>4.9169749706708284E-4</v>
      </c>
    </row>
    <row r="58" spans="2:15" s="156" customFormat="1">
      <c r="B58" s="88" t="s">
        <v>1913</v>
      </c>
      <c r="C58" s="98" t="s">
        <v>1881</v>
      </c>
      <c r="D58" s="85">
        <v>90135669</v>
      </c>
      <c r="E58" s="85" t="s">
        <v>507</v>
      </c>
      <c r="F58" s="85" t="s">
        <v>181</v>
      </c>
      <c r="G58" s="95">
        <v>0.24000000000000002</v>
      </c>
      <c r="H58" s="98" t="s">
        <v>184</v>
      </c>
      <c r="I58" s="99">
        <v>3.4000000000000002E-2</v>
      </c>
      <c r="J58" s="99">
        <v>2.7099999999999999E-2</v>
      </c>
      <c r="K58" s="95">
        <v>30109.33</v>
      </c>
      <c r="L58" s="97">
        <v>101.3</v>
      </c>
      <c r="M58" s="95">
        <v>30.50075</v>
      </c>
      <c r="N58" s="96">
        <f t="shared" si="2"/>
        <v>5.6204998359031598E-4</v>
      </c>
      <c r="O58" s="96">
        <f>M58/'סכום נכסי הקרן'!$C$43</f>
        <v>1.7598975706003395E-5</v>
      </c>
    </row>
    <row r="59" spans="2:15" s="156" customFormat="1">
      <c r="B59" s="88" t="s">
        <v>1913</v>
      </c>
      <c r="C59" s="98" t="s">
        <v>1881</v>
      </c>
      <c r="D59" s="85">
        <v>4991</v>
      </c>
      <c r="E59" s="85" t="s">
        <v>507</v>
      </c>
      <c r="F59" s="85" t="s">
        <v>181</v>
      </c>
      <c r="G59" s="85">
        <v>0.24</v>
      </c>
      <c r="H59" s="98" t="s">
        <v>184</v>
      </c>
      <c r="I59" s="99">
        <v>3.4000000000000002E-2</v>
      </c>
      <c r="J59" s="96">
        <v>2.7099999999999999E-2</v>
      </c>
      <c r="K59" s="95">
        <v>29536.1</v>
      </c>
      <c r="L59" s="97">
        <v>101.3005</v>
      </c>
      <c r="M59" s="95">
        <v>29.92023</v>
      </c>
      <c r="N59" s="96">
        <f t="shared" si="2"/>
        <v>5.513525005292814E-4</v>
      </c>
      <c r="O59" s="96">
        <f>M59/'סכום נכסי הקרן'!$C$43</f>
        <v>1.7264014848422875E-5</v>
      </c>
    </row>
    <row r="60" spans="2:15" s="156" customFormat="1">
      <c r="B60" s="88" t="s">
        <v>1913</v>
      </c>
      <c r="C60" s="98" t="s">
        <v>1881</v>
      </c>
      <c r="D60" s="85">
        <v>90135664</v>
      </c>
      <c r="E60" s="85" t="s">
        <v>507</v>
      </c>
      <c r="F60" s="85" t="s">
        <v>181</v>
      </c>
      <c r="G60" s="95">
        <v>2.8</v>
      </c>
      <c r="H60" s="98" t="s">
        <v>184</v>
      </c>
      <c r="I60" s="99">
        <v>4.4000000000000004E-2</v>
      </c>
      <c r="J60" s="99">
        <v>3.04E-2</v>
      </c>
      <c r="K60" s="95">
        <v>103012.39</v>
      </c>
      <c r="L60" s="97">
        <v>100.05</v>
      </c>
      <c r="M60" s="95">
        <v>103.06389</v>
      </c>
      <c r="N60" s="96">
        <f t="shared" si="2"/>
        <v>1.8992010912274005E-3</v>
      </c>
      <c r="O60" s="96">
        <f>M60/'סכום נכסי הקרן'!$C$43</f>
        <v>5.9468009680949036E-5</v>
      </c>
    </row>
    <row r="61" spans="2:15" s="156" customFormat="1">
      <c r="B61" s="88" t="s">
        <v>1913</v>
      </c>
      <c r="C61" s="98" t="s">
        <v>1881</v>
      </c>
      <c r="D61" s="85">
        <v>90135667</v>
      </c>
      <c r="E61" s="85" t="s">
        <v>507</v>
      </c>
      <c r="F61" s="85" t="s">
        <v>181</v>
      </c>
      <c r="G61" s="95">
        <v>2.7800000000000002</v>
      </c>
      <c r="H61" s="98" t="s">
        <v>184</v>
      </c>
      <c r="I61" s="99">
        <v>4.4500000000000005E-2</v>
      </c>
      <c r="J61" s="99">
        <v>3.0899999999999997E-2</v>
      </c>
      <c r="K61" s="95">
        <v>59717.33</v>
      </c>
      <c r="L61" s="97">
        <v>101.18</v>
      </c>
      <c r="M61" s="95">
        <v>60.421990000000001</v>
      </c>
      <c r="N61" s="96">
        <f t="shared" si="2"/>
        <v>1.1134210958089305E-3</v>
      </c>
      <c r="O61" s="96">
        <f>M61/'סכום נכסי הקרן'!$C$43</f>
        <v>3.4863573325848712E-5</v>
      </c>
    </row>
    <row r="62" spans="2:15" s="156" customFormat="1">
      <c r="B62" s="88" t="s">
        <v>1913</v>
      </c>
      <c r="C62" s="98" t="s">
        <v>1881</v>
      </c>
      <c r="D62" s="85">
        <v>4985</v>
      </c>
      <c r="E62" s="85" t="s">
        <v>507</v>
      </c>
      <c r="F62" s="85" t="s">
        <v>181</v>
      </c>
      <c r="G62" s="85">
        <v>2.78</v>
      </c>
      <c r="H62" s="98" t="s">
        <v>184</v>
      </c>
      <c r="I62" s="99">
        <v>4.4500000000000005E-2</v>
      </c>
      <c r="J62" s="96">
        <v>3.09E-2</v>
      </c>
      <c r="K62" s="95">
        <v>68370.76999999999</v>
      </c>
      <c r="L62" s="97">
        <v>101.1794</v>
      </c>
      <c r="M62" s="95">
        <v>69.177109999999999</v>
      </c>
      <c r="N62" s="96">
        <f t="shared" si="2"/>
        <v>1.2747553270108271E-3</v>
      </c>
      <c r="O62" s="96">
        <f>M62/'סכום נכסי הקרן'!$C$43</f>
        <v>3.9915289896200076E-5</v>
      </c>
    </row>
    <row r="63" spans="2:15" s="156" customFormat="1">
      <c r="B63" s="88" t="s">
        <v>1913</v>
      </c>
      <c r="C63" s="98" t="s">
        <v>1881</v>
      </c>
      <c r="D63" s="85">
        <v>90135668</v>
      </c>
      <c r="E63" s="85" t="s">
        <v>507</v>
      </c>
      <c r="F63" s="85" t="s">
        <v>181</v>
      </c>
      <c r="G63" s="95">
        <v>0.24000000000000002</v>
      </c>
      <c r="H63" s="98" t="s">
        <v>184</v>
      </c>
      <c r="I63" s="99">
        <v>3.4500000000000003E-2</v>
      </c>
      <c r="J63" s="99">
        <v>2.3201969163066712E-2</v>
      </c>
      <c r="K63" s="95">
        <v>52252.639999999999</v>
      </c>
      <c r="L63" s="97">
        <v>104.32</v>
      </c>
      <c r="M63" s="95">
        <v>54.50996</v>
      </c>
      <c r="N63" s="96">
        <f t="shared" si="2"/>
        <v>1.0044776644347691E-3</v>
      </c>
      <c r="O63" s="96">
        <f>M63/'סכום נכסי הקרן'!$C$43</f>
        <v>3.1452323689588509E-5</v>
      </c>
    </row>
    <row r="64" spans="2:15" s="156" customFormat="1">
      <c r="B64" s="88" t="s">
        <v>1913</v>
      </c>
      <c r="C64" s="98" t="s">
        <v>1881</v>
      </c>
      <c r="D64" s="85">
        <v>4984</v>
      </c>
      <c r="E64" s="85" t="s">
        <v>507</v>
      </c>
      <c r="F64" s="85" t="s">
        <v>181</v>
      </c>
      <c r="G64" s="85">
        <v>0.24</v>
      </c>
      <c r="H64" s="98" t="s">
        <v>184</v>
      </c>
      <c r="I64" s="99">
        <v>3.4500000000000003E-2</v>
      </c>
      <c r="J64" s="96">
        <v>2.3199999999999998E-2</v>
      </c>
      <c r="K64" s="95">
        <v>51278.07</v>
      </c>
      <c r="L64" s="97">
        <v>104.32429999999999</v>
      </c>
      <c r="M64" s="95">
        <v>53.495509999999989</v>
      </c>
      <c r="N64" s="96">
        <f t="shared" si="2"/>
        <v>9.8578397310412295E-4</v>
      </c>
      <c r="O64" s="96">
        <f>M64/'סכום נכסי הקרן'!$C$43</f>
        <v>3.0866984610878797E-5</v>
      </c>
    </row>
    <row r="65" spans="2:15" s="156" customFormat="1">
      <c r="B65" s="88" t="s">
        <v>1913</v>
      </c>
      <c r="C65" s="98" t="s">
        <v>1881</v>
      </c>
      <c r="D65" s="85">
        <v>4987</v>
      </c>
      <c r="E65" s="85" t="s">
        <v>507</v>
      </c>
      <c r="F65" s="85" t="s">
        <v>181</v>
      </c>
      <c r="G65" s="85">
        <v>3.5</v>
      </c>
      <c r="H65" s="98" t="s">
        <v>184</v>
      </c>
      <c r="I65" s="99">
        <v>3.4000000000000002E-2</v>
      </c>
      <c r="J65" s="96">
        <v>2.3400000000000001E-2</v>
      </c>
      <c r="K65" s="95">
        <v>232460.59999999998</v>
      </c>
      <c r="L65" s="97">
        <v>101.2084</v>
      </c>
      <c r="M65" s="95">
        <v>235.26967000000002</v>
      </c>
      <c r="N65" s="96">
        <f t="shared" si="2"/>
        <v>4.3354118886518881E-3</v>
      </c>
      <c r="O65" s="96">
        <f>M65/'סכום נכסי הקרן'!$C$43</f>
        <v>1.3575093093413888E-4</v>
      </c>
    </row>
    <row r="66" spans="2:15" s="156" customFormat="1">
      <c r="B66" s="88" t="s">
        <v>1913</v>
      </c>
      <c r="C66" s="98" t="s">
        <v>1881</v>
      </c>
      <c r="D66" s="85">
        <v>90135663</v>
      </c>
      <c r="E66" s="85" t="s">
        <v>507</v>
      </c>
      <c r="F66" s="85" t="s">
        <v>181</v>
      </c>
      <c r="G66" s="95">
        <v>3.5000000000000009</v>
      </c>
      <c r="H66" s="98" t="s">
        <v>184</v>
      </c>
      <c r="I66" s="99">
        <v>3.4000000000000002E-2</v>
      </c>
      <c r="J66" s="99">
        <v>2.3400000000000008E-2</v>
      </c>
      <c r="K66" s="95">
        <v>211368.68</v>
      </c>
      <c r="L66" s="97">
        <v>101.21</v>
      </c>
      <c r="M66" s="95">
        <v>213.92625999999996</v>
      </c>
      <c r="N66" s="96">
        <f t="shared" si="2"/>
        <v>3.9421080111976805E-3</v>
      </c>
      <c r="O66" s="96">
        <f>M66/'סכום נכסי הקרן'!$C$43</f>
        <v>1.2343575330495693E-4</v>
      </c>
    </row>
    <row r="67" spans="2:15" s="156" customFormat="1">
      <c r="B67" s="88" t="s">
        <v>1913</v>
      </c>
      <c r="C67" s="98" t="s">
        <v>1881</v>
      </c>
      <c r="D67" s="85">
        <v>90135666</v>
      </c>
      <c r="E67" s="85" t="s">
        <v>507</v>
      </c>
      <c r="F67" s="85" t="s">
        <v>181</v>
      </c>
      <c r="G67" s="95">
        <v>2.8</v>
      </c>
      <c r="H67" s="98" t="s">
        <v>184</v>
      </c>
      <c r="I67" s="99">
        <v>4.4000000000000004E-2</v>
      </c>
      <c r="J67" s="99">
        <v>3.04E-2</v>
      </c>
      <c r="K67" s="95">
        <v>45783.26</v>
      </c>
      <c r="L67" s="97">
        <v>100.05</v>
      </c>
      <c r="M67" s="95">
        <v>45.806150000000002</v>
      </c>
      <c r="N67" s="96">
        <f t="shared" si="2"/>
        <v>8.4408894390582384E-4</v>
      </c>
      <c r="O67" s="96">
        <f>M67/'סכום נכסי הקרן'!$C$43</f>
        <v>2.6430213061500042E-5</v>
      </c>
    </row>
    <row r="68" spans="2:15" s="156" customFormat="1">
      <c r="B68" s="88" t="s">
        <v>1913</v>
      </c>
      <c r="C68" s="98" t="s">
        <v>1881</v>
      </c>
      <c r="D68" s="85">
        <v>4983</v>
      </c>
      <c r="E68" s="85" t="s">
        <v>507</v>
      </c>
      <c r="F68" s="85" t="s">
        <v>181</v>
      </c>
      <c r="G68" s="85">
        <v>2.8</v>
      </c>
      <c r="H68" s="98" t="s">
        <v>184</v>
      </c>
      <c r="I68" s="99">
        <v>4.4000000000000004E-2</v>
      </c>
      <c r="J68" s="96">
        <v>3.04E-2</v>
      </c>
      <c r="K68" s="95">
        <v>54696.61</v>
      </c>
      <c r="L68" s="97">
        <v>100.04810000000001</v>
      </c>
      <c r="M68" s="95">
        <v>54.722919999999995</v>
      </c>
      <c r="N68" s="96">
        <f t="shared" si="2"/>
        <v>1.0084019667717737E-3</v>
      </c>
      <c r="O68" s="96">
        <f>M68/'סכום נכסי הקרן'!$C$43</f>
        <v>3.1575201909512623E-5</v>
      </c>
    </row>
    <row r="69" spans="2:15" s="156" customFormat="1">
      <c r="B69" s="88" t="s">
        <v>1913</v>
      </c>
      <c r="C69" s="98" t="s">
        <v>1881</v>
      </c>
      <c r="D69" s="85">
        <v>90135662</v>
      </c>
      <c r="E69" s="85" t="s">
        <v>507</v>
      </c>
      <c r="F69" s="85" t="s">
        <v>181</v>
      </c>
      <c r="G69" s="95">
        <v>0.67</v>
      </c>
      <c r="H69" s="98" t="s">
        <v>184</v>
      </c>
      <c r="I69" s="99">
        <v>0.03</v>
      </c>
      <c r="J69" s="99">
        <v>2.2799999999999994E-2</v>
      </c>
      <c r="K69" s="95">
        <v>69670.209999999992</v>
      </c>
      <c r="L69" s="97">
        <v>101.76</v>
      </c>
      <c r="M69" s="95">
        <v>70.896400000000014</v>
      </c>
      <c r="N69" s="96">
        <f t="shared" si="2"/>
        <v>1.3064373976578441E-3</v>
      </c>
      <c r="O69" s="96">
        <f>M69/'סכום נכסי הקרן'!$C$43</f>
        <v>4.0907322647577499E-5</v>
      </c>
    </row>
    <row r="70" spans="2:15" s="156" customFormat="1">
      <c r="B70" s="88" t="s">
        <v>1913</v>
      </c>
      <c r="C70" s="98" t="s">
        <v>1881</v>
      </c>
      <c r="D70" s="85">
        <v>90135661</v>
      </c>
      <c r="E70" s="85" t="s">
        <v>507</v>
      </c>
      <c r="F70" s="85" t="s">
        <v>181</v>
      </c>
      <c r="G70" s="95">
        <v>4.1500000000000004</v>
      </c>
      <c r="H70" s="98" t="s">
        <v>184</v>
      </c>
      <c r="I70" s="99">
        <v>3.5000000000000003E-2</v>
      </c>
      <c r="J70" s="99">
        <v>2.3499999999999997E-2</v>
      </c>
      <c r="K70" s="95">
        <v>69670.209999999992</v>
      </c>
      <c r="L70" s="97">
        <v>104.7</v>
      </c>
      <c r="M70" s="95">
        <v>72.944709999999986</v>
      </c>
      <c r="N70" s="96">
        <f t="shared" si="2"/>
        <v>1.3441824564478038E-3</v>
      </c>
      <c r="O70" s="96">
        <f>M70/'סכום נכסי הקרן'!$C$43</f>
        <v>4.2089200402333145E-5</v>
      </c>
    </row>
    <row r="71" spans="2:15" s="156" customFormat="1">
      <c r="B71" s="88" t="s">
        <v>1913</v>
      </c>
      <c r="C71" s="98" t="s">
        <v>1881</v>
      </c>
      <c r="D71" s="85">
        <v>4988</v>
      </c>
      <c r="E71" s="85" t="s">
        <v>507</v>
      </c>
      <c r="F71" s="85" t="s">
        <v>181</v>
      </c>
      <c r="G71" s="85">
        <v>0.67</v>
      </c>
      <c r="H71" s="98" t="s">
        <v>184</v>
      </c>
      <c r="I71" s="99">
        <v>0.03</v>
      </c>
      <c r="J71" s="96">
        <v>2.2800000000000001E-2</v>
      </c>
      <c r="K71" s="95">
        <v>68370.76999999999</v>
      </c>
      <c r="L71" s="97">
        <v>101.7598</v>
      </c>
      <c r="M71" s="95">
        <v>69.573949999999996</v>
      </c>
      <c r="N71" s="96">
        <f t="shared" si="2"/>
        <v>1.2820680624513647E-3</v>
      </c>
      <c r="O71" s="96">
        <f>M71/'סכום נכסי הקרן'!$C$43</f>
        <v>4.0144267135093228E-5</v>
      </c>
    </row>
    <row r="72" spans="2:15" s="156" customFormat="1">
      <c r="B72" s="88" t="s">
        <v>1913</v>
      </c>
      <c r="C72" s="98" t="s">
        <v>1881</v>
      </c>
      <c r="D72" s="85">
        <v>4989</v>
      </c>
      <c r="E72" s="85" t="s">
        <v>507</v>
      </c>
      <c r="F72" s="85" t="s">
        <v>181</v>
      </c>
      <c r="G72" s="85">
        <v>4.1500000000000004</v>
      </c>
      <c r="H72" s="98" t="s">
        <v>184</v>
      </c>
      <c r="I72" s="99">
        <v>3.5000000000000003E-2</v>
      </c>
      <c r="J72" s="96">
        <v>2.35E-2</v>
      </c>
      <c r="K72" s="95">
        <v>68370.76999999999</v>
      </c>
      <c r="L72" s="97">
        <v>104.70489999999999</v>
      </c>
      <c r="M72" s="95">
        <v>71.587580000000003</v>
      </c>
      <c r="N72" s="96">
        <f t="shared" si="2"/>
        <v>1.3191740584828386E-3</v>
      </c>
      <c r="O72" s="96">
        <f>M72/'סכום נכסי הקרן'!$C$43</f>
        <v>4.1306134481007013E-5</v>
      </c>
    </row>
    <row r="73" spans="2:15" s="156" customFormat="1">
      <c r="B73" s="88" t="s">
        <v>1913</v>
      </c>
      <c r="C73" s="98" t="s">
        <v>1881</v>
      </c>
      <c r="D73" s="85">
        <v>90135670</v>
      </c>
      <c r="E73" s="85" t="s">
        <v>507</v>
      </c>
      <c r="F73" s="85" t="s">
        <v>181</v>
      </c>
      <c r="G73" s="95">
        <v>0.73000000000000009</v>
      </c>
      <c r="H73" s="98" t="s">
        <v>184</v>
      </c>
      <c r="I73" s="99">
        <v>2.9500000000000002E-2</v>
      </c>
      <c r="J73" s="99">
        <v>2.7199999999999998E-2</v>
      </c>
      <c r="K73" s="95">
        <v>119832.75</v>
      </c>
      <c r="L73" s="97">
        <v>100.78</v>
      </c>
      <c r="M73" s="95">
        <v>120.76744000000001</v>
      </c>
      <c r="N73" s="96">
        <f t="shared" si="2"/>
        <v>2.2254317572598862E-3</v>
      </c>
      <c r="O73" s="96">
        <f>M73/'סכום נכסי הקרן'!$C$43</f>
        <v>6.9682982963901628E-5</v>
      </c>
    </row>
    <row r="74" spans="2:15" s="156" customFormat="1">
      <c r="B74" s="88" t="s">
        <v>1913</v>
      </c>
      <c r="C74" s="98" t="s">
        <v>1881</v>
      </c>
      <c r="D74" s="85">
        <v>4990</v>
      </c>
      <c r="E74" s="85" t="s">
        <v>507</v>
      </c>
      <c r="F74" s="85" t="s">
        <v>181</v>
      </c>
      <c r="G74" s="85">
        <v>0.73</v>
      </c>
      <c r="H74" s="98" t="s">
        <v>184</v>
      </c>
      <c r="I74" s="99">
        <v>2.9500000000000002E-2</v>
      </c>
      <c r="J74" s="96">
        <v>2.7199999999999998E-2</v>
      </c>
      <c r="K74" s="95">
        <v>117597.71</v>
      </c>
      <c r="L74" s="97">
        <v>100.7818</v>
      </c>
      <c r="M74" s="95">
        <v>118.51713000000001</v>
      </c>
      <c r="N74" s="96">
        <f t="shared" si="2"/>
        <v>2.1839643606033081E-3</v>
      </c>
      <c r="O74" s="96">
        <f>M74/'סכום נכסי הקרן'!$C$43</f>
        <v>6.8384550924657471E-5</v>
      </c>
    </row>
    <row r="75" spans="2:15" s="156" customFormat="1">
      <c r="B75" s="88" t="s">
        <v>1913</v>
      </c>
      <c r="C75" s="98" t="s">
        <v>1881</v>
      </c>
      <c r="D75" s="85">
        <v>4986</v>
      </c>
      <c r="E75" s="85" t="s">
        <v>507</v>
      </c>
      <c r="F75" s="85" t="s">
        <v>181</v>
      </c>
      <c r="G75" s="85">
        <v>2.8</v>
      </c>
      <c r="H75" s="98" t="s">
        <v>184</v>
      </c>
      <c r="I75" s="99">
        <v>4.4000000000000004E-2</v>
      </c>
      <c r="J75" s="96">
        <v>3.04E-2</v>
      </c>
      <c r="K75" s="95">
        <v>123067.38</v>
      </c>
      <c r="L75" s="97">
        <v>100.04810000000001</v>
      </c>
      <c r="M75" s="95">
        <v>123.12655000000001</v>
      </c>
      <c r="N75" s="96">
        <f t="shared" si="2"/>
        <v>2.2689040566881871E-3</v>
      </c>
      <c r="O75" s="96">
        <f>M75/'סכום נכסי הקרן'!$C$43</f>
        <v>7.1044192756375253E-5</v>
      </c>
    </row>
    <row r="76" spans="2:15" s="156" customFormat="1">
      <c r="B76" s="88" t="s">
        <v>1914</v>
      </c>
      <c r="C76" s="98" t="s">
        <v>1877</v>
      </c>
      <c r="D76" s="85">
        <v>4099</v>
      </c>
      <c r="E76" s="85" t="s">
        <v>507</v>
      </c>
      <c r="F76" s="85" t="s">
        <v>180</v>
      </c>
      <c r="G76" s="95">
        <v>6.7399999999999993</v>
      </c>
      <c r="H76" s="98" t="s">
        <v>184</v>
      </c>
      <c r="I76" s="99">
        <v>2.9779E-2</v>
      </c>
      <c r="J76" s="99">
        <v>2.0199999999999996E-2</v>
      </c>
      <c r="K76" s="95">
        <v>582010.93999999994</v>
      </c>
      <c r="L76" s="97">
        <v>107.35</v>
      </c>
      <c r="M76" s="95">
        <v>624.78876000000002</v>
      </c>
      <c r="N76" s="96">
        <f t="shared" si="2"/>
        <v>1.1513241881114855E-2</v>
      </c>
      <c r="O76" s="96">
        <f>M76/'סכום נכסי הקרן'!$C$43</f>
        <v>3.6050399444682461E-4</v>
      </c>
    </row>
    <row r="77" spans="2:15" s="156" customFormat="1">
      <c r="B77" s="88" t="s">
        <v>1914</v>
      </c>
      <c r="C77" s="98" t="s">
        <v>1877</v>
      </c>
      <c r="D77" s="85">
        <v>40999</v>
      </c>
      <c r="E77" s="85" t="s">
        <v>507</v>
      </c>
      <c r="F77" s="85" t="s">
        <v>180</v>
      </c>
      <c r="G77" s="95">
        <v>6.74</v>
      </c>
      <c r="H77" s="98" t="s">
        <v>184</v>
      </c>
      <c r="I77" s="99">
        <v>2.9779E-2</v>
      </c>
      <c r="J77" s="99">
        <v>2.0301971361801573E-2</v>
      </c>
      <c r="K77" s="95">
        <v>16459.580000000002</v>
      </c>
      <c r="L77" s="97">
        <v>107.24</v>
      </c>
      <c r="M77" s="95">
        <v>17.651250000000001</v>
      </c>
      <c r="N77" s="96">
        <f t="shared" si="2"/>
        <v>3.25266912218505E-4</v>
      </c>
      <c r="O77" s="96">
        <f>M77/'סכום נכסי הקרן'!$C$43</f>
        <v>1.0184796109295426E-5</v>
      </c>
    </row>
    <row r="78" spans="2:15" s="156" customFormat="1">
      <c r="B78" s="88" t="s">
        <v>1903</v>
      </c>
      <c r="C78" s="98" t="s">
        <v>1877</v>
      </c>
      <c r="D78" s="85">
        <v>14760844</v>
      </c>
      <c r="E78" s="85" t="s">
        <v>507</v>
      </c>
      <c r="F78" s="85" t="s">
        <v>181</v>
      </c>
      <c r="G78" s="95">
        <v>9.5</v>
      </c>
      <c r="H78" s="98" t="s">
        <v>184</v>
      </c>
      <c r="I78" s="99">
        <v>0.06</v>
      </c>
      <c r="J78" s="99">
        <v>1.6500000000000001E-2</v>
      </c>
      <c r="K78" s="95">
        <v>1695221.06</v>
      </c>
      <c r="L78" s="97">
        <v>152.29</v>
      </c>
      <c r="M78" s="95">
        <v>2581.6520800000003</v>
      </c>
      <c r="N78" s="96">
        <f t="shared" si="2"/>
        <v>4.757317473176579E-2</v>
      </c>
      <c r="O78" s="96">
        <f>M78/'סכום נכסי הקרן'!$C$43</f>
        <v>1.489616886052741E-3</v>
      </c>
    </row>
    <row r="79" spans="2:15" s="156" customFormat="1">
      <c r="B79" s="88" t="s">
        <v>1915</v>
      </c>
      <c r="C79" s="98" t="s">
        <v>1877</v>
      </c>
      <c r="D79" s="85">
        <v>4100</v>
      </c>
      <c r="E79" s="85" t="s">
        <v>507</v>
      </c>
      <c r="F79" s="85" t="s">
        <v>180</v>
      </c>
      <c r="G79" s="95">
        <v>6.73</v>
      </c>
      <c r="H79" s="98" t="s">
        <v>184</v>
      </c>
      <c r="I79" s="99">
        <v>2.9779E-2</v>
      </c>
      <c r="J79" s="99">
        <v>2.0199999999999999E-2</v>
      </c>
      <c r="K79" s="95">
        <v>663000.5199999999</v>
      </c>
      <c r="L79" s="97">
        <v>107.34</v>
      </c>
      <c r="M79" s="95">
        <v>711.66478000000006</v>
      </c>
      <c r="N79" s="96">
        <f t="shared" si="2"/>
        <v>1.3114142370951726E-2</v>
      </c>
      <c r="O79" s="96">
        <f>M79/'סכום נכסי הקרן'!$C$43</f>
        <v>4.1063158033944252E-4</v>
      </c>
    </row>
    <row r="80" spans="2:15" s="156" customFormat="1">
      <c r="B80" s="88" t="s">
        <v>1916</v>
      </c>
      <c r="C80" s="98" t="s">
        <v>1881</v>
      </c>
      <c r="D80" s="85">
        <v>22333</v>
      </c>
      <c r="E80" s="85" t="s">
        <v>507</v>
      </c>
      <c r="F80" s="85" t="s">
        <v>182</v>
      </c>
      <c r="G80" s="95">
        <v>3.6399999999999992</v>
      </c>
      <c r="H80" s="98" t="s">
        <v>184</v>
      </c>
      <c r="I80" s="99">
        <v>3.7000000000000005E-2</v>
      </c>
      <c r="J80" s="99">
        <v>1.6999999999999998E-2</v>
      </c>
      <c r="K80" s="95">
        <v>2256000</v>
      </c>
      <c r="L80" s="97">
        <v>109.32</v>
      </c>
      <c r="M80" s="95">
        <v>2466.2591500000003</v>
      </c>
      <c r="N80" s="96">
        <f t="shared" si="2"/>
        <v>4.5446781301671825E-2</v>
      </c>
      <c r="O80" s="96">
        <f>M80/'סכום נכסי הקרן'!$C$43</f>
        <v>1.4230350029280784E-3</v>
      </c>
    </row>
    <row r="81" spans="2:15" s="156" customFormat="1">
      <c r="B81" s="88" t="s">
        <v>1916</v>
      </c>
      <c r="C81" s="98" t="s">
        <v>1881</v>
      </c>
      <c r="D81" s="85">
        <v>22334</v>
      </c>
      <c r="E81" s="85" t="s">
        <v>507</v>
      </c>
      <c r="F81" s="85" t="s">
        <v>182</v>
      </c>
      <c r="G81" s="95">
        <v>4.3199999999999994</v>
      </c>
      <c r="H81" s="98" t="s">
        <v>184</v>
      </c>
      <c r="I81" s="99">
        <v>3.7000000000000005E-2</v>
      </c>
      <c r="J81" s="99">
        <v>1.8899999999999997E-2</v>
      </c>
      <c r="K81" s="95">
        <v>784000</v>
      </c>
      <c r="L81" s="97">
        <v>109.93</v>
      </c>
      <c r="M81" s="95">
        <v>861.85117000000002</v>
      </c>
      <c r="N81" s="96">
        <f t="shared" si="2"/>
        <v>1.5881689334058823E-2</v>
      </c>
      <c r="O81" s="96">
        <f>M81/'סכום נכסי הקרן'!$C$43</f>
        <v>4.9728933888578482E-4</v>
      </c>
    </row>
    <row r="82" spans="2:15" s="156" customFormat="1">
      <c r="B82" s="88" t="s">
        <v>1917</v>
      </c>
      <c r="C82" s="98" t="s">
        <v>1881</v>
      </c>
      <c r="D82" s="85">
        <v>11898420</v>
      </c>
      <c r="E82" s="85" t="s">
        <v>542</v>
      </c>
      <c r="F82" s="85" t="s">
        <v>181</v>
      </c>
      <c r="G82" s="95">
        <v>6.91</v>
      </c>
      <c r="H82" s="98" t="s">
        <v>184</v>
      </c>
      <c r="I82" s="99">
        <v>5.5E-2</v>
      </c>
      <c r="J82" s="99">
        <v>2.7300000000000001E-2</v>
      </c>
      <c r="K82" s="95">
        <v>124878.06</v>
      </c>
      <c r="L82" s="97">
        <v>120.7</v>
      </c>
      <c r="M82" s="95">
        <v>150.72782000000001</v>
      </c>
      <c r="N82" s="96">
        <f t="shared" si="2"/>
        <v>2.7775241185086959E-3</v>
      </c>
      <c r="O82" s="96">
        <f>M82/'סכום נכסי הקרן'!$C$43</f>
        <v>8.6970164418870123E-5</v>
      </c>
    </row>
    <row r="83" spans="2:15" s="156" customFormat="1">
      <c r="B83" s="88" t="s">
        <v>1917</v>
      </c>
      <c r="C83" s="98" t="s">
        <v>1881</v>
      </c>
      <c r="D83" s="85">
        <v>11898421</v>
      </c>
      <c r="E83" s="85" t="s">
        <v>542</v>
      </c>
      <c r="F83" s="85" t="s">
        <v>181</v>
      </c>
      <c r="G83" s="95">
        <v>6.87</v>
      </c>
      <c r="H83" s="98" t="s">
        <v>184</v>
      </c>
      <c r="I83" s="99">
        <v>5.5E-2</v>
      </c>
      <c r="J83" s="99">
        <v>2.9600000000000001E-2</v>
      </c>
      <c r="K83" s="95">
        <v>243938.12</v>
      </c>
      <c r="L83" s="97">
        <v>118.87</v>
      </c>
      <c r="M83" s="95">
        <v>289.96924999999999</v>
      </c>
      <c r="N83" s="96">
        <f t="shared" si="2"/>
        <v>5.3433837595533301E-3</v>
      </c>
      <c r="O83" s="96">
        <f>M83/'סכום נכסי הקרן'!$C$43</f>
        <v>1.6731266563078039E-4</v>
      </c>
    </row>
    <row r="84" spans="2:15" s="156" customFormat="1">
      <c r="B84" s="88" t="s">
        <v>1917</v>
      </c>
      <c r="C84" s="98" t="s">
        <v>1881</v>
      </c>
      <c r="D84" s="85">
        <v>11896110</v>
      </c>
      <c r="E84" s="85" t="s">
        <v>542</v>
      </c>
      <c r="F84" s="85" t="s">
        <v>181</v>
      </c>
      <c r="G84" s="95">
        <v>7.1</v>
      </c>
      <c r="H84" s="98" t="s">
        <v>184</v>
      </c>
      <c r="I84" s="99">
        <v>5.5E-2</v>
      </c>
      <c r="J84" s="99">
        <v>1.6E-2</v>
      </c>
      <c r="K84" s="95">
        <v>1509715.28</v>
      </c>
      <c r="L84" s="97">
        <v>135.84</v>
      </c>
      <c r="M84" s="95">
        <v>2050.7972399999999</v>
      </c>
      <c r="N84" s="96">
        <f t="shared" si="2"/>
        <v>3.7790892194095732E-2</v>
      </c>
      <c r="O84" s="96">
        <f>M84/'סכום נכסי הקרן'!$C$43</f>
        <v>1.1833128957385905E-3</v>
      </c>
    </row>
    <row r="85" spans="2:15" s="156" customFormat="1">
      <c r="B85" s="88" t="s">
        <v>1917</v>
      </c>
      <c r="C85" s="98" t="s">
        <v>1881</v>
      </c>
      <c r="D85" s="85">
        <v>11898200</v>
      </c>
      <c r="E85" s="85" t="s">
        <v>542</v>
      </c>
      <c r="F85" s="85" t="s">
        <v>181</v>
      </c>
      <c r="G85" s="95">
        <v>7.1400000000000006</v>
      </c>
      <c r="H85" s="98" t="s">
        <v>184</v>
      </c>
      <c r="I85" s="99">
        <v>5.5E-2</v>
      </c>
      <c r="J85" s="99">
        <v>1.3800000000000002E-2</v>
      </c>
      <c r="K85" s="95">
        <v>21459.59</v>
      </c>
      <c r="L85" s="97">
        <v>132.41</v>
      </c>
      <c r="M85" s="95">
        <v>28.414639999999999</v>
      </c>
      <c r="N85" s="96">
        <f t="shared" si="2"/>
        <v>5.2360836850650347E-4</v>
      </c>
      <c r="O85" s="96">
        <f>M85/'סכום נכסי הקרן'!$C$43</f>
        <v>1.6395287298011764E-5</v>
      </c>
    </row>
    <row r="86" spans="2:15" s="156" customFormat="1">
      <c r="B86" s="88" t="s">
        <v>1917</v>
      </c>
      <c r="C86" s="98" t="s">
        <v>1881</v>
      </c>
      <c r="D86" s="85">
        <v>11898230</v>
      </c>
      <c r="E86" s="85" t="s">
        <v>542</v>
      </c>
      <c r="F86" s="85" t="s">
        <v>181</v>
      </c>
      <c r="G86" s="95">
        <v>7.12</v>
      </c>
      <c r="H86" s="98" t="s">
        <v>184</v>
      </c>
      <c r="I86" s="99">
        <v>5.5E-2</v>
      </c>
      <c r="J86" s="99">
        <v>1.52E-2</v>
      </c>
      <c r="K86" s="95">
        <v>189247.15</v>
      </c>
      <c r="L86" s="97">
        <v>107.15</v>
      </c>
      <c r="M86" s="95">
        <v>202.77833999999999</v>
      </c>
      <c r="N86" s="96">
        <f t="shared" si="2"/>
        <v>3.7366806609500261E-3</v>
      </c>
      <c r="O86" s="96">
        <f>M86/'סכום נכסי הקרן'!$C$43</f>
        <v>1.1700338776468435E-4</v>
      </c>
    </row>
    <row r="87" spans="2:15" s="156" customFormat="1">
      <c r="B87" s="88" t="s">
        <v>1917</v>
      </c>
      <c r="C87" s="98" t="s">
        <v>1881</v>
      </c>
      <c r="D87" s="85">
        <v>11898120</v>
      </c>
      <c r="E87" s="85" t="s">
        <v>542</v>
      </c>
      <c r="F87" s="85" t="s">
        <v>181</v>
      </c>
      <c r="G87" s="95">
        <v>7.0900000000000007</v>
      </c>
      <c r="H87" s="98" t="s">
        <v>184</v>
      </c>
      <c r="I87" s="99">
        <v>5.5E-2</v>
      </c>
      <c r="J87" s="99">
        <v>1.6800000000000002E-2</v>
      </c>
      <c r="K87" s="95">
        <v>51523.53</v>
      </c>
      <c r="L87" s="97">
        <v>130.34</v>
      </c>
      <c r="M87" s="95">
        <v>67.155760000000001</v>
      </c>
      <c r="N87" s="96">
        <f t="shared" si="2"/>
        <v>1.2375070713341542E-3</v>
      </c>
      <c r="O87" s="96">
        <f>M87/'סכום נכסי הקרן'!$C$43</f>
        <v>3.8748968099413774E-5</v>
      </c>
    </row>
    <row r="88" spans="2:15" s="156" customFormat="1">
      <c r="B88" s="88" t="s">
        <v>1917</v>
      </c>
      <c r="C88" s="98" t="s">
        <v>1881</v>
      </c>
      <c r="D88" s="85">
        <v>11898130</v>
      </c>
      <c r="E88" s="85" t="s">
        <v>542</v>
      </c>
      <c r="F88" s="85" t="s">
        <v>181</v>
      </c>
      <c r="G88" s="95">
        <v>7.08</v>
      </c>
      <c r="H88" s="98" t="s">
        <v>184</v>
      </c>
      <c r="I88" s="99">
        <v>5.5E-2</v>
      </c>
      <c r="J88" s="99">
        <v>1.7200000000000003E-2</v>
      </c>
      <c r="K88" s="95">
        <v>104257.25</v>
      </c>
      <c r="L88" s="97">
        <v>107.46</v>
      </c>
      <c r="M88" s="95">
        <v>112.03484</v>
      </c>
      <c r="N88" s="96">
        <f t="shared" ref="N88:N129" si="3">+M88/$M$10</f>
        <v>2.064512511447872E-3</v>
      </c>
      <c r="O88" s="96">
        <f>M88/'סכום נכסי הקרן'!$C$43</f>
        <v>6.4644260465266502E-5</v>
      </c>
    </row>
    <row r="89" spans="2:15" s="156" customFormat="1">
      <c r="B89" s="88" t="s">
        <v>1917</v>
      </c>
      <c r="C89" s="98" t="s">
        <v>1881</v>
      </c>
      <c r="D89" s="85">
        <v>11898140</v>
      </c>
      <c r="E89" s="85" t="s">
        <v>542</v>
      </c>
      <c r="F89" s="85" t="s">
        <v>181</v>
      </c>
      <c r="G89" s="95">
        <v>7.0699999999999994</v>
      </c>
      <c r="H89" s="98" t="s">
        <v>184</v>
      </c>
      <c r="I89" s="99">
        <v>5.5E-2</v>
      </c>
      <c r="J89" s="99">
        <v>1.7500000000000002E-2</v>
      </c>
      <c r="K89" s="95">
        <v>161616.53</v>
      </c>
      <c r="L89" s="97">
        <v>107.65</v>
      </c>
      <c r="M89" s="95">
        <v>173.98018999999999</v>
      </c>
      <c r="N89" s="96">
        <f t="shared" si="3"/>
        <v>3.2060051944473515E-3</v>
      </c>
      <c r="O89" s="96">
        <f>M89/'סכום נכסי הקרן'!$C$43</f>
        <v>1.0038681465655287E-4</v>
      </c>
    </row>
    <row r="90" spans="2:15" s="156" customFormat="1">
      <c r="B90" s="88" t="s">
        <v>1917</v>
      </c>
      <c r="C90" s="98" t="s">
        <v>1881</v>
      </c>
      <c r="D90" s="85">
        <v>11898150</v>
      </c>
      <c r="E90" s="85" t="s">
        <v>542</v>
      </c>
      <c r="F90" s="85" t="s">
        <v>181</v>
      </c>
      <c r="G90" s="95">
        <v>7.0699999999999994</v>
      </c>
      <c r="H90" s="98" t="s">
        <v>184</v>
      </c>
      <c r="I90" s="99">
        <v>5.5E-2</v>
      </c>
      <c r="J90" s="99">
        <v>1.8000000000000002E-2</v>
      </c>
      <c r="K90" s="95">
        <v>70741.98</v>
      </c>
      <c r="L90" s="97">
        <v>128.94</v>
      </c>
      <c r="M90" s="95">
        <v>91.21472</v>
      </c>
      <c r="N90" s="96">
        <f t="shared" si="3"/>
        <v>1.6808515160838756E-3</v>
      </c>
      <c r="O90" s="96">
        <f>M90/'סכום נכסי הקרן'!$C$43</f>
        <v>5.2631021903064741E-5</v>
      </c>
    </row>
    <row r="91" spans="2:15" s="156" customFormat="1">
      <c r="B91" s="88" t="s">
        <v>1917</v>
      </c>
      <c r="C91" s="98" t="s">
        <v>1881</v>
      </c>
      <c r="D91" s="85">
        <v>11898160</v>
      </c>
      <c r="E91" s="85" t="s">
        <v>542</v>
      </c>
      <c r="F91" s="85" t="s">
        <v>181</v>
      </c>
      <c r="G91" s="95">
        <v>7.05</v>
      </c>
      <c r="H91" s="98" t="s">
        <v>184</v>
      </c>
      <c r="I91" s="99">
        <v>5.5E-2</v>
      </c>
      <c r="J91" s="99">
        <v>1.9E-2</v>
      </c>
      <c r="K91" s="95">
        <v>25909.57</v>
      </c>
      <c r="L91" s="97">
        <v>127.71</v>
      </c>
      <c r="M91" s="95">
        <v>33.089120000000001</v>
      </c>
      <c r="N91" s="96">
        <f t="shared" si="3"/>
        <v>6.0974695222307642E-4</v>
      </c>
      <c r="O91" s="96">
        <f>M91/'סכום נכסי הקרן'!$C$43</f>
        <v>1.9092468841357379E-5</v>
      </c>
    </row>
    <row r="92" spans="2:15" s="156" customFormat="1">
      <c r="B92" s="88" t="s">
        <v>1917</v>
      </c>
      <c r="C92" s="98" t="s">
        <v>1881</v>
      </c>
      <c r="D92" s="85">
        <v>11898270</v>
      </c>
      <c r="E92" s="85" t="s">
        <v>542</v>
      </c>
      <c r="F92" s="85" t="s">
        <v>181</v>
      </c>
      <c r="G92" s="95">
        <v>7.0499999999999989</v>
      </c>
      <c r="H92" s="98" t="s">
        <v>184</v>
      </c>
      <c r="I92" s="99">
        <v>5.5E-2</v>
      </c>
      <c r="J92" s="99">
        <v>1.9199999999999998E-2</v>
      </c>
      <c r="K92" s="95">
        <v>42684.03</v>
      </c>
      <c r="L92" s="97">
        <v>127.55</v>
      </c>
      <c r="M92" s="95">
        <v>54.443480000000001</v>
      </c>
      <c r="N92" s="96">
        <f t="shared" si="3"/>
        <v>1.0032526098735178E-3</v>
      </c>
      <c r="O92" s="96">
        <f>M92/'סכום נכסי הקרן'!$C$43</f>
        <v>3.141396463596081E-5</v>
      </c>
    </row>
    <row r="93" spans="2:15" s="156" customFormat="1">
      <c r="B93" s="88" t="s">
        <v>1917</v>
      </c>
      <c r="C93" s="98" t="s">
        <v>1881</v>
      </c>
      <c r="D93" s="85">
        <v>11898280</v>
      </c>
      <c r="E93" s="85" t="s">
        <v>542</v>
      </c>
      <c r="F93" s="85" t="s">
        <v>181</v>
      </c>
      <c r="G93" s="95">
        <v>7.0299999999999994</v>
      </c>
      <c r="H93" s="98" t="s">
        <v>184</v>
      </c>
      <c r="I93" s="99">
        <v>5.5E-2</v>
      </c>
      <c r="J93" s="99">
        <v>0.02</v>
      </c>
      <c r="K93" s="95">
        <v>37485</v>
      </c>
      <c r="L93" s="97">
        <v>126.86</v>
      </c>
      <c r="M93" s="95">
        <v>47.553470000000004</v>
      </c>
      <c r="N93" s="96">
        <f t="shared" si="3"/>
        <v>8.762875350003717E-4</v>
      </c>
      <c r="O93" s="96">
        <f>M93/'סכום נכסי הקרן'!$C$43</f>
        <v>2.7438419162353756E-5</v>
      </c>
    </row>
    <row r="94" spans="2:15" s="156" customFormat="1">
      <c r="B94" s="88" t="s">
        <v>1918</v>
      </c>
      <c r="C94" s="98" t="s">
        <v>1881</v>
      </c>
      <c r="D94" s="85">
        <v>11898290</v>
      </c>
      <c r="E94" s="85" t="s">
        <v>542</v>
      </c>
      <c r="F94" s="85" t="s">
        <v>181</v>
      </c>
      <c r="G94" s="95">
        <v>7.0200000000000005</v>
      </c>
      <c r="H94" s="98" t="s">
        <v>184</v>
      </c>
      <c r="I94" s="99">
        <v>5.5E-2</v>
      </c>
      <c r="J94" s="99">
        <v>2.06E-2</v>
      </c>
      <c r="K94" s="95">
        <v>116866.23</v>
      </c>
      <c r="L94" s="97">
        <v>107.14</v>
      </c>
      <c r="M94" s="95">
        <v>125.21047999999999</v>
      </c>
      <c r="N94" s="96">
        <f t="shared" si="3"/>
        <v>2.3073055000069043E-3</v>
      </c>
      <c r="O94" s="96">
        <f>M94/'סכום נכסי הקרן'!$C$43</f>
        <v>7.2246623301296643E-5</v>
      </c>
    </row>
    <row r="95" spans="2:15" s="156" customFormat="1">
      <c r="B95" s="88" t="s">
        <v>1917</v>
      </c>
      <c r="C95" s="98" t="s">
        <v>1881</v>
      </c>
      <c r="D95" s="85">
        <v>11896120</v>
      </c>
      <c r="E95" s="85" t="s">
        <v>542</v>
      </c>
      <c r="F95" s="85" t="s">
        <v>181</v>
      </c>
      <c r="G95" s="95">
        <v>7.16</v>
      </c>
      <c r="H95" s="98" t="s">
        <v>184</v>
      </c>
      <c r="I95" s="99">
        <v>5.5888E-2</v>
      </c>
      <c r="J95" s="99">
        <v>1.2199999999999999E-2</v>
      </c>
      <c r="K95" s="95">
        <v>58814.25</v>
      </c>
      <c r="L95" s="97">
        <v>137.15</v>
      </c>
      <c r="M95" s="95">
        <v>80.663740000000004</v>
      </c>
      <c r="N95" s="96">
        <f t="shared" si="3"/>
        <v>1.4864242270545322E-3</v>
      </c>
      <c r="O95" s="96">
        <f>M95/'סכום נכסי הקרן'!$C$43</f>
        <v>4.6543091583497925E-5</v>
      </c>
    </row>
    <row r="96" spans="2:15" s="156" customFormat="1">
      <c r="B96" s="88" t="s">
        <v>1917</v>
      </c>
      <c r="C96" s="98" t="s">
        <v>1881</v>
      </c>
      <c r="D96" s="85">
        <v>11898300</v>
      </c>
      <c r="E96" s="85" t="s">
        <v>542</v>
      </c>
      <c r="F96" s="85" t="s">
        <v>181</v>
      </c>
      <c r="G96" s="95">
        <v>7.0099999999999989</v>
      </c>
      <c r="H96" s="98" t="s">
        <v>184</v>
      </c>
      <c r="I96" s="99">
        <v>5.5E-2</v>
      </c>
      <c r="J96" s="99">
        <v>2.1400000000000002E-2</v>
      </c>
      <c r="K96" s="95">
        <v>85512.06</v>
      </c>
      <c r="L96" s="97">
        <v>107.14</v>
      </c>
      <c r="M96" s="95">
        <v>91.617630000000005</v>
      </c>
      <c r="N96" s="96">
        <f t="shared" si="3"/>
        <v>1.6882761059345639E-3</v>
      </c>
      <c r="O96" s="96">
        <f>M96/'סכום נכסי הקרן'!$C$43</f>
        <v>5.2863501540506641E-5</v>
      </c>
    </row>
    <row r="97" spans="2:15" s="156" customFormat="1">
      <c r="B97" s="88" t="s">
        <v>1917</v>
      </c>
      <c r="C97" s="98" t="s">
        <v>1881</v>
      </c>
      <c r="D97" s="85">
        <v>11898310</v>
      </c>
      <c r="E97" s="85" t="s">
        <v>542</v>
      </c>
      <c r="F97" s="85" t="s">
        <v>181</v>
      </c>
      <c r="G97" s="95">
        <v>6.9899999999999993</v>
      </c>
      <c r="H97" s="98" t="s">
        <v>184</v>
      </c>
      <c r="I97" s="99">
        <v>5.5E-2</v>
      </c>
      <c r="J97" s="99">
        <v>2.2400000000000003E-2</v>
      </c>
      <c r="K97" s="95">
        <v>41695.26</v>
      </c>
      <c r="L97" s="97">
        <v>124.75</v>
      </c>
      <c r="M97" s="95">
        <v>52.01484</v>
      </c>
      <c r="N97" s="96">
        <f t="shared" si="3"/>
        <v>9.5849905226766266E-4</v>
      </c>
      <c r="O97" s="96">
        <f>M97/'סכום נכסי הקרן'!$C$43</f>
        <v>3.0012635935563998E-5</v>
      </c>
    </row>
    <row r="98" spans="2:15" s="156" customFormat="1">
      <c r="B98" s="88" t="s">
        <v>1917</v>
      </c>
      <c r="C98" s="98" t="s">
        <v>1881</v>
      </c>
      <c r="D98" s="85">
        <v>11898320</v>
      </c>
      <c r="E98" s="85" t="s">
        <v>542</v>
      </c>
      <c r="F98" s="85" t="s">
        <v>181</v>
      </c>
      <c r="G98" s="95">
        <v>6.98</v>
      </c>
      <c r="H98" s="98" t="s">
        <v>184</v>
      </c>
      <c r="I98" s="99">
        <v>5.5E-2</v>
      </c>
      <c r="J98" s="99">
        <v>2.3E-2</v>
      </c>
      <c r="K98" s="95">
        <v>10768.21</v>
      </c>
      <c r="L98" s="97">
        <v>124.28</v>
      </c>
      <c r="M98" s="95">
        <v>13.382729999999999</v>
      </c>
      <c r="N98" s="96">
        <f t="shared" si="3"/>
        <v>2.4660912196892304E-4</v>
      </c>
      <c r="O98" s="96">
        <f>M98/'סכום נכסי הקרן'!$C$43</f>
        <v>7.7218540576871981E-6</v>
      </c>
    </row>
    <row r="99" spans="2:15" s="156" customFormat="1">
      <c r="B99" s="88" t="s">
        <v>1917</v>
      </c>
      <c r="C99" s="98" t="s">
        <v>1881</v>
      </c>
      <c r="D99" s="85">
        <v>11898330</v>
      </c>
      <c r="E99" s="85" t="s">
        <v>542</v>
      </c>
      <c r="F99" s="85" t="s">
        <v>181</v>
      </c>
      <c r="G99" s="95">
        <v>6.9499999999999993</v>
      </c>
      <c r="H99" s="98" t="s">
        <v>184</v>
      </c>
      <c r="I99" s="99">
        <v>5.5E-2</v>
      </c>
      <c r="J99" s="99">
        <v>2.46E-2</v>
      </c>
      <c r="K99" s="95">
        <v>122507.36</v>
      </c>
      <c r="L99" s="97">
        <v>107.14</v>
      </c>
      <c r="M99" s="95">
        <v>131.25439</v>
      </c>
      <c r="N99" s="96">
        <f t="shared" si="3"/>
        <v>2.4186791388951727E-3</v>
      </c>
      <c r="O99" s="96">
        <f>M99/'סכום נכסי הקרן'!$C$43</f>
        <v>7.5733967883291229E-5</v>
      </c>
    </row>
    <row r="100" spans="2:15" s="156" customFormat="1">
      <c r="B100" s="88" t="s">
        <v>1917</v>
      </c>
      <c r="C100" s="98" t="s">
        <v>1881</v>
      </c>
      <c r="D100" s="85">
        <v>11898340</v>
      </c>
      <c r="E100" s="85" t="s">
        <v>542</v>
      </c>
      <c r="F100" s="85" t="s">
        <v>181</v>
      </c>
      <c r="G100" s="95">
        <v>6.91</v>
      </c>
      <c r="H100" s="98" t="s">
        <v>184</v>
      </c>
      <c r="I100" s="99">
        <v>5.5E-2</v>
      </c>
      <c r="J100" s="99">
        <v>2.6499999999999999E-2</v>
      </c>
      <c r="K100" s="95">
        <v>23695.35</v>
      </c>
      <c r="L100" s="97">
        <v>121.3</v>
      </c>
      <c r="M100" s="95">
        <v>28.742459999999998</v>
      </c>
      <c r="N100" s="96">
        <f t="shared" si="3"/>
        <v>5.2964924375122947E-4</v>
      </c>
      <c r="O100" s="96">
        <f>M100/'סכום נכסי הקרן'!$C$43</f>
        <v>1.6584439899699985E-5</v>
      </c>
    </row>
    <row r="101" spans="2:15" s="156" customFormat="1">
      <c r="B101" s="88" t="s">
        <v>1917</v>
      </c>
      <c r="C101" s="98" t="s">
        <v>1881</v>
      </c>
      <c r="D101" s="85">
        <v>11898350</v>
      </c>
      <c r="E101" s="85" t="s">
        <v>542</v>
      </c>
      <c r="F101" s="85" t="s">
        <v>181</v>
      </c>
      <c r="G101" s="95">
        <v>6.91</v>
      </c>
      <c r="H101" s="98" t="s">
        <v>184</v>
      </c>
      <c r="I101" s="99">
        <v>5.5E-2</v>
      </c>
      <c r="J101" s="99">
        <v>2.7099999999999999E-2</v>
      </c>
      <c r="K101" s="95">
        <v>22806.76</v>
      </c>
      <c r="L101" s="97">
        <v>120.87</v>
      </c>
      <c r="M101" s="95">
        <v>27.56653</v>
      </c>
      <c r="N101" s="96">
        <f t="shared" si="3"/>
        <v>5.0797989341711122E-4</v>
      </c>
      <c r="O101" s="96">
        <f>M101/'סכום נכסי הקרן'!$C$43</f>
        <v>1.5905926633568479E-5</v>
      </c>
    </row>
    <row r="102" spans="2:15" s="156" customFormat="1">
      <c r="B102" s="88" t="s">
        <v>1917</v>
      </c>
      <c r="C102" s="98" t="s">
        <v>1881</v>
      </c>
      <c r="D102" s="85">
        <v>11898360</v>
      </c>
      <c r="E102" s="85" t="s">
        <v>542</v>
      </c>
      <c r="F102" s="85" t="s">
        <v>181</v>
      </c>
      <c r="G102" s="95">
        <v>6.87</v>
      </c>
      <c r="H102" s="98" t="s">
        <v>184</v>
      </c>
      <c r="I102" s="99">
        <v>5.5E-2</v>
      </c>
      <c r="J102" s="99">
        <v>2.9500000000000002E-2</v>
      </c>
      <c r="K102" s="95">
        <v>45420.37</v>
      </c>
      <c r="L102" s="97">
        <v>118.89</v>
      </c>
      <c r="M102" s="95">
        <v>54.000279999999997</v>
      </c>
      <c r="N102" s="96">
        <f t="shared" si="3"/>
        <v>9.9508557946517608E-4</v>
      </c>
      <c r="O102" s="96">
        <f>M102/'סכום נכסי הקרן'!$C$43</f>
        <v>3.1158237611776137E-5</v>
      </c>
    </row>
    <row r="103" spans="2:15" s="156" customFormat="1">
      <c r="B103" s="88" t="s">
        <v>1917</v>
      </c>
      <c r="C103" s="98" t="s">
        <v>1881</v>
      </c>
      <c r="D103" s="85">
        <v>11898380</v>
      </c>
      <c r="E103" s="85" t="s">
        <v>542</v>
      </c>
      <c r="F103" s="85" t="s">
        <v>181</v>
      </c>
      <c r="G103" s="95">
        <v>6.77</v>
      </c>
      <c r="H103" s="98" t="s">
        <v>184</v>
      </c>
      <c r="I103" s="99">
        <v>5.5E-2</v>
      </c>
      <c r="J103" s="99">
        <v>3.4999999999999996E-2</v>
      </c>
      <c r="K103" s="95">
        <v>28595.16</v>
      </c>
      <c r="L103" s="97">
        <v>114.7</v>
      </c>
      <c r="M103" s="95">
        <v>32.798650000000002</v>
      </c>
      <c r="N103" s="96">
        <f t="shared" si="3"/>
        <v>6.0439434093537104E-4</v>
      </c>
      <c r="O103" s="96">
        <f>M103/'סכום נכסי הקרן'!$C$43</f>
        <v>1.8924867242271364E-5</v>
      </c>
    </row>
    <row r="104" spans="2:15" s="156" customFormat="1">
      <c r="B104" s="88" t="s">
        <v>1917</v>
      </c>
      <c r="C104" s="98" t="s">
        <v>1881</v>
      </c>
      <c r="D104" s="85">
        <v>11898390</v>
      </c>
      <c r="E104" s="85" t="s">
        <v>542</v>
      </c>
      <c r="F104" s="85" t="s">
        <v>181</v>
      </c>
      <c r="G104" s="95">
        <v>6.7400000000000011</v>
      </c>
      <c r="H104" s="98" t="s">
        <v>184</v>
      </c>
      <c r="I104" s="99">
        <v>5.5E-2</v>
      </c>
      <c r="J104" s="99">
        <v>3.6700000000000003E-2</v>
      </c>
      <c r="K104" s="95">
        <v>16077.73</v>
      </c>
      <c r="L104" s="97">
        <v>113.42</v>
      </c>
      <c r="M104" s="95">
        <v>18.23537</v>
      </c>
      <c r="N104" s="96">
        <f t="shared" si="3"/>
        <v>3.3603073397419215E-4</v>
      </c>
      <c r="O104" s="96">
        <f>M104/'סכום נכסי הקרן'!$C$43</f>
        <v>1.0521834171946038E-5</v>
      </c>
    </row>
    <row r="105" spans="2:15" s="156" customFormat="1">
      <c r="B105" s="88" t="s">
        <v>1917</v>
      </c>
      <c r="C105" s="98" t="s">
        <v>1881</v>
      </c>
      <c r="D105" s="85">
        <v>11898400</v>
      </c>
      <c r="E105" s="85" t="s">
        <v>542</v>
      </c>
      <c r="F105" s="85" t="s">
        <v>181</v>
      </c>
      <c r="G105" s="95">
        <v>6.8100000000000005</v>
      </c>
      <c r="H105" s="98" t="s">
        <v>184</v>
      </c>
      <c r="I105" s="99">
        <v>5.5E-2</v>
      </c>
      <c r="J105" s="99">
        <v>3.2500000000000001E-2</v>
      </c>
      <c r="K105" s="95">
        <v>47797.24</v>
      </c>
      <c r="L105" s="97">
        <v>116.56</v>
      </c>
      <c r="M105" s="95">
        <v>55.712470000000003</v>
      </c>
      <c r="N105" s="96">
        <f t="shared" si="3"/>
        <v>1.0266368154644059E-3</v>
      </c>
      <c r="O105" s="96">
        <f>M105/'סכום נכסי הקרן'!$C$43</f>
        <v>3.21461736531542E-5</v>
      </c>
    </row>
    <row r="106" spans="2:15" s="156" customFormat="1">
      <c r="B106" s="88" t="s">
        <v>1917</v>
      </c>
      <c r="C106" s="98" t="s">
        <v>1881</v>
      </c>
      <c r="D106" s="85">
        <v>11896130</v>
      </c>
      <c r="E106" s="85" t="s">
        <v>542</v>
      </c>
      <c r="F106" s="85" t="s">
        <v>181</v>
      </c>
      <c r="G106" s="95">
        <v>7.15</v>
      </c>
      <c r="H106" s="98" t="s">
        <v>184</v>
      </c>
      <c r="I106" s="99">
        <v>5.6619999999999997E-2</v>
      </c>
      <c r="J106" s="99">
        <v>1.2299999999999998E-2</v>
      </c>
      <c r="K106" s="95">
        <v>60344.26</v>
      </c>
      <c r="L106" s="97">
        <v>137.78</v>
      </c>
      <c r="M106" s="95">
        <v>83.142309999999995</v>
      </c>
      <c r="N106" s="96">
        <f t="shared" si="3"/>
        <v>1.5320978655003882E-3</v>
      </c>
      <c r="O106" s="96">
        <f>M106/'סכום נכסי הקרן'!$C$43</f>
        <v>4.7973229964214097E-5</v>
      </c>
    </row>
    <row r="107" spans="2:15" s="156" customFormat="1">
      <c r="B107" s="88" t="s">
        <v>1917</v>
      </c>
      <c r="C107" s="98" t="s">
        <v>1881</v>
      </c>
      <c r="D107" s="85">
        <v>11898410</v>
      </c>
      <c r="E107" s="85" t="s">
        <v>542</v>
      </c>
      <c r="F107" s="85" t="s">
        <v>181</v>
      </c>
      <c r="G107" s="95">
        <v>6.8</v>
      </c>
      <c r="H107" s="98" t="s">
        <v>184</v>
      </c>
      <c r="I107" s="99">
        <v>5.5E-2</v>
      </c>
      <c r="J107" s="99">
        <v>3.3400000000000006E-2</v>
      </c>
      <c r="K107" s="95">
        <v>18760.34</v>
      </c>
      <c r="L107" s="97">
        <v>115.91</v>
      </c>
      <c r="M107" s="95">
        <v>21.74511</v>
      </c>
      <c r="N107" s="96">
        <f t="shared" si="3"/>
        <v>4.0070617013252517E-4</v>
      </c>
      <c r="O107" s="96">
        <f>M107/'סכום נכסי הקרן'!$C$43</f>
        <v>1.2546959094919682E-5</v>
      </c>
    </row>
    <row r="108" spans="2:15" s="156" customFormat="1">
      <c r="B108" s="88" t="s">
        <v>1917</v>
      </c>
      <c r="C108" s="98" t="s">
        <v>1881</v>
      </c>
      <c r="D108" s="85">
        <v>11896140</v>
      </c>
      <c r="E108" s="85" t="s">
        <v>542</v>
      </c>
      <c r="F108" s="85" t="s">
        <v>181</v>
      </c>
      <c r="G108" s="95">
        <v>7.160000000000001</v>
      </c>
      <c r="H108" s="98" t="s">
        <v>184</v>
      </c>
      <c r="I108" s="99">
        <v>5.5309999999999998E-2</v>
      </c>
      <c r="J108" s="99">
        <v>1.2500000000000001E-2</v>
      </c>
      <c r="K108" s="95">
        <v>222522.73</v>
      </c>
      <c r="L108" s="97">
        <v>136.53</v>
      </c>
      <c r="M108" s="95">
        <v>303.81028999999995</v>
      </c>
      <c r="N108" s="96">
        <f t="shared" si="3"/>
        <v>5.5984383501739834E-3</v>
      </c>
      <c r="O108" s="96">
        <f>M108/'סכום נכסי הקרן'!$C$43</f>
        <v>1.7529896520393254E-4</v>
      </c>
    </row>
    <row r="109" spans="2:15" s="156" customFormat="1">
      <c r="B109" s="88" t="s">
        <v>1917</v>
      </c>
      <c r="C109" s="98" t="s">
        <v>1881</v>
      </c>
      <c r="D109" s="85">
        <v>11896150</v>
      </c>
      <c r="E109" s="85" t="s">
        <v>542</v>
      </c>
      <c r="F109" s="85" t="s">
        <v>181</v>
      </c>
      <c r="G109" s="95">
        <v>7.16</v>
      </c>
      <c r="H109" s="98" t="s">
        <v>184</v>
      </c>
      <c r="I109" s="99">
        <v>5.5452000000000001E-2</v>
      </c>
      <c r="J109" s="99">
        <v>1.2699999999999999E-2</v>
      </c>
      <c r="K109" s="95">
        <v>129502.45</v>
      </c>
      <c r="L109" s="97">
        <v>136.38</v>
      </c>
      <c r="M109" s="95">
        <v>176.61544000000001</v>
      </c>
      <c r="N109" s="96">
        <f t="shared" si="3"/>
        <v>3.2545660403038106E-3</v>
      </c>
      <c r="O109" s="96">
        <f>M109/'סכום נכסי הקרן'!$C$43</f>
        <v>1.0190735761793072E-4</v>
      </c>
    </row>
    <row r="110" spans="2:15" s="156" customFormat="1">
      <c r="B110" s="88" t="s">
        <v>1917</v>
      </c>
      <c r="C110" s="98" t="s">
        <v>1881</v>
      </c>
      <c r="D110" s="85">
        <v>11896160</v>
      </c>
      <c r="E110" s="85" t="s">
        <v>542</v>
      </c>
      <c r="F110" s="85" t="s">
        <v>181</v>
      </c>
      <c r="G110" s="95">
        <v>7.1700000000000017</v>
      </c>
      <c r="H110" s="98" t="s">
        <v>184</v>
      </c>
      <c r="I110" s="99">
        <v>5.5E-2</v>
      </c>
      <c r="J110" s="99">
        <v>1.23E-2</v>
      </c>
      <c r="K110" s="95">
        <v>91218.49</v>
      </c>
      <c r="L110" s="97">
        <v>107.87</v>
      </c>
      <c r="M110" s="95">
        <v>98.397390000000001</v>
      </c>
      <c r="N110" s="96">
        <f t="shared" si="3"/>
        <v>1.8132095582839743E-3</v>
      </c>
      <c r="O110" s="96">
        <f>M110/'סכום נכסי הקרן'!$C$43</f>
        <v>5.6775432608842125E-5</v>
      </c>
    </row>
    <row r="111" spans="2:15" s="156" customFormat="1">
      <c r="B111" s="88" t="s">
        <v>1917</v>
      </c>
      <c r="C111" s="98" t="s">
        <v>1881</v>
      </c>
      <c r="D111" s="85">
        <v>11898170</v>
      </c>
      <c r="E111" s="85" t="s">
        <v>542</v>
      </c>
      <c r="F111" s="85" t="s">
        <v>181</v>
      </c>
      <c r="G111" s="95">
        <v>7.17</v>
      </c>
      <c r="H111" s="98" t="s">
        <v>184</v>
      </c>
      <c r="I111" s="99">
        <v>5.5E-2</v>
      </c>
      <c r="J111" s="99">
        <v>1.2199999999999999E-2</v>
      </c>
      <c r="K111" s="95">
        <v>167848.31</v>
      </c>
      <c r="L111" s="97">
        <v>107.87</v>
      </c>
      <c r="M111" s="95">
        <v>181.05797000000001</v>
      </c>
      <c r="N111" s="96">
        <f t="shared" si="3"/>
        <v>3.3364303850690865E-3</v>
      </c>
      <c r="O111" s="96">
        <f>M111/'סכום נכסי הקרן'!$C$43</f>
        <v>1.0447070368460749E-4</v>
      </c>
    </row>
    <row r="112" spans="2:15" s="156" customFormat="1">
      <c r="B112" s="88" t="s">
        <v>1917</v>
      </c>
      <c r="C112" s="98" t="s">
        <v>1881</v>
      </c>
      <c r="D112" s="85">
        <v>11898180</v>
      </c>
      <c r="E112" s="85" t="s">
        <v>542</v>
      </c>
      <c r="F112" s="85" t="s">
        <v>181</v>
      </c>
      <c r="G112" s="95">
        <v>7.169999999999999</v>
      </c>
      <c r="H112" s="98" t="s">
        <v>184</v>
      </c>
      <c r="I112" s="99">
        <v>5.5E-2</v>
      </c>
      <c r="J112" s="99">
        <v>1.2499999999999997E-2</v>
      </c>
      <c r="K112" s="95">
        <v>74432.39</v>
      </c>
      <c r="L112" s="97">
        <v>108.18</v>
      </c>
      <c r="M112" s="95">
        <v>80.520960000000002</v>
      </c>
      <c r="N112" s="96">
        <f t="shared" si="3"/>
        <v>1.4837931607149493E-3</v>
      </c>
      <c r="O112" s="96">
        <f>M112/'סכום נכסי הקרן'!$C$43</f>
        <v>4.6460707322412439E-5</v>
      </c>
    </row>
    <row r="113" spans="2:15" s="156" customFormat="1">
      <c r="B113" s="88" t="s">
        <v>1917</v>
      </c>
      <c r="C113" s="98" t="s">
        <v>1881</v>
      </c>
      <c r="D113" s="85">
        <v>11898190</v>
      </c>
      <c r="E113" s="85" t="s">
        <v>542</v>
      </c>
      <c r="F113" s="85" t="s">
        <v>181</v>
      </c>
      <c r="G113" s="95">
        <v>7.16</v>
      </c>
      <c r="H113" s="98" t="s">
        <v>184</v>
      </c>
      <c r="I113" s="99">
        <v>5.5E-2</v>
      </c>
      <c r="J113" s="99">
        <v>1.29E-2</v>
      </c>
      <c r="K113" s="95">
        <v>93859.25</v>
      </c>
      <c r="L113" s="97">
        <v>133.29</v>
      </c>
      <c r="M113" s="95">
        <v>125.105</v>
      </c>
      <c r="N113" s="96">
        <f t="shared" si="3"/>
        <v>2.3053617762535837E-3</v>
      </c>
      <c r="O113" s="96">
        <f>M113/'סכום נכסי הקרן'!$C$43</f>
        <v>7.2185761192742953E-5</v>
      </c>
    </row>
    <row r="114" spans="2:15" s="156" customFormat="1">
      <c r="B114" s="88" t="s">
        <v>1919</v>
      </c>
      <c r="C114" s="98" t="s">
        <v>1881</v>
      </c>
      <c r="D114" s="85">
        <v>91102799</v>
      </c>
      <c r="E114" s="85" t="s">
        <v>542</v>
      </c>
      <c r="F114" s="85" t="s">
        <v>181</v>
      </c>
      <c r="G114" s="95">
        <v>3.8100000000000005</v>
      </c>
      <c r="H114" s="98" t="s">
        <v>184</v>
      </c>
      <c r="I114" s="99">
        <v>4.7500000000000001E-2</v>
      </c>
      <c r="J114" s="99">
        <v>1.2800000000000001E-2</v>
      </c>
      <c r="K114" s="95">
        <v>559292.23</v>
      </c>
      <c r="L114" s="97">
        <v>116.67</v>
      </c>
      <c r="M114" s="95">
        <v>652.52625</v>
      </c>
      <c r="N114" s="96">
        <f t="shared" si="3"/>
        <v>1.2024372125431356E-2</v>
      </c>
      <c r="O114" s="96">
        <f>M114/'סכום נכסי הקרן'!$C$43</f>
        <v>3.7650856524116611E-4</v>
      </c>
    </row>
    <row r="115" spans="2:15" s="156" customFormat="1">
      <c r="B115" s="88" t="s">
        <v>1919</v>
      </c>
      <c r="C115" s="98" t="s">
        <v>1881</v>
      </c>
      <c r="D115" s="85">
        <v>91102798</v>
      </c>
      <c r="E115" s="85" t="s">
        <v>542</v>
      </c>
      <c r="F115" s="85" t="s">
        <v>181</v>
      </c>
      <c r="G115" s="95">
        <v>3.82</v>
      </c>
      <c r="H115" s="98" t="s">
        <v>184</v>
      </c>
      <c r="I115" s="99">
        <v>4.4999999999999998E-2</v>
      </c>
      <c r="J115" s="99">
        <v>1.2800000000000001E-2</v>
      </c>
      <c r="K115" s="95">
        <v>951287.74</v>
      </c>
      <c r="L115" s="97">
        <v>115.54</v>
      </c>
      <c r="M115" s="95">
        <v>1099.1178300000001</v>
      </c>
      <c r="N115" s="96">
        <f t="shared" si="3"/>
        <v>2.0253900586553571E-2</v>
      </c>
      <c r="O115" s="96">
        <f>M115/'סכום נכסי הקרן'!$C$43</f>
        <v>6.3419253586240241E-4</v>
      </c>
    </row>
    <row r="116" spans="2:15" s="156" customFormat="1">
      <c r="B116" s="88" t="s">
        <v>1920</v>
      </c>
      <c r="C116" s="98" t="s">
        <v>1881</v>
      </c>
      <c r="D116" s="85">
        <v>90240690</v>
      </c>
      <c r="E116" s="85" t="s">
        <v>542</v>
      </c>
      <c r="F116" s="85" t="s">
        <v>180</v>
      </c>
      <c r="G116" s="95">
        <v>2.42</v>
      </c>
      <c r="H116" s="98" t="s">
        <v>184</v>
      </c>
      <c r="I116" s="99">
        <v>3.4000000000000002E-2</v>
      </c>
      <c r="J116" s="99">
        <v>6.4000000000000003E-3</v>
      </c>
      <c r="K116" s="95">
        <v>22346.58</v>
      </c>
      <c r="L116" s="97">
        <v>107.68</v>
      </c>
      <c r="M116" s="95">
        <v>24.06279</v>
      </c>
      <c r="N116" s="96">
        <f t="shared" si="3"/>
        <v>4.4341502174986581E-4</v>
      </c>
      <c r="O116" s="96">
        <f>M116/'סכום נכסי הקרן'!$C$43</f>
        <v>1.3884263719044989E-5</v>
      </c>
    </row>
    <row r="117" spans="2:15" s="156" customFormat="1">
      <c r="B117" s="88" t="s">
        <v>1921</v>
      </c>
      <c r="C117" s="98" t="s">
        <v>1881</v>
      </c>
      <c r="D117" s="85">
        <v>90240790</v>
      </c>
      <c r="E117" s="85" t="s">
        <v>542</v>
      </c>
      <c r="F117" s="85" t="s">
        <v>180</v>
      </c>
      <c r="G117" s="95">
        <v>11.850000000000003</v>
      </c>
      <c r="H117" s="98" t="s">
        <v>184</v>
      </c>
      <c r="I117" s="99">
        <v>3.4000000000000002E-2</v>
      </c>
      <c r="J117" s="99">
        <v>2.7999999999999997E-2</v>
      </c>
      <c r="K117" s="95">
        <v>49739.170000000013</v>
      </c>
      <c r="L117" s="97">
        <v>108.35</v>
      </c>
      <c r="M117" s="95">
        <v>53.892379999999996</v>
      </c>
      <c r="N117" s="96">
        <f t="shared" si="3"/>
        <v>9.9309726136711639E-4</v>
      </c>
      <c r="O117" s="96">
        <f>M117/'סכום נכסי הקרן'!$C$43</f>
        <v>3.109597915981421E-5</v>
      </c>
    </row>
    <row r="118" spans="2:15" s="156" customFormat="1">
      <c r="B118" s="88" t="s">
        <v>1922</v>
      </c>
      <c r="C118" s="98" t="s">
        <v>1881</v>
      </c>
      <c r="D118" s="85">
        <v>4180</v>
      </c>
      <c r="E118" s="85" t="s">
        <v>542</v>
      </c>
      <c r="F118" s="85" t="s">
        <v>181</v>
      </c>
      <c r="G118" s="95">
        <v>2.8200000000000003</v>
      </c>
      <c r="H118" s="98" t="s">
        <v>183</v>
      </c>
      <c r="I118" s="99">
        <v>4.7100000000000003E-2</v>
      </c>
      <c r="J118" s="99">
        <v>3.7100000000000001E-2</v>
      </c>
      <c r="K118" s="95">
        <v>142414</v>
      </c>
      <c r="L118" s="97">
        <v>103.19</v>
      </c>
      <c r="M118" s="95">
        <v>565.19666000000007</v>
      </c>
      <c r="N118" s="96">
        <f t="shared" si="3"/>
        <v>1.0415113512890714E-2</v>
      </c>
      <c r="O118" s="96">
        <f>M118/'סכום נכסי הקרן'!$C$43</f>
        <v>3.2611926881975892E-4</v>
      </c>
    </row>
    <row r="119" spans="2:15" s="156" customFormat="1">
      <c r="B119" s="88" t="s">
        <v>1922</v>
      </c>
      <c r="C119" s="98" t="s">
        <v>1881</v>
      </c>
      <c r="D119" s="85">
        <v>4179</v>
      </c>
      <c r="E119" s="85" t="s">
        <v>542</v>
      </c>
      <c r="F119" s="85" t="s">
        <v>181</v>
      </c>
      <c r="G119" s="95">
        <v>2.8499999999999996</v>
      </c>
      <c r="H119" s="98" t="s">
        <v>185</v>
      </c>
      <c r="I119" s="99">
        <v>0</v>
      </c>
      <c r="J119" s="99">
        <v>2.9299999999999996E-2</v>
      </c>
      <c r="K119" s="95">
        <v>134172.43</v>
      </c>
      <c r="L119" s="97">
        <v>102.97</v>
      </c>
      <c r="M119" s="95">
        <f>591.85228-11.76</f>
        <v>580.09227999999996</v>
      </c>
      <c r="N119" s="96">
        <f t="shared" si="3"/>
        <v>1.0689601287013236E-2</v>
      </c>
      <c r="O119" s="96">
        <f>M119/'סכום נכסי הקרן'!$C$43</f>
        <v>3.347140625381382E-4</v>
      </c>
    </row>
    <row r="120" spans="2:15" s="156" customFormat="1">
      <c r="B120" s="88" t="s">
        <v>1923</v>
      </c>
      <c r="C120" s="98" t="s">
        <v>1881</v>
      </c>
      <c r="D120" s="85">
        <v>90839511</v>
      </c>
      <c r="E120" s="85" t="s">
        <v>542</v>
      </c>
      <c r="F120" s="85" t="s">
        <v>181</v>
      </c>
      <c r="G120" s="95">
        <v>9.9499999999999975</v>
      </c>
      <c r="H120" s="98" t="s">
        <v>184</v>
      </c>
      <c r="I120" s="99">
        <v>4.4999999999999998E-2</v>
      </c>
      <c r="J120" s="99">
        <v>2.9399999999999996E-2</v>
      </c>
      <c r="K120" s="95">
        <v>195400.47</v>
      </c>
      <c r="L120" s="97">
        <v>116.7</v>
      </c>
      <c r="M120" s="95">
        <v>228.03234000000003</v>
      </c>
      <c r="N120" s="96">
        <f t="shared" si="3"/>
        <v>4.2020466039379813E-3</v>
      </c>
      <c r="O120" s="96">
        <f>M120/'סכום נכסי הקרן'!$C$43</f>
        <v>1.315749813313806E-4</v>
      </c>
    </row>
    <row r="121" spans="2:15" s="156" customFormat="1">
      <c r="B121" s="88" t="s">
        <v>1923</v>
      </c>
      <c r="C121" s="98" t="s">
        <v>1881</v>
      </c>
      <c r="D121" s="85">
        <v>90839512</v>
      </c>
      <c r="E121" s="85" t="s">
        <v>542</v>
      </c>
      <c r="F121" s="85" t="s">
        <v>181</v>
      </c>
      <c r="G121" s="95">
        <v>9.9799999999999986</v>
      </c>
      <c r="H121" s="98" t="s">
        <v>184</v>
      </c>
      <c r="I121" s="99">
        <v>4.4999999999999998E-2</v>
      </c>
      <c r="J121" s="99">
        <v>2.7899999999999994E-2</v>
      </c>
      <c r="K121" s="95">
        <v>38335.479999999996</v>
      </c>
      <c r="L121" s="97">
        <v>118.41</v>
      </c>
      <c r="M121" s="95">
        <v>45.393050000000002</v>
      </c>
      <c r="N121" s="96">
        <f t="shared" si="3"/>
        <v>8.3647657869443857E-4</v>
      </c>
      <c r="O121" s="96">
        <f>M121/'סכום נכסי הקרן'!$C$43</f>
        <v>2.6191853779706971E-5</v>
      </c>
    </row>
    <row r="122" spans="2:15" s="156" customFormat="1">
      <c r="B122" s="88" t="s">
        <v>1924</v>
      </c>
      <c r="C122" s="98" t="s">
        <v>1881</v>
      </c>
      <c r="D122" s="85">
        <v>90839513</v>
      </c>
      <c r="E122" s="85" t="s">
        <v>542</v>
      </c>
      <c r="F122" s="85" t="s">
        <v>181</v>
      </c>
      <c r="G122" s="95">
        <v>9.9</v>
      </c>
      <c r="H122" s="98" t="s">
        <v>184</v>
      </c>
      <c r="I122" s="99">
        <v>4.4999999999999998E-2</v>
      </c>
      <c r="J122" s="99">
        <v>3.1800000000000009E-2</v>
      </c>
      <c r="K122" s="95">
        <v>140391.50999999998</v>
      </c>
      <c r="L122" s="97">
        <v>114.48</v>
      </c>
      <c r="M122" s="95">
        <v>160.72019999999998</v>
      </c>
      <c r="N122" s="96">
        <f t="shared" si="3"/>
        <v>2.9616578534177782E-3</v>
      </c>
      <c r="O122" s="96">
        <f>M122/'סכום נכסי הקרן'!$C$43</f>
        <v>9.2735781751727628E-5</v>
      </c>
    </row>
    <row r="123" spans="2:15" s="156" customFormat="1">
      <c r="B123" s="88" t="s">
        <v>1924</v>
      </c>
      <c r="C123" s="98" t="s">
        <v>1881</v>
      </c>
      <c r="D123" s="85">
        <v>90839515</v>
      </c>
      <c r="E123" s="85" t="s">
        <v>542</v>
      </c>
      <c r="F123" s="85" t="s">
        <v>181</v>
      </c>
      <c r="G123" s="95">
        <v>9.93</v>
      </c>
      <c r="H123" s="98" t="s">
        <v>184</v>
      </c>
      <c r="I123" s="99">
        <v>4.4999999999999998E-2</v>
      </c>
      <c r="J123" s="99">
        <v>3.0300000000000007E-2</v>
      </c>
      <c r="K123" s="95">
        <v>132092.98000000001</v>
      </c>
      <c r="L123" s="97">
        <v>116.16</v>
      </c>
      <c r="M123" s="95">
        <v>153.43921</v>
      </c>
      <c r="N123" s="96">
        <f t="shared" si="3"/>
        <v>2.827488027757057E-3</v>
      </c>
      <c r="O123" s="96">
        <f>M123/'סכום נכסי הקרן'!$C$43</f>
        <v>8.8534640267480408E-5</v>
      </c>
    </row>
    <row r="124" spans="2:15" s="156" customFormat="1">
      <c r="B124" s="88" t="s">
        <v>1924</v>
      </c>
      <c r="C124" s="98" t="s">
        <v>1881</v>
      </c>
      <c r="D124" s="85">
        <v>90839516</v>
      </c>
      <c r="E124" s="85" t="s">
        <v>542</v>
      </c>
      <c r="F124" s="85" t="s">
        <v>181</v>
      </c>
      <c r="G124" s="95">
        <v>9.9099999999999984</v>
      </c>
      <c r="H124" s="98" t="s">
        <v>184</v>
      </c>
      <c r="I124" s="99">
        <v>4.4999999999999998E-2</v>
      </c>
      <c r="J124" s="99">
        <v>3.0700000000000009E-2</v>
      </c>
      <c r="K124" s="95">
        <v>70194.789999999994</v>
      </c>
      <c r="L124" s="97">
        <v>115.69</v>
      </c>
      <c r="M124" s="95">
        <v>81.208359999999999</v>
      </c>
      <c r="N124" s="96">
        <f t="shared" si="3"/>
        <v>1.4964601659105588E-3</v>
      </c>
      <c r="O124" s="96">
        <f>M124/'סכום נכסי הקרן'!$C$43</f>
        <v>4.6857338090518359E-5</v>
      </c>
    </row>
    <row r="125" spans="2:15" s="156" customFormat="1">
      <c r="B125" s="88" t="s">
        <v>1923</v>
      </c>
      <c r="C125" s="98" t="s">
        <v>1881</v>
      </c>
      <c r="D125" s="85">
        <v>90839517</v>
      </c>
      <c r="E125" s="85" t="s">
        <v>542</v>
      </c>
      <c r="F125" s="85" t="s">
        <v>181</v>
      </c>
      <c r="G125" s="95">
        <v>9.86</v>
      </c>
      <c r="H125" s="98" t="s">
        <v>184</v>
      </c>
      <c r="I125" s="99">
        <v>4.4999999999999998E-2</v>
      </c>
      <c r="J125" s="99">
        <v>3.3399999999999992E-2</v>
      </c>
      <c r="K125" s="95">
        <v>121555.45000000001</v>
      </c>
      <c r="L125" s="97">
        <v>112.69</v>
      </c>
      <c r="M125" s="95">
        <v>136.98083000000003</v>
      </c>
      <c r="N125" s="96">
        <f t="shared" si="3"/>
        <v>2.5242026262858415E-3</v>
      </c>
      <c r="O125" s="96">
        <f>M125/'סכום נכסי הקרן'!$C$43</f>
        <v>7.9038131828174107E-5</v>
      </c>
    </row>
    <row r="126" spans="2:15" s="156" customFormat="1">
      <c r="B126" s="88" t="s">
        <v>1923</v>
      </c>
      <c r="C126" s="98" t="s">
        <v>1881</v>
      </c>
      <c r="D126" s="85">
        <v>90839518</v>
      </c>
      <c r="E126" s="85" t="s">
        <v>542</v>
      </c>
      <c r="F126" s="85" t="s">
        <v>181</v>
      </c>
      <c r="G126" s="95">
        <v>9.77</v>
      </c>
      <c r="H126" s="98" t="s">
        <v>184</v>
      </c>
      <c r="I126" s="99">
        <v>4.4999999999999998E-2</v>
      </c>
      <c r="J126" s="99">
        <v>3.7699999999999997E-2</v>
      </c>
      <c r="K126" s="95">
        <v>144369.63999999998</v>
      </c>
      <c r="L126" s="97">
        <v>108.48</v>
      </c>
      <c r="M126" s="95">
        <v>156.61217000000002</v>
      </c>
      <c r="N126" s="96">
        <f t="shared" si="3"/>
        <v>2.88595747903064E-3</v>
      </c>
      <c r="O126" s="96">
        <f>M126/'סכום נכסי הקרן'!$C$43</f>
        <v>9.0365442656146946E-5</v>
      </c>
    </row>
    <row r="127" spans="2:15" s="156" customFormat="1">
      <c r="B127" s="88" t="s">
        <v>1923</v>
      </c>
      <c r="C127" s="98" t="s">
        <v>1881</v>
      </c>
      <c r="D127" s="85">
        <v>90839519</v>
      </c>
      <c r="E127" s="85" t="s">
        <v>542</v>
      </c>
      <c r="F127" s="85" t="s">
        <v>181</v>
      </c>
      <c r="G127" s="95">
        <v>9.58</v>
      </c>
      <c r="H127" s="98" t="s">
        <v>184</v>
      </c>
      <c r="I127" s="99">
        <v>4.4999999999999998E-2</v>
      </c>
      <c r="J127" s="99">
        <v>4.6100000000000002E-2</v>
      </c>
      <c r="K127" s="95">
        <v>101584.96000000001</v>
      </c>
      <c r="L127" s="97">
        <v>100.07</v>
      </c>
      <c r="M127" s="95">
        <v>101.65606</v>
      </c>
      <c r="N127" s="96">
        <f t="shared" si="3"/>
        <v>1.8732584233127441E-3</v>
      </c>
      <c r="O127" s="96">
        <f>M127/'סכום נכסי הקרן'!$C$43</f>
        <v>5.8655689788219091E-5</v>
      </c>
    </row>
    <row r="128" spans="2:15" s="156" customFormat="1">
      <c r="B128" s="88" t="s">
        <v>1925</v>
      </c>
      <c r="C128" s="98" t="s">
        <v>1877</v>
      </c>
      <c r="D128" s="85">
        <v>90141407</v>
      </c>
      <c r="E128" s="85" t="s">
        <v>580</v>
      </c>
      <c r="F128" s="85" t="s">
        <v>181</v>
      </c>
      <c r="G128" s="95">
        <v>11.38</v>
      </c>
      <c r="H128" s="98" t="s">
        <v>184</v>
      </c>
      <c r="I128" s="99">
        <v>6.7000000000000004E-2</v>
      </c>
      <c r="J128" s="99">
        <v>5.0799999999999984E-2</v>
      </c>
      <c r="K128" s="95">
        <v>632906.74000000011</v>
      </c>
      <c r="L128" s="97">
        <v>121.21</v>
      </c>
      <c r="M128" s="95">
        <v>767.14629000000002</v>
      </c>
      <c r="N128" s="96">
        <f t="shared" si="3"/>
        <v>1.4136523190605864E-2</v>
      </c>
      <c r="O128" s="96">
        <f>M128/'סכום נכסי הקרן'!$C$43</f>
        <v>4.4264448974732214E-4</v>
      </c>
    </row>
    <row r="129" spans="1:15" s="156" customFormat="1">
      <c r="B129" s="88" t="s">
        <v>1926</v>
      </c>
      <c r="C129" s="98" t="s">
        <v>1877</v>
      </c>
      <c r="D129" s="85">
        <v>90800100</v>
      </c>
      <c r="E129" s="85" t="s">
        <v>658</v>
      </c>
      <c r="F129" s="85" t="s">
        <v>181</v>
      </c>
      <c r="G129" s="95">
        <v>2.02</v>
      </c>
      <c r="H129" s="98" t="s">
        <v>184</v>
      </c>
      <c r="I129" s="99">
        <v>6.2E-2</v>
      </c>
      <c r="J129" s="99">
        <v>0.31690000000000007</v>
      </c>
      <c r="K129" s="95">
        <v>1404616</v>
      </c>
      <c r="L129" s="97">
        <v>60</v>
      </c>
      <c r="M129" s="95">
        <v>842.76958999999999</v>
      </c>
      <c r="N129" s="96">
        <f t="shared" si="3"/>
        <v>1.5530065137084083E-2</v>
      </c>
      <c r="O129" s="96">
        <f>M129/'סכום נכסי הקרן'!$C$43</f>
        <v>4.8627924035207141E-4</v>
      </c>
    </row>
    <row r="130" spans="1:15" s="156" customFormat="1">
      <c r="B130" s="84"/>
      <c r="C130" s="85"/>
      <c r="D130" s="85"/>
      <c r="E130" s="85"/>
      <c r="F130" s="85"/>
      <c r="G130" s="85"/>
      <c r="H130" s="85"/>
      <c r="I130" s="85"/>
      <c r="J130" s="85"/>
      <c r="K130" s="95"/>
      <c r="L130" s="97"/>
      <c r="M130" s="85"/>
      <c r="N130" s="96"/>
      <c r="O130" s="85"/>
    </row>
    <row r="131" spans="1:15" s="156" customFormat="1">
      <c r="B131" s="102" t="s">
        <v>46</v>
      </c>
      <c r="C131" s="83"/>
      <c r="D131" s="83"/>
      <c r="E131" s="83"/>
      <c r="F131" s="83"/>
      <c r="G131" s="92">
        <v>1.6222513985367284</v>
      </c>
      <c r="H131" s="83"/>
      <c r="I131" s="83"/>
      <c r="J131" s="104">
        <v>2.7625689569572565E-2</v>
      </c>
      <c r="K131" s="92"/>
      <c r="L131" s="94"/>
      <c r="M131" s="92">
        <v>1543.3881399999998</v>
      </c>
      <c r="N131" s="93">
        <f t="shared" ref="N131:N134" si="4">+M131/$M$10</f>
        <v>2.8440654041637935E-2</v>
      </c>
      <c r="O131" s="93">
        <f>M131/'סכום נכסי הקרן'!$C$43</f>
        <v>8.9053713042445721E-4</v>
      </c>
    </row>
    <row r="132" spans="1:15" s="156" customFormat="1">
      <c r="B132" s="88" t="s">
        <v>1927</v>
      </c>
      <c r="C132" s="98" t="s">
        <v>1877</v>
      </c>
      <c r="D132" s="85">
        <v>4351</v>
      </c>
      <c r="E132" s="85" t="s">
        <v>542</v>
      </c>
      <c r="F132" s="85" t="s">
        <v>181</v>
      </c>
      <c r="G132" s="95">
        <v>2.08</v>
      </c>
      <c r="H132" s="98" t="s">
        <v>184</v>
      </c>
      <c r="I132" s="99">
        <v>3.61E-2</v>
      </c>
      <c r="J132" s="99">
        <v>2.4300000000000002E-2</v>
      </c>
      <c r="K132" s="95">
        <v>671642.69</v>
      </c>
      <c r="L132" s="97">
        <v>102.53</v>
      </c>
      <c r="M132" s="95">
        <v>688.63526999999988</v>
      </c>
      <c r="N132" s="96">
        <f t="shared" si="4"/>
        <v>1.2689768028760368E-2</v>
      </c>
      <c r="O132" s="96">
        <f>M132/'סכום נכסי הקרן'!$C$43</f>
        <v>3.9734352063562655E-4</v>
      </c>
    </row>
    <row r="133" spans="1:15" s="156" customFormat="1">
      <c r="B133" s="88" t="s">
        <v>1928</v>
      </c>
      <c r="C133" s="98" t="s">
        <v>1877</v>
      </c>
      <c r="D133" s="85">
        <v>10510</v>
      </c>
      <c r="E133" s="85" t="s">
        <v>542</v>
      </c>
      <c r="F133" s="85" t="s">
        <v>181</v>
      </c>
      <c r="G133" s="95">
        <v>0.96999999999999986</v>
      </c>
      <c r="H133" s="98" t="s">
        <v>184</v>
      </c>
      <c r="I133" s="99">
        <v>4.2500000000000003E-2</v>
      </c>
      <c r="J133" s="99">
        <v>3.32E-2</v>
      </c>
      <c r="K133" s="95">
        <v>335746.38</v>
      </c>
      <c r="L133" s="97">
        <v>101.04</v>
      </c>
      <c r="M133" s="95">
        <v>339.23813999999999</v>
      </c>
      <c r="N133" s="96">
        <f t="shared" si="4"/>
        <v>6.2512820511039669E-3</v>
      </c>
      <c r="O133" s="96">
        <f>M133/'סכום נכסי הקרן'!$C$43</f>
        <v>1.9574088454906119E-4</v>
      </c>
    </row>
    <row r="134" spans="1:15" s="156" customFormat="1">
      <c r="B134" s="88" t="s">
        <v>1928</v>
      </c>
      <c r="C134" s="98" t="s">
        <v>1877</v>
      </c>
      <c r="D134" s="85">
        <v>3880</v>
      </c>
      <c r="E134" s="85" t="s">
        <v>580</v>
      </c>
      <c r="F134" s="85" t="s">
        <v>181</v>
      </c>
      <c r="G134" s="95">
        <v>1.4400000000000002</v>
      </c>
      <c r="H134" s="98" t="s">
        <v>184</v>
      </c>
      <c r="I134" s="99">
        <v>4.4999999999999998E-2</v>
      </c>
      <c r="J134" s="99">
        <v>2.8400000000000002E-2</v>
      </c>
      <c r="K134" s="95">
        <v>502304.13</v>
      </c>
      <c r="L134" s="97">
        <v>102.63</v>
      </c>
      <c r="M134" s="95">
        <v>515.51472999999999</v>
      </c>
      <c r="N134" s="96">
        <f t="shared" si="4"/>
        <v>9.4996039617736023E-3</v>
      </c>
      <c r="O134" s="96">
        <f>M134/'סכום נכסי הקרן'!$C$43</f>
        <v>2.9745272523976947E-4</v>
      </c>
    </row>
    <row r="135" spans="1:15" s="156" customFormat="1">
      <c r="B135" s="84"/>
      <c r="C135" s="85"/>
      <c r="D135" s="85"/>
      <c r="E135" s="85"/>
      <c r="F135" s="85"/>
      <c r="G135" s="85"/>
      <c r="H135" s="85"/>
      <c r="I135" s="85"/>
      <c r="J135" s="85"/>
      <c r="K135" s="95"/>
      <c r="L135" s="97"/>
      <c r="M135" s="85"/>
      <c r="N135" s="96"/>
      <c r="O135" s="85"/>
    </row>
    <row r="136" spans="1:15" s="156" customFormat="1">
      <c r="B136" s="82" t="s">
        <v>49</v>
      </c>
      <c r="C136" s="83"/>
      <c r="D136" s="83"/>
      <c r="E136" s="83"/>
      <c r="F136" s="83"/>
      <c r="G136" s="92">
        <v>5.0158364843370782</v>
      </c>
      <c r="H136" s="83"/>
      <c r="I136" s="83"/>
      <c r="J136" s="104">
        <v>3.7071852139229734E-2</v>
      </c>
      <c r="K136" s="92"/>
      <c r="L136" s="94"/>
      <c r="M136" s="92">
        <v>3035.157189999999</v>
      </c>
      <c r="N136" s="93">
        <f t="shared" ref="N136:N143" si="5">+M136/$M$10</f>
        <v>5.5930101680566183E-2</v>
      </c>
      <c r="O136" s="93">
        <f>M136/'סכום נכסי הקרן'!$C$43</f>
        <v>1.7512899732207081E-3</v>
      </c>
    </row>
    <row r="137" spans="1:15" s="160" customFormat="1">
      <c r="A137" s="156"/>
      <c r="B137" s="126" t="s">
        <v>47</v>
      </c>
      <c r="C137" s="127"/>
      <c r="D137" s="127"/>
      <c r="E137" s="127"/>
      <c r="F137" s="127"/>
      <c r="G137" s="128">
        <v>5.0158364843370755</v>
      </c>
      <c r="H137" s="127"/>
      <c r="I137" s="127"/>
      <c r="J137" s="135">
        <v>3.7071852139229734E-2</v>
      </c>
      <c r="K137" s="128"/>
      <c r="L137" s="130"/>
      <c r="M137" s="128">
        <v>3035.1571899999999</v>
      </c>
      <c r="N137" s="129">
        <f t="shared" si="5"/>
        <v>5.5930101680566204E-2</v>
      </c>
      <c r="O137" s="129">
        <f>M137/'סכום נכסי הקרן'!$C$43</f>
        <v>1.7512899732207087E-3</v>
      </c>
    </row>
    <row r="138" spans="1:15" s="156" customFormat="1">
      <c r="B138" s="88" t="s">
        <v>1929</v>
      </c>
      <c r="C138" s="98" t="s">
        <v>1881</v>
      </c>
      <c r="D138" s="85">
        <v>4517</v>
      </c>
      <c r="E138" s="85" t="s">
        <v>507</v>
      </c>
      <c r="F138" s="85" t="s">
        <v>181</v>
      </c>
      <c r="G138" s="95">
        <v>4.8500000000000014</v>
      </c>
      <c r="H138" s="98" t="s">
        <v>183</v>
      </c>
      <c r="I138" s="99">
        <v>3.7088000000000003E-2</v>
      </c>
      <c r="J138" s="99">
        <v>3.39E-2</v>
      </c>
      <c r="K138" s="95">
        <v>52166.09</v>
      </c>
      <c r="L138" s="97">
        <v>102.06</v>
      </c>
      <c r="M138" s="95">
        <v>204.76381999999995</v>
      </c>
      <c r="N138" s="96">
        <f t="shared" si="5"/>
        <v>3.7732679252441463E-3</v>
      </c>
      <c r="O138" s="96">
        <f>M138/'סכום נכסי הקרן'!$C$43</f>
        <v>1.181490125209528E-4</v>
      </c>
    </row>
    <row r="139" spans="1:15" s="156" customFormat="1">
      <c r="B139" s="88" t="s">
        <v>1929</v>
      </c>
      <c r="C139" s="98" t="s">
        <v>1881</v>
      </c>
      <c r="D139" s="85">
        <v>4902</v>
      </c>
      <c r="E139" s="85" t="s">
        <v>507</v>
      </c>
      <c r="F139" s="85" t="s">
        <v>181</v>
      </c>
      <c r="G139" s="95">
        <v>4.8500000000000005</v>
      </c>
      <c r="H139" s="98" t="s">
        <v>183</v>
      </c>
      <c r="I139" s="99">
        <v>3.7088000000000003E-2</v>
      </c>
      <c r="J139" s="99">
        <v>3.32E-2</v>
      </c>
      <c r="K139" s="95">
        <v>16760.219999999998</v>
      </c>
      <c r="L139" s="97">
        <v>102.06</v>
      </c>
      <c r="M139" s="95">
        <v>65.787639999999996</v>
      </c>
      <c r="N139" s="96">
        <f t="shared" si="5"/>
        <v>1.2122961560763462E-3</v>
      </c>
      <c r="O139" s="96">
        <f>M139/'סכום נכסי הקרן'!$C$43</f>
        <v>3.7959560932609762E-5</v>
      </c>
    </row>
    <row r="140" spans="1:15" s="156" customFormat="1">
      <c r="B140" s="88" t="s">
        <v>1929</v>
      </c>
      <c r="C140" s="98" t="s">
        <v>1881</v>
      </c>
      <c r="D140" s="85">
        <v>4971</v>
      </c>
      <c r="E140" s="85" t="s">
        <v>507</v>
      </c>
      <c r="F140" s="85" t="s">
        <v>181</v>
      </c>
      <c r="G140" s="95">
        <v>4.8500000000000005</v>
      </c>
      <c r="H140" s="98" t="s">
        <v>183</v>
      </c>
      <c r="I140" s="99">
        <v>3.7088000000000003E-2</v>
      </c>
      <c r="J140" s="99">
        <v>3.39E-2</v>
      </c>
      <c r="K140" s="95">
        <v>11593.54</v>
      </c>
      <c r="L140" s="97">
        <v>102.06</v>
      </c>
      <c r="M140" s="95">
        <v>45.507249999999999</v>
      </c>
      <c r="N140" s="96">
        <f t="shared" si="5"/>
        <v>8.3858098950814026E-4</v>
      </c>
      <c r="O140" s="96">
        <f>M140/'סכום נכסי הקרן'!$C$43</f>
        <v>2.6257747340541559E-5</v>
      </c>
    </row>
    <row r="141" spans="1:15" s="156" customFormat="1">
      <c r="B141" s="88" t="s">
        <v>1929</v>
      </c>
      <c r="C141" s="98" t="s">
        <v>1881</v>
      </c>
      <c r="D141" s="85">
        <v>4534</v>
      </c>
      <c r="E141" s="85" t="s">
        <v>507</v>
      </c>
      <c r="F141" s="85" t="s">
        <v>181</v>
      </c>
      <c r="G141" s="95">
        <v>4.8499999999999996</v>
      </c>
      <c r="H141" s="98" t="s">
        <v>183</v>
      </c>
      <c r="I141" s="99">
        <v>3.7088000000000003E-2</v>
      </c>
      <c r="J141" s="99">
        <v>3.39E-2</v>
      </c>
      <c r="K141" s="95">
        <v>1241.9000000000001</v>
      </c>
      <c r="L141" s="97">
        <v>102.06</v>
      </c>
      <c r="M141" s="95">
        <v>4.8747299999999996</v>
      </c>
      <c r="N141" s="96">
        <f t="shared" si="5"/>
        <v>8.9828673606623478E-5</v>
      </c>
      <c r="O141" s="96">
        <f>M141/'סכום נכסי הקרן'!$C$43</f>
        <v>2.8127260753694885E-6</v>
      </c>
    </row>
    <row r="142" spans="1:15" s="156" customFormat="1">
      <c r="B142" s="88" t="s">
        <v>1929</v>
      </c>
      <c r="C142" s="98" t="s">
        <v>1881</v>
      </c>
      <c r="D142" s="85">
        <v>4564</v>
      </c>
      <c r="E142" s="85" t="s">
        <v>507</v>
      </c>
      <c r="F142" s="85" t="s">
        <v>181</v>
      </c>
      <c r="G142" s="95">
        <v>4.8500000000000005</v>
      </c>
      <c r="H142" s="98" t="s">
        <v>183</v>
      </c>
      <c r="I142" s="99">
        <v>3.7088000000000003E-2</v>
      </c>
      <c r="J142" s="99">
        <v>3.39E-2</v>
      </c>
      <c r="K142" s="95">
        <v>177250.48</v>
      </c>
      <c r="L142" s="97">
        <v>102.06</v>
      </c>
      <c r="M142" s="95">
        <v>695.74845999999991</v>
      </c>
      <c r="N142" s="96">
        <f t="shared" si="5"/>
        <v>1.2820845734153671E-2</v>
      </c>
      <c r="O142" s="96">
        <f>M142/'סכום נכסי הקרן'!$C$43</f>
        <v>4.0144784128355116E-4</v>
      </c>
    </row>
    <row r="143" spans="1:15" s="156" customFormat="1">
      <c r="B143" s="88" t="s">
        <v>1929</v>
      </c>
      <c r="C143" s="98" t="s">
        <v>1881</v>
      </c>
      <c r="D143" s="85">
        <v>4636</v>
      </c>
      <c r="E143" s="85" t="s">
        <v>507</v>
      </c>
      <c r="F143" s="85" t="s">
        <v>181</v>
      </c>
      <c r="G143" s="95">
        <v>4.8499999999999996</v>
      </c>
      <c r="H143" s="98" t="s">
        <v>183</v>
      </c>
      <c r="I143" s="99">
        <v>3.7088000000000003E-2</v>
      </c>
      <c r="J143" s="99">
        <v>3.39E-2</v>
      </c>
      <c r="K143" s="95">
        <v>18083.400000000001</v>
      </c>
      <c r="L143" s="97">
        <v>102.06</v>
      </c>
      <c r="M143" s="95">
        <v>70.981510000000014</v>
      </c>
      <c r="N143" s="96">
        <f t="shared" si="5"/>
        <v>1.3080057549639224E-3</v>
      </c>
      <c r="O143" s="96">
        <f>M143/'סכום נכסי הקרן'!$C$43</f>
        <v>4.0956431237442923E-5</v>
      </c>
    </row>
    <row r="144" spans="1:15" s="156" customFormat="1">
      <c r="B144" s="88" t="s">
        <v>1929</v>
      </c>
      <c r="C144" s="98" t="s">
        <v>1881</v>
      </c>
      <c r="D144" s="85">
        <v>4695</v>
      </c>
      <c r="E144" s="85" t="s">
        <v>507</v>
      </c>
      <c r="F144" s="85" t="s">
        <v>181</v>
      </c>
      <c r="G144" s="95">
        <v>4.8500000000000005</v>
      </c>
      <c r="H144" s="98" t="s">
        <v>183</v>
      </c>
      <c r="I144" s="99">
        <v>3.7088000000000003E-2</v>
      </c>
      <c r="J144" s="99">
        <v>3.39E-2</v>
      </c>
      <c r="K144" s="95">
        <v>14932.980000000003</v>
      </c>
      <c r="L144" s="97">
        <v>102.06</v>
      </c>
      <c r="M144" s="95">
        <v>58.615349999999999</v>
      </c>
      <c r="N144" s="96">
        <v>1.2485829142496504E-3</v>
      </c>
      <c r="O144" s="96">
        <f>M144/'סכום נכסי הקרן'!$C$43</f>
        <v>3.3821139501451149E-5</v>
      </c>
    </row>
    <row r="145" spans="2:15" s="156" customFormat="1">
      <c r="B145" s="88" t="s">
        <v>1929</v>
      </c>
      <c r="C145" s="98" t="s">
        <v>1881</v>
      </c>
      <c r="D145" s="85">
        <v>4735</v>
      </c>
      <c r="E145" s="85" t="s">
        <v>507</v>
      </c>
      <c r="F145" s="85" t="s">
        <v>181</v>
      </c>
      <c r="G145" s="95">
        <v>4.8499999999999988</v>
      </c>
      <c r="H145" s="98" t="s">
        <v>183</v>
      </c>
      <c r="I145" s="99">
        <v>3.7088000000000003E-2</v>
      </c>
      <c r="J145" s="99">
        <v>3.3898025909833832E-2</v>
      </c>
      <c r="K145" s="95">
        <v>12790.69</v>
      </c>
      <c r="L145" s="97">
        <v>102.06</v>
      </c>
      <c r="M145" s="95">
        <v>50.206420000000016</v>
      </c>
      <c r="N145" s="96">
        <v>1.0694618081721248E-3</v>
      </c>
      <c r="O145" s="96">
        <f>M145/'סכום נכסי הקרן'!$C$43</f>
        <v>2.8969175048659565E-5</v>
      </c>
    </row>
    <row r="146" spans="2:15" s="156" customFormat="1">
      <c r="B146" s="88" t="s">
        <v>1929</v>
      </c>
      <c r="C146" s="98" t="s">
        <v>1881</v>
      </c>
      <c r="D146" s="85">
        <v>4791</v>
      </c>
      <c r="E146" s="85" t="s">
        <v>507</v>
      </c>
      <c r="F146" s="85" t="s">
        <v>181</v>
      </c>
      <c r="G146" s="95">
        <v>4.8500000000000005</v>
      </c>
      <c r="H146" s="98" t="s">
        <v>183</v>
      </c>
      <c r="I146" s="99">
        <v>3.7088000000000003E-2</v>
      </c>
      <c r="J146" s="99">
        <v>3.39E-2</v>
      </c>
      <c r="K146" s="95">
        <v>15161.26</v>
      </c>
      <c r="L146" s="97">
        <v>102.06</v>
      </c>
      <c r="M146" s="95">
        <v>59.511379999999996</v>
      </c>
      <c r="N146" s="96">
        <v>1.2676695144090814E-3</v>
      </c>
      <c r="O146" s="96">
        <f>M146/'סכום נכסי הקרן'!$C$43</f>
        <v>3.433815007338299E-5</v>
      </c>
    </row>
    <row r="147" spans="2:15" s="156" customFormat="1">
      <c r="B147" s="88" t="s">
        <v>1929</v>
      </c>
      <c r="C147" s="98" t="s">
        <v>1881</v>
      </c>
      <c r="D147" s="85">
        <v>4858</v>
      </c>
      <c r="E147" s="85" t="s">
        <v>507</v>
      </c>
      <c r="F147" s="85" t="s">
        <v>181</v>
      </c>
      <c r="G147" s="95">
        <v>4.8499999999999996</v>
      </c>
      <c r="H147" s="98" t="s">
        <v>183</v>
      </c>
      <c r="I147" s="99">
        <v>3.7088000000000003E-2</v>
      </c>
      <c r="J147" s="99">
        <v>3.39E-2</v>
      </c>
      <c r="K147" s="95">
        <v>32386.29</v>
      </c>
      <c r="L147" s="97">
        <v>102.06</v>
      </c>
      <c r="M147" s="95">
        <v>127.12357</v>
      </c>
      <c r="N147" s="96">
        <v>2.7078967796049912E-3</v>
      </c>
      <c r="O147" s="96">
        <f>M147/'סכום נכסי הקרן'!$C$43</f>
        <v>7.3350478925614032E-5</v>
      </c>
    </row>
    <row r="148" spans="2:15" s="156" customFormat="1">
      <c r="B148" s="88" t="s">
        <v>1930</v>
      </c>
      <c r="C148" s="98" t="s">
        <v>1881</v>
      </c>
      <c r="D148" s="85">
        <v>415761</v>
      </c>
      <c r="E148" s="85" t="s">
        <v>542</v>
      </c>
      <c r="F148" s="85" t="s">
        <v>181</v>
      </c>
      <c r="G148" s="95">
        <v>5.18</v>
      </c>
      <c r="H148" s="98" t="s">
        <v>183</v>
      </c>
      <c r="I148" s="99">
        <v>6.4665E-2</v>
      </c>
      <c r="J148" s="99">
        <v>5.4199999999999998E-2</v>
      </c>
      <c r="K148" s="95">
        <v>58212.59</v>
      </c>
      <c r="L148" s="97">
        <v>106.72</v>
      </c>
      <c r="M148" s="95">
        <v>238.93073999999999</v>
      </c>
      <c r="N148" s="96">
        <v>5.0895343907871489E-3</v>
      </c>
      <c r="O148" s="96">
        <f>M148/'סכום נכסי הקרן'!$C$43</f>
        <v>1.3786337348023944E-4</v>
      </c>
    </row>
    <row r="149" spans="2:15" s="156" customFormat="1">
      <c r="B149" s="88" t="s">
        <v>1931</v>
      </c>
      <c r="C149" s="98" t="s">
        <v>1881</v>
      </c>
      <c r="D149" s="85">
        <v>90352101</v>
      </c>
      <c r="E149" s="85" t="s">
        <v>542</v>
      </c>
      <c r="F149" s="85" t="s">
        <v>181</v>
      </c>
      <c r="G149" s="95">
        <v>2.5799999999999996</v>
      </c>
      <c r="H149" s="98" t="s">
        <v>183</v>
      </c>
      <c r="I149" s="99">
        <v>4.3989E-2</v>
      </c>
      <c r="J149" s="99">
        <v>3.4099999999999991E-2</v>
      </c>
      <c r="K149" s="95">
        <v>164214.29</v>
      </c>
      <c r="L149" s="97">
        <v>103.93</v>
      </c>
      <c r="M149" s="95">
        <v>656.38882000000001</v>
      </c>
      <c r="N149" s="96">
        <v>1.3981932475989467E-2</v>
      </c>
      <c r="O149" s="96">
        <f>M149/'סכום נכסי הקרן'!$C$43</f>
        <v>3.7873727357105104E-4</v>
      </c>
    </row>
    <row r="150" spans="2:15" s="156" customFormat="1">
      <c r="B150" s="88" t="s">
        <v>1932</v>
      </c>
      <c r="C150" s="98" t="s">
        <v>1881</v>
      </c>
      <c r="D150" s="85">
        <v>4623</v>
      </c>
      <c r="E150" s="85" t="s">
        <v>643</v>
      </c>
      <c r="F150" s="85" t="s">
        <v>1758</v>
      </c>
      <c r="G150" s="95">
        <v>7.3800000000000008</v>
      </c>
      <c r="H150" s="98" t="s">
        <v>183</v>
      </c>
      <c r="I150" s="99">
        <v>5.0199999999999995E-2</v>
      </c>
      <c r="J150" s="99">
        <v>4.0099999999999997E-2</v>
      </c>
      <c r="K150" s="95">
        <v>186280</v>
      </c>
      <c r="L150" s="97">
        <v>108.37</v>
      </c>
      <c r="M150" s="95">
        <v>756.71749999999997</v>
      </c>
      <c r="N150" s="96">
        <v>1.611906337527132E-2</v>
      </c>
      <c r="O150" s="96">
        <f>M150/'סכום נכסי הקרן'!$C$43</f>
        <v>4.3662706322984267E-4</v>
      </c>
    </row>
    <row r="151" spans="2:15" s="156" customFormat="1">
      <c r="B151" s="157"/>
      <c r="C151" s="157"/>
      <c r="D151" s="157"/>
    </row>
    <row r="152" spans="2:15" s="156" customFormat="1">
      <c r="B152" s="157"/>
      <c r="C152" s="157"/>
      <c r="D152" s="157"/>
    </row>
    <row r="153" spans="2:15" s="156" customFormat="1">
      <c r="B153" s="157"/>
      <c r="C153" s="157"/>
      <c r="D153" s="157"/>
    </row>
    <row r="154" spans="2:15" s="156" customFormat="1">
      <c r="B154" s="158" t="s">
        <v>1885</v>
      </c>
      <c r="C154" s="157"/>
      <c r="D154" s="157"/>
    </row>
    <row r="155" spans="2:15" s="156" customFormat="1">
      <c r="B155" s="158" t="s">
        <v>131</v>
      </c>
      <c r="C155" s="157"/>
      <c r="D155" s="157"/>
    </row>
    <row r="156" spans="2:15" s="156" customFormat="1">
      <c r="B156" s="157"/>
      <c r="C156" s="157"/>
      <c r="D156" s="157"/>
    </row>
  </sheetData>
  <sheetProtection password="C7AB" sheet="1" objects="1" scenarios="1"/>
  <mergeCells count="1">
    <mergeCell ref="B6:O6"/>
  </mergeCells>
  <phoneticPr fontId="5" type="noConversion"/>
  <conditionalFormatting sqref="B65:B143 B147:B150">
    <cfRule type="cellIs" dxfId="20" priority="37" operator="equal">
      <formula>2958465</formula>
    </cfRule>
    <cfRule type="cellIs" dxfId="19" priority="38" operator="equal">
      <formula>"NR3"</formula>
    </cfRule>
    <cfRule type="cellIs" dxfId="18" priority="39" operator="equal">
      <formula>"דירוג פנימי"</formula>
    </cfRule>
  </conditionalFormatting>
  <conditionalFormatting sqref="B65:B143 B147:B150">
    <cfRule type="cellIs" dxfId="17" priority="36" operator="equal">
      <formula>2958465</formula>
    </cfRule>
  </conditionalFormatting>
  <conditionalFormatting sqref="B11:B17 B22:B50">
    <cfRule type="cellIs" dxfId="16" priority="35" operator="equal">
      <formula>"NR3"</formula>
    </cfRule>
  </conditionalFormatting>
  <conditionalFormatting sqref="B144">
    <cfRule type="cellIs" dxfId="15" priority="32" operator="equal">
      <formula>2958465</formula>
    </cfRule>
    <cfRule type="cellIs" dxfId="14" priority="33" operator="equal">
      <formula>"NR3"</formula>
    </cfRule>
    <cfRule type="cellIs" dxfId="13" priority="34" operator="equal">
      <formula>"דירוג פנימי"</formula>
    </cfRule>
  </conditionalFormatting>
  <conditionalFormatting sqref="B144">
    <cfRule type="cellIs" dxfId="12" priority="31" operator="equal">
      <formula>2958465</formula>
    </cfRule>
  </conditionalFormatting>
  <conditionalFormatting sqref="B145">
    <cfRule type="cellIs" dxfId="11" priority="28" operator="equal">
      <formula>2958465</formula>
    </cfRule>
    <cfRule type="cellIs" dxfId="10" priority="29" operator="equal">
      <formula>"NR3"</formula>
    </cfRule>
    <cfRule type="cellIs" dxfId="9" priority="30" operator="equal">
      <formula>"דירוג פנימי"</formula>
    </cfRule>
  </conditionalFormatting>
  <conditionalFormatting sqref="B145">
    <cfRule type="cellIs" dxfId="8" priority="27" operator="equal">
      <formula>2958465</formula>
    </cfRule>
  </conditionalFormatting>
  <conditionalFormatting sqref="B146">
    <cfRule type="cellIs" dxfId="7" priority="24" operator="equal">
      <formula>2958465</formula>
    </cfRule>
    <cfRule type="cellIs" dxfId="6" priority="25" operator="equal">
      <formula>"NR3"</formula>
    </cfRule>
    <cfRule type="cellIs" dxfId="5" priority="26" operator="equal">
      <formula>"דירוג פנימי"</formula>
    </cfRule>
  </conditionalFormatting>
  <conditionalFormatting sqref="B146">
    <cfRule type="cellIs" dxfId="4" priority="23" operator="equal">
      <formula>2958465</formula>
    </cfRule>
  </conditionalFormatting>
  <conditionalFormatting sqref="B18">
    <cfRule type="cellIs" dxfId="3" priority="22" operator="equal">
      <formula>"NR3"</formula>
    </cfRule>
  </conditionalFormatting>
  <conditionalFormatting sqref="B19">
    <cfRule type="cellIs" dxfId="2" priority="21" operator="equal">
      <formula>"NR3"</formula>
    </cfRule>
  </conditionalFormatting>
  <conditionalFormatting sqref="B20">
    <cfRule type="cellIs" dxfId="1" priority="20" operator="equal">
      <formula>"NR3"</formula>
    </cfRule>
  </conditionalFormatting>
  <conditionalFormatting sqref="B21">
    <cfRule type="cellIs" dxfId="0" priority="19" operator="equal">
      <formula>"NR3"</formula>
    </cfRule>
  </conditionalFormatting>
  <dataValidations count="1">
    <dataValidation allowBlank="1" showInputMessage="1" showErrorMessage="1" sqref="W1:XFD2 C5:C1048576 D1:U2 A1:B1048576 D3:XFD1048576"/>
  </dataValidations>
  <pageMargins left="0" right="0" top="0.51181102362204722" bottom="0.51181102362204722" header="0" footer="0.23622047244094491"/>
  <pageSetup paperSize="9" scale="68" fitToHeight="25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 enableFormatConditionsCalculation="0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1.2851562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5" t="s">
        <v>199</v>
      </c>
      <c r="C1" s="79" t="s" vm="1">
        <v>259</v>
      </c>
    </row>
    <row r="2" spans="2:64">
      <c r="B2" s="55" t="s">
        <v>198</v>
      </c>
      <c r="C2" s="79" t="s">
        <v>260</v>
      </c>
    </row>
    <row r="3" spans="2:64">
      <c r="B3" s="55" t="s">
        <v>200</v>
      </c>
      <c r="C3" s="79" t="s">
        <v>261</v>
      </c>
    </row>
    <row r="4" spans="2:64">
      <c r="B4" s="55" t="s">
        <v>201</v>
      </c>
      <c r="C4" s="79">
        <v>414</v>
      </c>
    </row>
    <row r="6" spans="2:64" ht="26.25" customHeight="1">
      <c r="B6" s="185" t="s">
        <v>233</v>
      </c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7"/>
    </row>
    <row r="7" spans="2:64" s="3" customFormat="1" ht="78.75">
      <c r="B7" s="58" t="s">
        <v>135</v>
      </c>
      <c r="C7" s="59" t="s">
        <v>55</v>
      </c>
      <c r="D7" s="59" t="s">
        <v>136</v>
      </c>
      <c r="E7" s="59" t="s">
        <v>15</v>
      </c>
      <c r="F7" s="59" t="s">
        <v>78</v>
      </c>
      <c r="G7" s="59" t="s">
        <v>18</v>
      </c>
      <c r="H7" s="59" t="s">
        <v>120</v>
      </c>
      <c r="I7" s="59" t="s">
        <v>64</v>
      </c>
      <c r="J7" s="59" t="s">
        <v>19</v>
      </c>
      <c r="K7" s="59" t="s">
        <v>0</v>
      </c>
      <c r="L7" s="59" t="s">
        <v>124</v>
      </c>
      <c r="M7" s="59" t="s">
        <v>128</v>
      </c>
      <c r="N7" s="76" t="s">
        <v>202</v>
      </c>
      <c r="O7" s="61" t="s">
        <v>204</v>
      </c>
      <c r="P7" s="1"/>
      <c r="Q7" s="1"/>
      <c r="R7" s="1"/>
      <c r="S7" s="1"/>
      <c r="T7" s="1"/>
      <c r="U7" s="1"/>
    </row>
    <row r="8" spans="2:64" s="3" customFormat="1" ht="24.75" customHeight="1">
      <c r="B8" s="14"/>
      <c r="C8" s="30"/>
      <c r="D8" s="30"/>
      <c r="E8" s="30"/>
      <c r="F8" s="30"/>
      <c r="G8" s="30" t="s">
        <v>21</v>
      </c>
      <c r="H8" s="30"/>
      <c r="I8" s="30" t="s">
        <v>20</v>
      </c>
      <c r="J8" s="30" t="s">
        <v>20</v>
      </c>
      <c r="K8" s="30" t="s">
        <v>22</v>
      </c>
      <c r="L8" s="30" t="s">
        <v>74</v>
      </c>
      <c r="M8" s="30" t="s">
        <v>23</v>
      </c>
      <c r="N8" s="30" t="s">
        <v>20</v>
      </c>
      <c r="O8" s="16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7"/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8" t="s">
        <v>7</v>
      </c>
      <c r="J9" s="18" t="s">
        <v>8</v>
      </c>
      <c r="K9" s="18" t="s">
        <v>9</v>
      </c>
      <c r="L9" s="18" t="s">
        <v>10</v>
      </c>
      <c r="M9" s="18" t="s">
        <v>11</v>
      </c>
      <c r="N9" s="19" t="s">
        <v>12</v>
      </c>
      <c r="O9" s="19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"/>
      <c r="Q10" s="1"/>
      <c r="R10" s="1"/>
      <c r="S10" s="1"/>
      <c r="T10" s="1"/>
      <c r="U10" s="1"/>
      <c r="BL10" s="1"/>
    </row>
    <row r="11" spans="2:64" ht="20.25" customHeight="1">
      <c r="B11" s="100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</row>
    <row r="12" spans="2:64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</row>
    <row r="13" spans="2:64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</row>
    <row r="14" spans="2:64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</row>
    <row r="15" spans="2:64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</row>
    <row r="16" spans="2:64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</row>
    <row r="17" spans="2:15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</row>
    <row r="18" spans="2:1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</row>
    <row r="19" spans="2:15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</row>
    <row r="20" spans="2:15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</row>
    <row r="21" spans="2:15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</row>
    <row r="22" spans="2:15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</row>
    <row r="23" spans="2:15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</row>
    <row r="24" spans="2:15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</row>
    <row r="25" spans="2:15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</row>
    <row r="26" spans="2:15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</row>
    <row r="27" spans="2:15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</row>
    <row r="28" spans="2:15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</row>
    <row r="29" spans="2:15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</row>
    <row r="30" spans="2:15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</row>
    <row r="31" spans="2:15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</row>
    <row r="32" spans="2:15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</row>
    <row r="33" spans="2:15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</row>
    <row r="34" spans="2:15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</row>
    <row r="35" spans="2:15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</row>
    <row r="36" spans="2:15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</row>
    <row r="37" spans="2:15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</row>
    <row r="38" spans="2:15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</row>
    <row r="39" spans="2:15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</row>
    <row r="40" spans="2:15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</row>
    <row r="41" spans="2:15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</row>
    <row r="42" spans="2:15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2:15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</row>
    <row r="44" spans="2:15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</row>
    <row r="45" spans="2:15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</row>
    <row r="46" spans="2:15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</row>
    <row r="47" spans="2:15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</row>
    <row r="48" spans="2:15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</row>
    <row r="49" spans="2:15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</row>
    <row r="50" spans="2:15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</row>
    <row r="51" spans="2:15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</row>
    <row r="52" spans="2:15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</row>
    <row r="53" spans="2:15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</row>
    <row r="54" spans="2:15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</row>
    <row r="55" spans="2:15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</row>
    <row r="56" spans="2:15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</row>
    <row r="57" spans="2:15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</row>
    <row r="58" spans="2:15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</row>
    <row r="59" spans="2:15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</row>
    <row r="60" spans="2:15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</row>
    <row r="61" spans="2:15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</row>
    <row r="62" spans="2:15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</row>
    <row r="63" spans="2:15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</row>
    <row r="64" spans="2:15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</row>
    <row r="65" spans="2:15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</row>
    <row r="66" spans="2:15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</row>
    <row r="67" spans="2:15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</row>
    <row r="68" spans="2:15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</row>
    <row r="69" spans="2:1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</row>
    <row r="70" spans="2:15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</row>
    <row r="71" spans="2:15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</row>
    <row r="72" spans="2:15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</row>
    <row r="73" spans="2:15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</row>
    <row r="74" spans="2:15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  <row r="75" spans="2:15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</row>
    <row r="76" spans="2:15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</row>
    <row r="77" spans="2:15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</row>
    <row r="78" spans="2:15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</row>
    <row r="79" spans="2:15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</row>
    <row r="80" spans="2:15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</row>
    <row r="81" spans="2:15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</row>
    <row r="82" spans="2:15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</row>
    <row r="83" spans="2:15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</row>
    <row r="84" spans="2:15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</row>
    <row r="85" spans="2:15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</row>
    <row r="86" spans="2:15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</row>
    <row r="87" spans="2:15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</row>
    <row r="88" spans="2:15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</row>
    <row r="89" spans="2:15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</row>
    <row r="90" spans="2:15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</row>
    <row r="91" spans="2:15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</row>
    <row r="92" spans="2:15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</row>
    <row r="93" spans="2:15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</row>
    <row r="94" spans="2:15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</row>
    <row r="95" spans="2:15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</row>
    <row r="96" spans="2:15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</row>
    <row r="97" spans="2:15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</row>
    <row r="98" spans="2:15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</row>
    <row r="99" spans="2:15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</row>
    <row r="100" spans="2:15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</row>
    <row r="101" spans="2:15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</row>
    <row r="102" spans="2:15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</row>
    <row r="103" spans="2:15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</row>
    <row r="104" spans="2:15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</row>
    <row r="105" spans="2:15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</row>
    <row r="106" spans="2:15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</row>
    <row r="107" spans="2:15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</row>
    <row r="108" spans="2:15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</row>
    <row r="109" spans="2:15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</row>
  </sheetData>
  <sheetProtection password="C7AB" sheet="1" objects="1" scenarios="1"/>
  <mergeCells count="1">
    <mergeCell ref="B6:O6"/>
  </mergeCells>
  <phoneticPr fontId="5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9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 enableFormatConditionsCalculation="0">
    <tabColor indexed="52"/>
    <pageSetUpPr fitToPage="1"/>
  </sheetPr>
  <dimension ref="B1:AV862"/>
  <sheetViews>
    <sheetView rightToLeft="1" workbookViewId="0">
      <selection activeCell="E24" sqref="E24"/>
    </sheetView>
  </sheetViews>
  <sheetFormatPr defaultColWidth="9.140625" defaultRowHeight="18"/>
  <cols>
    <col min="1" max="1" width="6.28515625" style="1" customWidth="1"/>
    <col min="2" max="2" width="25.85546875" style="2" bestFit="1" customWidth="1"/>
    <col min="3" max="3" width="31.28515625" style="2" bestFit="1" customWidth="1"/>
    <col min="4" max="4" width="7.140625" style="1" bestFit="1" customWidth="1"/>
    <col min="5" max="5" width="7.5703125" style="1" bestFit="1" customWidth="1"/>
    <col min="6" max="6" width="9.7109375" style="1" bestFit="1" customWidth="1"/>
    <col min="7" max="7" width="9" style="1" bestFit="1" customWidth="1"/>
    <col min="8" max="8" width="9.7109375" style="1" bestFit="1" customWidth="1"/>
    <col min="9" max="9" width="9" style="1" bestFit="1" customWidth="1"/>
    <col min="10" max="10" width="7.5703125" style="3" customWidth="1"/>
    <col min="11" max="11" width="6.7109375" style="3" customWidth="1"/>
    <col min="12" max="12" width="8.7109375" style="3" customWidth="1"/>
    <col min="13" max="13" width="10" style="3" customWidth="1"/>
    <col min="14" max="14" width="9.5703125" style="3" customWidth="1"/>
    <col min="15" max="15" width="6.140625" style="3" customWidth="1"/>
    <col min="16" max="17" width="5.7109375" style="3" customWidth="1"/>
    <col min="18" max="18" width="6.85546875" style="3" customWidth="1"/>
    <col min="19" max="19" width="6.42578125" style="3" customWidth="1"/>
    <col min="20" max="20" width="6.7109375" style="3" customWidth="1"/>
    <col min="21" max="21" width="7.28515625" style="3" customWidth="1"/>
    <col min="22" max="33" width="5.7109375" style="3" customWidth="1"/>
    <col min="34" max="48" width="9.140625" style="3"/>
    <col min="49" max="16384" width="9.140625" style="1"/>
  </cols>
  <sheetData>
    <row r="1" spans="2:48">
      <c r="B1" s="55" t="s">
        <v>199</v>
      </c>
      <c r="C1" s="79" t="s" vm="1">
        <v>259</v>
      </c>
    </row>
    <row r="2" spans="2:48">
      <c r="B2" s="55" t="s">
        <v>198</v>
      </c>
      <c r="C2" s="79" t="s">
        <v>260</v>
      </c>
    </row>
    <row r="3" spans="2:48">
      <c r="B3" s="55" t="s">
        <v>200</v>
      </c>
      <c r="C3" s="79" t="s">
        <v>261</v>
      </c>
    </row>
    <row r="4" spans="2:48">
      <c r="B4" s="55" t="s">
        <v>201</v>
      </c>
      <c r="C4" s="79">
        <v>414</v>
      </c>
    </row>
    <row r="6" spans="2:48" ht="26.25" customHeight="1">
      <c r="B6" s="185" t="s">
        <v>234</v>
      </c>
      <c r="C6" s="186"/>
      <c r="D6" s="186"/>
      <c r="E6" s="186"/>
      <c r="F6" s="186"/>
      <c r="G6" s="186"/>
      <c r="H6" s="186"/>
      <c r="I6" s="187"/>
    </row>
    <row r="7" spans="2:48" s="3" customFormat="1" ht="78.75">
      <c r="B7" s="58" t="s">
        <v>135</v>
      </c>
      <c r="C7" s="60" t="s">
        <v>66</v>
      </c>
      <c r="D7" s="60" t="s">
        <v>103</v>
      </c>
      <c r="E7" s="60" t="s">
        <v>67</v>
      </c>
      <c r="F7" s="60" t="s">
        <v>120</v>
      </c>
      <c r="G7" s="60" t="s">
        <v>246</v>
      </c>
      <c r="H7" s="77" t="s">
        <v>202</v>
      </c>
      <c r="I7" s="62" t="s">
        <v>203</v>
      </c>
    </row>
    <row r="8" spans="2:48" s="3" customFormat="1" ht="22.5" customHeight="1">
      <c r="B8" s="14"/>
      <c r="C8" s="15" t="s">
        <v>24</v>
      </c>
      <c r="D8" s="15"/>
      <c r="E8" s="15" t="s">
        <v>20</v>
      </c>
      <c r="F8" s="15"/>
      <c r="G8" s="15" t="s">
        <v>242</v>
      </c>
      <c r="H8" s="30" t="s">
        <v>20</v>
      </c>
      <c r="I8" s="16" t="s">
        <v>20</v>
      </c>
    </row>
    <row r="9" spans="2:48" s="4" customFormat="1" ht="18" customHeight="1">
      <c r="B9" s="17"/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9" t="s">
        <v>6</v>
      </c>
      <c r="I9" s="19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</row>
    <row r="10" spans="2:48" s="4" customFormat="1" ht="18" customHeight="1">
      <c r="B10" s="132" t="s">
        <v>51</v>
      </c>
      <c r="C10" s="132"/>
      <c r="D10" s="132"/>
      <c r="E10" s="127"/>
      <c r="F10" s="127"/>
      <c r="G10" s="128">
        <v>2345.0004199999998</v>
      </c>
      <c r="H10" s="129">
        <v>1</v>
      </c>
      <c r="I10" s="129">
        <f>G10/'סכום נכסי הקרן'!$C$43</f>
        <v>1.3530685449422639E-3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</row>
    <row r="11" spans="2:48" s="131" customFormat="1" ht="22.5" customHeight="1">
      <c r="B11" s="133" t="s">
        <v>257</v>
      </c>
      <c r="C11" s="132"/>
      <c r="D11" s="132"/>
      <c r="E11" s="127"/>
      <c r="F11" s="136" t="s">
        <v>184</v>
      </c>
      <c r="G11" s="128">
        <v>2345.0004199999998</v>
      </c>
      <c r="H11" s="129">
        <v>1</v>
      </c>
      <c r="I11" s="129">
        <f>G11/'סכום נכסי הקרן'!$C$43</f>
        <v>1.3530685449422639E-3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</row>
    <row r="12" spans="2:48">
      <c r="B12" s="102" t="s">
        <v>104</v>
      </c>
      <c r="C12" s="124"/>
      <c r="D12" s="124"/>
      <c r="E12" s="83"/>
      <c r="F12" s="125" t="s">
        <v>184</v>
      </c>
      <c r="G12" s="92">
        <v>2345.0004199999998</v>
      </c>
      <c r="H12" s="93">
        <v>1</v>
      </c>
      <c r="I12" s="93">
        <f>G12/'סכום נכסי הקרן'!$C$43</f>
        <v>1.3530685449422639E-3</v>
      </c>
    </row>
    <row r="13" spans="2:48">
      <c r="B13" s="88" t="s">
        <v>1882</v>
      </c>
      <c r="C13" s="118">
        <v>42369</v>
      </c>
      <c r="D13" s="101" t="s">
        <v>1883</v>
      </c>
      <c r="E13" s="172">
        <v>6.9978678038379524E-2</v>
      </c>
      <c r="F13" s="98" t="s">
        <v>184</v>
      </c>
      <c r="G13" s="95">
        <v>2345.0004199999998</v>
      </c>
      <c r="H13" s="96">
        <v>1</v>
      </c>
      <c r="I13" s="96">
        <f>G13/'סכום נכסי הקרן'!$C$43</f>
        <v>1.3530685449422639E-3</v>
      </c>
    </row>
    <row r="14" spans="2:48">
      <c r="B14" s="110"/>
      <c r="C14" s="101"/>
      <c r="D14" s="101"/>
      <c r="E14" s="85"/>
      <c r="F14" s="85"/>
      <c r="G14" s="85"/>
      <c r="H14" s="96"/>
      <c r="I14" s="85"/>
    </row>
    <row r="15" spans="2:48">
      <c r="B15" s="101"/>
      <c r="C15" s="101"/>
      <c r="D15" s="101"/>
      <c r="E15" s="101"/>
      <c r="F15" s="101"/>
      <c r="G15" s="101"/>
      <c r="H15" s="101"/>
      <c r="I15" s="101"/>
    </row>
    <row r="16" spans="2:48">
      <c r="B16" s="101"/>
      <c r="C16" s="101"/>
      <c r="D16" s="101"/>
      <c r="E16" s="101"/>
      <c r="F16" s="101"/>
      <c r="G16" s="101"/>
      <c r="H16" s="101"/>
      <c r="I16" s="101"/>
    </row>
    <row r="17" spans="2:9">
      <c r="B17" s="100"/>
      <c r="C17" s="101"/>
      <c r="D17" s="101"/>
      <c r="E17" s="101"/>
      <c r="F17" s="101"/>
      <c r="G17" s="101"/>
      <c r="H17" s="101"/>
      <c r="I17" s="101"/>
    </row>
    <row r="18" spans="2:9">
      <c r="B18" s="111" t="s">
        <v>1885</v>
      </c>
      <c r="C18" s="101"/>
      <c r="D18" s="101"/>
      <c r="E18" s="101"/>
      <c r="F18" s="101"/>
      <c r="G18" s="101"/>
      <c r="H18" s="101"/>
      <c r="I18" s="101"/>
    </row>
    <row r="19" spans="2:9">
      <c r="B19" s="111" t="s">
        <v>131</v>
      </c>
      <c r="C19" s="101"/>
      <c r="D19" s="101"/>
      <c r="E19" s="101"/>
      <c r="F19" s="101"/>
      <c r="G19" s="101"/>
      <c r="H19" s="101"/>
      <c r="I19" s="101"/>
    </row>
    <row r="20" spans="2:9">
      <c r="B20" s="101"/>
      <c r="C20" s="101"/>
      <c r="D20" s="101"/>
      <c r="E20" s="101"/>
      <c r="F20" s="101"/>
      <c r="G20" s="101"/>
      <c r="H20" s="101"/>
      <c r="I20" s="101"/>
    </row>
    <row r="21" spans="2:9">
      <c r="B21" s="101"/>
      <c r="C21" s="101"/>
      <c r="D21" s="101"/>
      <c r="E21" s="101"/>
      <c r="F21" s="101"/>
      <c r="G21" s="101"/>
      <c r="H21" s="101"/>
      <c r="I21" s="101"/>
    </row>
    <row r="22" spans="2:9">
      <c r="B22" s="101"/>
      <c r="C22" s="101"/>
      <c r="D22" s="101"/>
      <c r="E22" s="101"/>
      <c r="F22" s="101"/>
      <c r="G22" s="101"/>
      <c r="H22" s="101"/>
      <c r="I22" s="101"/>
    </row>
    <row r="23" spans="2:9">
      <c r="B23" s="101"/>
      <c r="C23" s="101"/>
      <c r="D23" s="101"/>
      <c r="E23" s="101"/>
      <c r="F23" s="101"/>
      <c r="G23" s="101"/>
      <c r="H23" s="101"/>
      <c r="I23" s="101"/>
    </row>
    <row r="24" spans="2:9">
      <c r="B24" s="101"/>
      <c r="C24" s="101"/>
      <c r="D24" s="101"/>
      <c r="E24" s="101"/>
      <c r="F24" s="101"/>
      <c r="G24" s="101"/>
      <c r="H24" s="101"/>
      <c r="I24" s="101"/>
    </row>
    <row r="25" spans="2:9">
      <c r="B25" s="101"/>
      <c r="C25" s="101"/>
      <c r="D25" s="101"/>
      <c r="E25" s="101"/>
      <c r="F25" s="101"/>
      <c r="G25" s="101"/>
      <c r="H25" s="101"/>
      <c r="I25" s="101"/>
    </row>
    <row r="26" spans="2:9">
      <c r="B26" s="101"/>
      <c r="C26" s="101"/>
      <c r="D26" s="101"/>
      <c r="E26" s="101"/>
      <c r="F26" s="101"/>
      <c r="G26" s="101"/>
      <c r="H26" s="101"/>
      <c r="I26" s="101"/>
    </row>
    <row r="27" spans="2:9">
      <c r="B27" s="101"/>
      <c r="C27" s="101"/>
      <c r="D27" s="101"/>
      <c r="E27" s="101"/>
      <c r="F27" s="101"/>
      <c r="G27" s="101"/>
      <c r="H27" s="101"/>
      <c r="I27" s="101"/>
    </row>
    <row r="28" spans="2:9">
      <c r="B28" s="101"/>
      <c r="C28" s="101"/>
      <c r="D28" s="101"/>
      <c r="E28" s="101"/>
      <c r="F28" s="101"/>
      <c r="G28" s="101"/>
      <c r="H28" s="101"/>
      <c r="I28" s="101"/>
    </row>
    <row r="29" spans="2:9">
      <c r="B29" s="101"/>
      <c r="C29" s="101"/>
      <c r="D29" s="101"/>
      <c r="E29" s="101"/>
      <c r="F29" s="101"/>
      <c r="G29" s="101"/>
      <c r="H29" s="101"/>
      <c r="I29" s="101"/>
    </row>
    <row r="30" spans="2:9">
      <c r="B30" s="101"/>
      <c r="C30" s="101"/>
      <c r="D30" s="101"/>
      <c r="E30" s="101"/>
      <c r="F30" s="101"/>
      <c r="G30" s="101"/>
      <c r="H30" s="101"/>
      <c r="I30" s="101"/>
    </row>
    <row r="31" spans="2:9">
      <c r="B31" s="101"/>
      <c r="C31" s="101"/>
      <c r="D31" s="101"/>
      <c r="E31" s="101"/>
      <c r="F31" s="101"/>
      <c r="G31" s="101"/>
      <c r="H31" s="101"/>
      <c r="I31" s="101"/>
    </row>
    <row r="32" spans="2:9">
      <c r="B32" s="101"/>
      <c r="C32" s="101"/>
      <c r="D32" s="101"/>
      <c r="E32" s="101"/>
      <c r="F32" s="101"/>
      <c r="G32" s="101"/>
      <c r="H32" s="101"/>
      <c r="I32" s="101"/>
    </row>
    <row r="33" spans="2:9">
      <c r="B33" s="101"/>
      <c r="C33" s="101"/>
      <c r="D33" s="101"/>
      <c r="E33" s="101"/>
      <c r="F33" s="101"/>
      <c r="G33" s="101"/>
      <c r="H33" s="101"/>
      <c r="I33" s="101"/>
    </row>
    <row r="34" spans="2:9">
      <c r="B34" s="101"/>
      <c r="C34" s="101"/>
      <c r="D34" s="101"/>
      <c r="E34" s="101"/>
      <c r="F34" s="101"/>
      <c r="G34" s="101"/>
      <c r="H34" s="101"/>
      <c r="I34" s="101"/>
    </row>
    <row r="35" spans="2:9">
      <c r="B35" s="101"/>
      <c r="C35" s="101"/>
      <c r="D35" s="101"/>
      <c r="E35" s="101"/>
      <c r="F35" s="101"/>
      <c r="G35" s="101"/>
      <c r="H35" s="101"/>
      <c r="I35" s="101"/>
    </row>
    <row r="36" spans="2:9">
      <c r="B36" s="101"/>
      <c r="C36" s="101"/>
      <c r="D36" s="101"/>
      <c r="E36" s="101"/>
      <c r="F36" s="101"/>
      <c r="G36" s="101"/>
      <c r="H36" s="101"/>
      <c r="I36" s="101"/>
    </row>
    <row r="37" spans="2:9">
      <c r="B37" s="101"/>
      <c r="C37" s="101"/>
      <c r="D37" s="101"/>
      <c r="E37" s="101"/>
      <c r="F37" s="101"/>
      <c r="G37" s="101"/>
      <c r="H37" s="101"/>
      <c r="I37" s="101"/>
    </row>
    <row r="38" spans="2:9">
      <c r="B38" s="101"/>
      <c r="C38" s="101"/>
      <c r="D38" s="101"/>
      <c r="E38" s="101"/>
      <c r="F38" s="101"/>
      <c r="G38" s="101"/>
      <c r="H38" s="101"/>
      <c r="I38" s="101"/>
    </row>
    <row r="39" spans="2:9">
      <c r="B39" s="101"/>
      <c r="C39" s="101"/>
      <c r="D39" s="101"/>
      <c r="E39" s="101"/>
      <c r="F39" s="101"/>
      <c r="G39" s="101"/>
      <c r="H39" s="101"/>
      <c r="I39" s="101"/>
    </row>
    <row r="40" spans="2:9">
      <c r="B40" s="101"/>
      <c r="C40" s="101"/>
      <c r="D40" s="101"/>
      <c r="E40" s="101"/>
      <c r="F40" s="101"/>
      <c r="G40" s="101"/>
      <c r="H40" s="101"/>
      <c r="I40" s="101"/>
    </row>
    <row r="41" spans="2:9">
      <c r="B41" s="101"/>
      <c r="C41" s="101"/>
      <c r="D41" s="101"/>
      <c r="E41" s="101"/>
      <c r="F41" s="101"/>
      <c r="G41" s="101"/>
      <c r="H41" s="101"/>
      <c r="I41" s="101"/>
    </row>
    <row r="42" spans="2:9">
      <c r="B42" s="101"/>
      <c r="C42" s="101"/>
      <c r="D42" s="101"/>
      <c r="E42" s="101"/>
      <c r="F42" s="101"/>
      <c r="G42" s="101"/>
      <c r="H42" s="101"/>
      <c r="I42" s="101"/>
    </row>
    <row r="43" spans="2:9">
      <c r="B43" s="101"/>
      <c r="C43" s="101"/>
      <c r="D43" s="101"/>
      <c r="E43" s="101"/>
      <c r="F43" s="101"/>
      <c r="G43" s="101"/>
      <c r="H43" s="101"/>
      <c r="I43" s="101"/>
    </row>
    <row r="44" spans="2:9">
      <c r="B44" s="101"/>
      <c r="C44" s="101"/>
      <c r="D44" s="101"/>
      <c r="E44" s="101"/>
      <c r="F44" s="101"/>
      <c r="G44" s="101"/>
      <c r="H44" s="101"/>
      <c r="I44" s="101"/>
    </row>
    <row r="45" spans="2:9">
      <c r="B45" s="101"/>
      <c r="C45" s="101"/>
      <c r="D45" s="101"/>
      <c r="E45" s="101"/>
      <c r="F45" s="101"/>
      <c r="G45" s="101"/>
      <c r="H45" s="101"/>
      <c r="I45" s="101"/>
    </row>
    <row r="46" spans="2:9">
      <c r="B46" s="101"/>
      <c r="C46" s="101"/>
      <c r="D46" s="101"/>
      <c r="E46" s="101"/>
      <c r="F46" s="101"/>
      <c r="G46" s="101"/>
      <c r="H46" s="101"/>
      <c r="I46" s="101"/>
    </row>
    <row r="47" spans="2:9">
      <c r="B47" s="101"/>
      <c r="C47" s="101"/>
      <c r="D47" s="101"/>
      <c r="E47" s="101"/>
      <c r="F47" s="101"/>
      <c r="G47" s="101"/>
      <c r="H47" s="101"/>
      <c r="I47" s="101"/>
    </row>
    <row r="48" spans="2:9">
      <c r="B48" s="101"/>
      <c r="C48" s="101"/>
      <c r="D48" s="101"/>
      <c r="E48" s="101"/>
      <c r="F48" s="101"/>
      <c r="G48" s="101"/>
      <c r="H48" s="101"/>
      <c r="I48" s="101"/>
    </row>
    <row r="49" spans="2:9">
      <c r="B49" s="101"/>
      <c r="C49" s="101"/>
      <c r="D49" s="101"/>
      <c r="E49" s="101"/>
      <c r="F49" s="101"/>
      <c r="G49" s="101"/>
      <c r="H49" s="101"/>
      <c r="I49" s="101"/>
    </row>
    <row r="50" spans="2:9">
      <c r="B50" s="101"/>
      <c r="C50" s="101"/>
      <c r="D50" s="101"/>
      <c r="E50" s="101"/>
      <c r="F50" s="101"/>
      <c r="G50" s="101"/>
      <c r="H50" s="101"/>
      <c r="I50" s="101"/>
    </row>
    <row r="51" spans="2:9">
      <c r="B51" s="101"/>
      <c r="C51" s="101"/>
      <c r="D51" s="101"/>
      <c r="E51" s="101"/>
      <c r="F51" s="101"/>
      <c r="G51" s="101"/>
      <c r="H51" s="101"/>
      <c r="I51" s="101"/>
    </row>
    <row r="52" spans="2:9">
      <c r="B52" s="101"/>
      <c r="C52" s="101"/>
      <c r="D52" s="101"/>
      <c r="E52" s="101"/>
      <c r="F52" s="101"/>
      <c r="G52" s="101"/>
      <c r="H52" s="101"/>
      <c r="I52" s="101"/>
    </row>
    <row r="53" spans="2:9">
      <c r="B53" s="101"/>
      <c r="C53" s="101"/>
      <c r="D53" s="101"/>
      <c r="E53" s="101"/>
      <c r="F53" s="101"/>
      <c r="G53" s="101"/>
      <c r="H53" s="101"/>
      <c r="I53" s="101"/>
    </row>
    <row r="54" spans="2:9">
      <c r="B54" s="101"/>
      <c r="C54" s="101"/>
      <c r="D54" s="101"/>
      <c r="E54" s="101"/>
      <c r="F54" s="101"/>
      <c r="G54" s="101"/>
      <c r="H54" s="101"/>
      <c r="I54" s="101"/>
    </row>
    <row r="55" spans="2:9">
      <c r="B55" s="101"/>
      <c r="C55" s="101"/>
      <c r="D55" s="101"/>
      <c r="E55" s="101"/>
      <c r="F55" s="101"/>
      <c r="G55" s="101"/>
      <c r="H55" s="101"/>
      <c r="I55" s="101"/>
    </row>
    <row r="56" spans="2:9">
      <c r="B56" s="101"/>
      <c r="C56" s="101"/>
      <c r="D56" s="101"/>
      <c r="E56" s="101"/>
      <c r="F56" s="101"/>
      <c r="G56" s="101"/>
      <c r="H56" s="101"/>
      <c r="I56" s="101"/>
    </row>
    <row r="57" spans="2:9">
      <c r="B57" s="101"/>
      <c r="C57" s="101"/>
      <c r="D57" s="101"/>
      <c r="E57" s="101"/>
      <c r="F57" s="101"/>
      <c r="G57" s="101"/>
      <c r="H57" s="101"/>
      <c r="I57" s="101"/>
    </row>
    <row r="58" spans="2:9">
      <c r="B58" s="101"/>
      <c r="C58" s="101"/>
      <c r="D58" s="101"/>
      <c r="E58" s="101"/>
      <c r="F58" s="101"/>
      <c r="G58" s="101"/>
      <c r="H58" s="101"/>
      <c r="I58" s="101"/>
    </row>
    <row r="59" spans="2:9">
      <c r="B59" s="101"/>
      <c r="C59" s="101"/>
      <c r="D59" s="101"/>
      <c r="E59" s="101"/>
      <c r="F59" s="101"/>
      <c r="G59" s="101"/>
      <c r="H59" s="101"/>
      <c r="I59" s="101"/>
    </row>
    <row r="60" spans="2:9">
      <c r="B60" s="101"/>
      <c r="C60" s="101"/>
      <c r="D60" s="101"/>
      <c r="E60" s="101"/>
      <c r="F60" s="101"/>
      <c r="G60" s="101"/>
      <c r="H60" s="101"/>
      <c r="I60" s="101"/>
    </row>
    <row r="61" spans="2:9">
      <c r="B61" s="101"/>
      <c r="C61" s="101"/>
      <c r="D61" s="101"/>
      <c r="E61" s="101"/>
      <c r="F61" s="101"/>
      <c r="G61" s="101"/>
      <c r="H61" s="101"/>
      <c r="I61" s="101"/>
    </row>
    <row r="62" spans="2:9">
      <c r="B62" s="101"/>
      <c r="C62" s="101"/>
      <c r="D62" s="101"/>
      <c r="E62" s="101"/>
      <c r="F62" s="101"/>
      <c r="G62" s="101"/>
      <c r="H62" s="101"/>
      <c r="I62" s="101"/>
    </row>
    <row r="63" spans="2:9">
      <c r="B63" s="101"/>
      <c r="C63" s="101"/>
      <c r="D63" s="101"/>
      <c r="E63" s="101"/>
      <c r="F63" s="101"/>
      <c r="G63" s="101"/>
      <c r="H63" s="101"/>
      <c r="I63" s="101"/>
    </row>
    <row r="64" spans="2:9">
      <c r="B64" s="101"/>
      <c r="C64" s="101"/>
      <c r="D64" s="101"/>
      <c r="E64" s="101"/>
      <c r="F64" s="101"/>
      <c r="G64" s="101"/>
      <c r="H64" s="101"/>
      <c r="I64" s="101"/>
    </row>
    <row r="65" spans="2:9">
      <c r="B65" s="101"/>
      <c r="C65" s="101"/>
      <c r="D65" s="101"/>
      <c r="E65" s="101"/>
      <c r="F65" s="101"/>
      <c r="G65" s="101"/>
      <c r="H65" s="101"/>
      <c r="I65" s="101"/>
    </row>
    <row r="66" spans="2:9">
      <c r="B66" s="101"/>
      <c r="C66" s="101"/>
      <c r="D66" s="101"/>
      <c r="E66" s="101"/>
      <c r="F66" s="101"/>
      <c r="G66" s="101"/>
      <c r="H66" s="101"/>
      <c r="I66" s="101"/>
    </row>
    <row r="67" spans="2:9">
      <c r="B67" s="101"/>
      <c r="C67" s="101"/>
      <c r="D67" s="101"/>
      <c r="E67" s="101"/>
      <c r="F67" s="101"/>
      <c r="G67" s="101"/>
      <c r="H67" s="101"/>
      <c r="I67" s="101"/>
    </row>
    <row r="68" spans="2:9">
      <c r="B68" s="101"/>
      <c r="C68" s="101"/>
      <c r="D68" s="101"/>
      <c r="E68" s="101"/>
      <c r="F68" s="101"/>
      <c r="G68" s="101"/>
      <c r="H68" s="101"/>
      <c r="I68" s="101"/>
    </row>
    <row r="69" spans="2:9">
      <c r="B69" s="101"/>
      <c r="C69" s="101"/>
      <c r="D69" s="101"/>
      <c r="E69" s="101"/>
      <c r="F69" s="101"/>
      <c r="G69" s="101"/>
      <c r="H69" s="101"/>
      <c r="I69" s="101"/>
    </row>
    <row r="70" spans="2:9">
      <c r="B70" s="101"/>
      <c r="C70" s="101"/>
      <c r="D70" s="101"/>
      <c r="E70" s="101"/>
      <c r="F70" s="101"/>
      <c r="G70" s="101"/>
      <c r="H70" s="101"/>
      <c r="I70" s="101"/>
    </row>
    <row r="71" spans="2:9">
      <c r="B71" s="101"/>
      <c r="C71" s="101"/>
      <c r="D71" s="101"/>
      <c r="E71" s="101"/>
      <c r="F71" s="101"/>
      <c r="G71" s="101"/>
      <c r="H71" s="101"/>
      <c r="I71" s="101"/>
    </row>
    <row r="72" spans="2:9">
      <c r="B72" s="101"/>
      <c r="C72" s="101"/>
      <c r="D72" s="101"/>
      <c r="E72" s="101"/>
      <c r="F72" s="101"/>
      <c r="G72" s="101"/>
      <c r="H72" s="101"/>
      <c r="I72" s="101"/>
    </row>
    <row r="73" spans="2:9">
      <c r="B73" s="101"/>
      <c r="C73" s="101"/>
      <c r="D73" s="101"/>
      <c r="E73" s="101"/>
      <c r="F73" s="101"/>
      <c r="G73" s="101"/>
      <c r="H73" s="101"/>
      <c r="I73" s="101"/>
    </row>
    <row r="74" spans="2:9">
      <c r="B74" s="101"/>
      <c r="C74" s="101"/>
      <c r="D74" s="101"/>
      <c r="E74" s="101"/>
      <c r="F74" s="101"/>
      <c r="G74" s="101"/>
      <c r="H74" s="101"/>
      <c r="I74" s="101"/>
    </row>
    <row r="75" spans="2:9">
      <c r="B75" s="101"/>
      <c r="C75" s="101"/>
      <c r="D75" s="101"/>
      <c r="E75" s="101"/>
      <c r="F75" s="101"/>
      <c r="G75" s="101"/>
      <c r="H75" s="101"/>
      <c r="I75" s="101"/>
    </row>
    <row r="76" spans="2:9">
      <c r="B76" s="101"/>
      <c r="C76" s="101"/>
      <c r="D76" s="101"/>
      <c r="E76" s="101"/>
      <c r="F76" s="101"/>
      <c r="G76" s="101"/>
      <c r="H76" s="101"/>
      <c r="I76" s="101"/>
    </row>
    <row r="77" spans="2:9">
      <c r="B77" s="101"/>
      <c r="C77" s="101"/>
      <c r="D77" s="101"/>
      <c r="E77" s="101"/>
      <c r="F77" s="101"/>
      <c r="G77" s="101"/>
      <c r="H77" s="101"/>
      <c r="I77" s="101"/>
    </row>
    <row r="78" spans="2:9">
      <c r="B78" s="101"/>
      <c r="C78" s="101"/>
      <c r="D78" s="101"/>
      <c r="E78" s="101"/>
      <c r="F78" s="101"/>
      <c r="G78" s="101"/>
      <c r="H78" s="101"/>
      <c r="I78" s="101"/>
    </row>
    <row r="79" spans="2:9">
      <c r="B79" s="101"/>
      <c r="C79" s="101"/>
      <c r="D79" s="101"/>
      <c r="E79" s="101"/>
      <c r="F79" s="101"/>
      <c r="G79" s="101"/>
      <c r="H79" s="101"/>
      <c r="I79" s="101"/>
    </row>
    <row r="80" spans="2:9">
      <c r="B80" s="101"/>
      <c r="C80" s="101"/>
      <c r="D80" s="101"/>
      <c r="E80" s="101"/>
      <c r="F80" s="101"/>
      <c r="G80" s="101"/>
      <c r="H80" s="101"/>
      <c r="I80" s="101"/>
    </row>
    <row r="81" spans="2:9">
      <c r="B81" s="101"/>
      <c r="C81" s="101"/>
      <c r="D81" s="101"/>
      <c r="E81" s="101"/>
      <c r="F81" s="101"/>
      <c r="G81" s="101"/>
      <c r="H81" s="101"/>
      <c r="I81" s="101"/>
    </row>
    <row r="82" spans="2:9">
      <c r="B82" s="101"/>
      <c r="C82" s="101"/>
      <c r="D82" s="101"/>
      <c r="E82" s="101"/>
      <c r="F82" s="101"/>
      <c r="G82" s="101"/>
      <c r="H82" s="101"/>
      <c r="I82" s="101"/>
    </row>
    <row r="83" spans="2:9">
      <c r="B83" s="101"/>
      <c r="C83" s="101"/>
      <c r="D83" s="101"/>
      <c r="E83" s="101"/>
      <c r="F83" s="101"/>
      <c r="G83" s="101"/>
      <c r="H83" s="101"/>
      <c r="I83" s="101"/>
    </row>
    <row r="84" spans="2:9">
      <c r="B84" s="101"/>
      <c r="C84" s="101"/>
      <c r="D84" s="101"/>
      <c r="E84" s="101"/>
      <c r="F84" s="101"/>
      <c r="G84" s="101"/>
      <c r="H84" s="101"/>
      <c r="I84" s="101"/>
    </row>
    <row r="85" spans="2:9">
      <c r="B85" s="101"/>
      <c r="C85" s="101"/>
      <c r="D85" s="101"/>
      <c r="E85" s="101"/>
      <c r="F85" s="101"/>
      <c r="G85" s="101"/>
      <c r="H85" s="101"/>
      <c r="I85" s="101"/>
    </row>
    <row r="86" spans="2:9">
      <c r="B86" s="101"/>
      <c r="C86" s="101"/>
      <c r="D86" s="101"/>
      <c r="E86" s="101"/>
      <c r="F86" s="101"/>
      <c r="G86" s="101"/>
      <c r="H86" s="101"/>
      <c r="I86" s="101"/>
    </row>
    <row r="87" spans="2:9">
      <c r="B87" s="101"/>
      <c r="C87" s="101"/>
      <c r="D87" s="101"/>
      <c r="E87" s="101"/>
      <c r="F87" s="101"/>
      <c r="G87" s="101"/>
      <c r="H87" s="101"/>
      <c r="I87" s="101"/>
    </row>
    <row r="88" spans="2:9">
      <c r="B88" s="101"/>
      <c r="C88" s="101"/>
      <c r="D88" s="101"/>
      <c r="E88" s="101"/>
      <c r="F88" s="101"/>
      <c r="G88" s="101"/>
      <c r="H88" s="101"/>
      <c r="I88" s="101"/>
    </row>
    <row r="89" spans="2:9">
      <c r="B89" s="101"/>
      <c r="C89" s="101"/>
      <c r="D89" s="101"/>
      <c r="E89" s="101"/>
      <c r="F89" s="101"/>
      <c r="G89" s="101"/>
      <c r="H89" s="101"/>
      <c r="I89" s="101"/>
    </row>
    <row r="90" spans="2:9">
      <c r="B90" s="101"/>
      <c r="C90" s="101"/>
      <c r="D90" s="101"/>
      <c r="E90" s="101"/>
      <c r="F90" s="101"/>
      <c r="G90" s="101"/>
      <c r="H90" s="101"/>
      <c r="I90" s="101"/>
    </row>
    <row r="91" spans="2:9">
      <c r="B91" s="101"/>
      <c r="C91" s="101"/>
      <c r="D91" s="101"/>
      <c r="E91" s="101"/>
      <c r="F91" s="101"/>
      <c r="G91" s="101"/>
      <c r="H91" s="101"/>
      <c r="I91" s="101"/>
    </row>
    <row r="92" spans="2:9">
      <c r="B92" s="101"/>
      <c r="C92" s="101"/>
      <c r="D92" s="101"/>
      <c r="E92" s="101"/>
      <c r="F92" s="101"/>
      <c r="G92" s="101"/>
      <c r="H92" s="101"/>
      <c r="I92" s="101"/>
    </row>
    <row r="93" spans="2:9">
      <c r="B93" s="101"/>
      <c r="C93" s="101"/>
      <c r="D93" s="101"/>
      <c r="E93" s="101"/>
      <c r="F93" s="101"/>
      <c r="G93" s="101"/>
      <c r="H93" s="101"/>
      <c r="I93" s="101"/>
    </row>
    <row r="94" spans="2:9">
      <c r="B94" s="101"/>
      <c r="C94" s="101"/>
      <c r="D94" s="101"/>
      <c r="E94" s="101"/>
      <c r="F94" s="101"/>
      <c r="G94" s="101"/>
      <c r="H94" s="101"/>
      <c r="I94" s="101"/>
    </row>
    <row r="95" spans="2:9">
      <c r="B95" s="101"/>
      <c r="C95" s="101"/>
      <c r="D95" s="101"/>
      <c r="E95" s="101"/>
      <c r="F95" s="101"/>
      <c r="G95" s="101"/>
      <c r="H95" s="101"/>
      <c r="I95" s="101"/>
    </row>
    <row r="96" spans="2:9">
      <c r="B96" s="101"/>
      <c r="C96" s="101"/>
      <c r="D96" s="101"/>
      <c r="E96" s="101"/>
      <c r="F96" s="101"/>
      <c r="G96" s="101"/>
      <c r="H96" s="101"/>
      <c r="I96" s="101"/>
    </row>
    <row r="97" spans="2:9">
      <c r="B97" s="101"/>
      <c r="C97" s="101"/>
      <c r="D97" s="101"/>
      <c r="E97" s="101"/>
      <c r="F97" s="101"/>
      <c r="G97" s="101"/>
      <c r="H97" s="101"/>
      <c r="I97" s="101"/>
    </row>
    <row r="98" spans="2:9">
      <c r="B98" s="101"/>
      <c r="C98" s="101"/>
      <c r="D98" s="101"/>
      <c r="E98" s="101"/>
      <c r="F98" s="101"/>
      <c r="G98" s="101"/>
      <c r="H98" s="101"/>
      <c r="I98" s="101"/>
    </row>
    <row r="99" spans="2:9">
      <c r="B99" s="101"/>
      <c r="C99" s="101"/>
      <c r="D99" s="101"/>
      <c r="E99" s="101"/>
      <c r="F99" s="101"/>
      <c r="G99" s="101"/>
      <c r="H99" s="101"/>
      <c r="I99" s="101"/>
    </row>
    <row r="100" spans="2:9">
      <c r="B100" s="101"/>
      <c r="C100" s="101"/>
      <c r="D100" s="101"/>
      <c r="E100" s="101"/>
      <c r="F100" s="101"/>
      <c r="G100" s="101"/>
      <c r="H100" s="101"/>
      <c r="I100" s="101"/>
    </row>
    <row r="101" spans="2:9">
      <c r="B101" s="101"/>
      <c r="C101" s="101"/>
      <c r="D101" s="101"/>
      <c r="E101" s="101"/>
      <c r="F101" s="101"/>
      <c r="G101" s="101"/>
      <c r="H101" s="101"/>
      <c r="I101" s="101"/>
    </row>
    <row r="102" spans="2:9">
      <c r="B102" s="101"/>
      <c r="C102" s="101"/>
      <c r="D102" s="101"/>
      <c r="E102" s="101"/>
      <c r="F102" s="101"/>
      <c r="G102" s="101"/>
      <c r="H102" s="101"/>
      <c r="I102" s="101"/>
    </row>
    <row r="103" spans="2:9">
      <c r="B103" s="101"/>
      <c r="C103" s="101"/>
      <c r="D103" s="101"/>
      <c r="E103" s="101"/>
      <c r="F103" s="101"/>
      <c r="G103" s="101"/>
      <c r="H103" s="101"/>
      <c r="I103" s="101"/>
    </row>
    <row r="104" spans="2:9">
      <c r="B104" s="101"/>
      <c r="C104" s="101"/>
      <c r="D104" s="101"/>
      <c r="E104" s="101"/>
      <c r="F104" s="101"/>
      <c r="G104" s="101"/>
      <c r="H104" s="101"/>
      <c r="I104" s="101"/>
    </row>
    <row r="105" spans="2:9">
      <c r="B105" s="101"/>
      <c r="C105" s="101"/>
      <c r="D105" s="101"/>
      <c r="E105" s="101"/>
      <c r="F105" s="101"/>
      <c r="G105" s="101"/>
      <c r="H105" s="101"/>
      <c r="I105" s="101"/>
    </row>
    <row r="106" spans="2:9">
      <c r="B106" s="101"/>
      <c r="C106" s="101"/>
      <c r="D106" s="101"/>
      <c r="E106" s="101"/>
      <c r="F106" s="101"/>
      <c r="G106" s="101"/>
      <c r="H106" s="101"/>
      <c r="I106" s="101"/>
    </row>
    <row r="107" spans="2:9">
      <c r="B107" s="101"/>
      <c r="C107" s="101"/>
      <c r="D107" s="101"/>
      <c r="E107" s="101"/>
      <c r="F107" s="101"/>
      <c r="G107" s="101"/>
      <c r="H107" s="101"/>
      <c r="I107" s="101"/>
    </row>
    <row r="108" spans="2:9">
      <c r="B108" s="101"/>
      <c r="C108" s="101"/>
      <c r="D108" s="101"/>
      <c r="E108" s="101"/>
      <c r="F108" s="101"/>
      <c r="G108" s="101"/>
      <c r="H108" s="101"/>
      <c r="I108" s="101"/>
    </row>
    <row r="109" spans="2:9">
      <c r="B109" s="101"/>
      <c r="C109" s="101"/>
      <c r="D109" s="101"/>
      <c r="E109" s="101"/>
      <c r="F109" s="101"/>
      <c r="G109" s="101"/>
      <c r="H109" s="101"/>
      <c r="I109" s="101"/>
    </row>
    <row r="110" spans="2:9">
      <c r="B110" s="101"/>
      <c r="C110" s="101"/>
      <c r="D110" s="101"/>
      <c r="E110" s="101"/>
      <c r="F110" s="101"/>
      <c r="G110" s="101"/>
      <c r="H110" s="101"/>
      <c r="I110" s="101"/>
    </row>
    <row r="111" spans="2:9">
      <c r="B111" s="101"/>
      <c r="C111" s="101"/>
      <c r="D111" s="101"/>
      <c r="E111" s="101"/>
      <c r="F111" s="101"/>
      <c r="G111" s="101"/>
      <c r="H111" s="101"/>
      <c r="I111" s="101"/>
    </row>
    <row r="112" spans="2:9">
      <c r="B112" s="101"/>
      <c r="C112" s="101"/>
      <c r="D112" s="101"/>
      <c r="E112" s="101"/>
      <c r="F112" s="101"/>
      <c r="G112" s="101"/>
      <c r="H112" s="101"/>
      <c r="I112" s="101"/>
    </row>
    <row r="113" spans="2:9">
      <c r="B113" s="101"/>
      <c r="C113" s="101"/>
      <c r="D113" s="101"/>
      <c r="E113" s="101"/>
      <c r="F113" s="101"/>
      <c r="G113" s="101"/>
      <c r="H113" s="101"/>
      <c r="I113" s="101"/>
    </row>
    <row r="114" spans="2:9">
      <c r="F114" s="3"/>
      <c r="G114" s="3"/>
      <c r="H114" s="3"/>
    </row>
    <row r="115" spans="2:9">
      <c r="F115" s="3"/>
      <c r="G115" s="3"/>
      <c r="H115" s="3"/>
    </row>
    <row r="116" spans="2:9">
      <c r="F116" s="3"/>
      <c r="G116" s="3"/>
      <c r="H116" s="3"/>
    </row>
    <row r="117" spans="2:9">
      <c r="F117" s="3"/>
      <c r="G117" s="3"/>
      <c r="H117" s="3"/>
    </row>
    <row r="118" spans="2:9">
      <c r="F118" s="3"/>
      <c r="G118" s="3"/>
      <c r="H118" s="3"/>
    </row>
    <row r="119" spans="2:9">
      <c r="F119" s="3"/>
      <c r="G119" s="3"/>
      <c r="H119" s="3"/>
    </row>
    <row r="120" spans="2:9">
      <c r="F120" s="3"/>
      <c r="G120" s="3"/>
      <c r="H120" s="3"/>
    </row>
    <row r="121" spans="2:9">
      <c r="F121" s="3"/>
      <c r="G121" s="3"/>
      <c r="H121" s="3"/>
    </row>
    <row r="122" spans="2:9">
      <c r="F122" s="3"/>
      <c r="G122" s="3"/>
      <c r="H122" s="3"/>
    </row>
    <row r="123" spans="2:9">
      <c r="F123" s="3"/>
      <c r="G123" s="3"/>
      <c r="H123" s="3"/>
    </row>
    <row r="124" spans="2:9">
      <c r="F124" s="3"/>
      <c r="G124" s="3"/>
      <c r="H124" s="3"/>
    </row>
    <row r="125" spans="2:9">
      <c r="F125" s="3"/>
      <c r="G125" s="3"/>
      <c r="H125" s="3"/>
    </row>
    <row r="126" spans="2:9">
      <c r="F126" s="3"/>
      <c r="G126" s="3"/>
      <c r="H126" s="3"/>
    </row>
    <row r="127" spans="2:9">
      <c r="F127" s="3"/>
      <c r="G127" s="3"/>
      <c r="H127" s="3"/>
    </row>
    <row r="128" spans="2:9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sheetProtection password="C7AB" sheet="1" objects="1" scenarios="1"/>
  <mergeCells count="1">
    <mergeCell ref="B6:I6"/>
  </mergeCells>
  <phoneticPr fontId="5" type="noConversion"/>
  <dataValidations count="1">
    <dataValidation allowBlank="1" showInputMessage="1" showErrorMessage="1" sqref="AA1:XFD2 A1:B1048576 C5:C1048576 D3:XFD1048576 D1:Y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05"/>
  <sheetViews>
    <sheetView rightToLeft="1" zoomScaleNormal="100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1.285156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6.85546875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5" t="s">
        <v>199</v>
      </c>
      <c r="C1" s="79" t="s" vm="1">
        <v>259</v>
      </c>
    </row>
    <row r="2" spans="2:60">
      <c r="B2" s="55" t="s">
        <v>198</v>
      </c>
      <c r="C2" s="79" t="s">
        <v>260</v>
      </c>
    </row>
    <row r="3" spans="2:60">
      <c r="B3" s="55" t="s">
        <v>200</v>
      </c>
      <c r="C3" s="79" t="s">
        <v>261</v>
      </c>
    </row>
    <row r="4" spans="2:60">
      <c r="B4" s="55" t="s">
        <v>201</v>
      </c>
      <c r="C4" s="79">
        <v>414</v>
      </c>
    </row>
    <row r="6" spans="2:60" ht="26.25" customHeight="1">
      <c r="B6" s="185" t="s">
        <v>235</v>
      </c>
      <c r="C6" s="186"/>
      <c r="D6" s="186"/>
      <c r="E6" s="186"/>
      <c r="F6" s="186"/>
      <c r="G6" s="186"/>
      <c r="H6" s="186"/>
      <c r="I6" s="186"/>
      <c r="J6" s="186"/>
      <c r="K6" s="187"/>
    </row>
    <row r="7" spans="2:60" s="3" customFormat="1" ht="66">
      <c r="B7" s="58" t="s">
        <v>135</v>
      </c>
      <c r="C7" s="58" t="s">
        <v>136</v>
      </c>
      <c r="D7" s="58" t="s">
        <v>15</v>
      </c>
      <c r="E7" s="58" t="s">
        <v>16</v>
      </c>
      <c r="F7" s="58" t="s">
        <v>68</v>
      </c>
      <c r="G7" s="58" t="s">
        <v>120</v>
      </c>
      <c r="H7" s="58" t="s">
        <v>65</v>
      </c>
      <c r="I7" s="58" t="s">
        <v>128</v>
      </c>
      <c r="J7" s="78" t="s">
        <v>202</v>
      </c>
      <c r="K7" s="58" t="s">
        <v>203</v>
      </c>
    </row>
    <row r="8" spans="2:60" s="3" customFormat="1" ht="21.75" customHeight="1">
      <c r="B8" s="14"/>
      <c r="C8" s="70"/>
      <c r="D8" s="15"/>
      <c r="E8" s="15"/>
      <c r="F8" s="15" t="s">
        <v>20</v>
      </c>
      <c r="G8" s="15"/>
      <c r="H8" s="15" t="s">
        <v>20</v>
      </c>
      <c r="I8" s="15" t="s">
        <v>23</v>
      </c>
      <c r="J8" s="30" t="s">
        <v>20</v>
      </c>
      <c r="K8" s="16" t="s">
        <v>20</v>
      </c>
    </row>
    <row r="9" spans="2:60" s="4" customFormat="1" ht="18" customHeight="1">
      <c r="B9" s="17"/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9" t="s">
        <v>7</v>
      </c>
      <c r="J9" s="19" t="s">
        <v>8</v>
      </c>
      <c r="K9" s="19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0"/>
      <c r="C11" s="101"/>
      <c r="D11" s="101"/>
      <c r="E11" s="101"/>
      <c r="F11" s="101"/>
      <c r="G11" s="101"/>
      <c r="H11" s="101"/>
      <c r="I11" s="101"/>
      <c r="J11" s="101"/>
      <c r="K11" s="101"/>
    </row>
    <row r="12" spans="2:60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1"/>
      <c r="C14" s="101"/>
      <c r="D14" s="101"/>
      <c r="E14" s="101"/>
      <c r="F14" s="101"/>
      <c r="G14" s="101"/>
      <c r="H14" s="101"/>
      <c r="I14" s="101"/>
      <c r="J14" s="101"/>
      <c r="K14" s="101"/>
    </row>
    <row r="15" spans="2:60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1"/>
      <c r="C17" s="101"/>
      <c r="D17" s="101"/>
      <c r="E17" s="101"/>
      <c r="F17" s="101"/>
      <c r="G17" s="101"/>
      <c r="H17" s="101"/>
      <c r="I17" s="101"/>
      <c r="J17" s="101"/>
      <c r="K17" s="101"/>
    </row>
    <row r="18" spans="2:11">
      <c r="B18" s="101"/>
      <c r="C18" s="101"/>
      <c r="D18" s="101"/>
      <c r="E18" s="101"/>
      <c r="F18" s="101"/>
      <c r="G18" s="101"/>
      <c r="H18" s="101"/>
      <c r="I18" s="101"/>
      <c r="J18" s="101"/>
      <c r="K18" s="101"/>
    </row>
    <row r="19" spans="2:11">
      <c r="B19" s="101"/>
      <c r="C19" s="101"/>
      <c r="D19" s="101"/>
      <c r="E19" s="101"/>
      <c r="F19" s="101"/>
      <c r="G19" s="101"/>
      <c r="H19" s="101"/>
      <c r="I19" s="101"/>
      <c r="J19" s="101"/>
      <c r="K19" s="101"/>
    </row>
    <row r="20" spans="2:11"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11"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11"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11"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11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11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1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1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1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1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1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1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1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</sheetData>
  <sheetProtection password="C7AB" sheet="1" objects="1" scenarios="1"/>
  <mergeCells count="1">
    <mergeCell ref="B6:K6"/>
  </mergeCells>
  <dataValidations count="1">
    <dataValidation allowBlank="1" showInputMessage="1" showErrorMessage="1" sqref="D1:AF2 AH1:XFD2 D3:XFD1048576 A1:B1048576 C5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 enableFormatConditionsCalculation="0">
    <tabColor indexed="52"/>
    <pageSetUpPr fitToPage="1"/>
  </sheetPr>
  <dimension ref="B1:BH606"/>
  <sheetViews>
    <sheetView rightToLeft="1" zoomScaleNormal="100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1.2851562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6.85546875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5" t="s">
        <v>199</v>
      </c>
      <c r="C1" s="79" t="s" vm="1">
        <v>259</v>
      </c>
    </row>
    <row r="2" spans="2:60">
      <c r="B2" s="55" t="s">
        <v>198</v>
      </c>
      <c r="C2" s="79" t="s">
        <v>260</v>
      </c>
    </row>
    <row r="3" spans="2:60">
      <c r="B3" s="55" t="s">
        <v>200</v>
      </c>
      <c r="C3" s="79" t="s">
        <v>261</v>
      </c>
    </row>
    <row r="4" spans="2:60">
      <c r="B4" s="55" t="s">
        <v>201</v>
      </c>
      <c r="C4" s="79">
        <v>414</v>
      </c>
    </row>
    <row r="6" spans="2:60" ht="26.25" customHeight="1">
      <c r="B6" s="185" t="s">
        <v>236</v>
      </c>
      <c r="C6" s="186"/>
      <c r="D6" s="186"/>
      <c r="E6" s="186"/>
      <c r="F6" s="186"/>
      <c r="G6" s="186"/>
      <c r="H6" s="186"/>
      <c r="I6" s="186"/>
      <c r="J6" s="186"/>
      <c r="K6" s="187"/>
    </row>
    <row r="7" spans="2:60" s="3" customFormat="1" ht="78.75">
      <c r="B7" s="58" t="s">
        <v>135</v>
      </c>
      <c r="C7" s="77" t="s">
        <v>258</v>
      </c>
      <c r="D7" s="60" t="s">
        <v>15</v>
      </c>
      <c r="E7" s="60" t="s">
        <v>16</v>
      </c>
      <c r="F7" s="60" t="s">
        <v>68</v>
      </c>
      <c r="G7" s="60" t="s">
        <v>120</v>
      </c>
      <c r="H7" s="60" t="s">
        <v>65</v>
      </c>
      <c r="I7" s="60" t="s">
        <v>128</v>
      </c>
      <c r="J7" s="77" t="s">
        <v>202</v>
      </c>
      <c r="K7" s="62" t="s">
        <v>203</v>
      </c>
    </row>
    <row r="8" spans="2:60" s="3" customFormat="1" ht="21.75" customHeight="1">
      <c r="B8" s="14"/>
      <c r="C8" s="15"/>
      <c r="D8" s="15"/>
      <c r="E8" s="15"/>
      <c r="F8" s="15" t="s">
        <v>20</v>
      </c>
      <c r="G8" s="15"/>
      <c r="H8" s="15" t="s">
        <v>20</v>
      </c>
      <c r="I8" s="15" t="s">
        <v>23</v>
      </c>
      <c r="J8" s="30" t="s">
        <v>20</v>
      </c>
      <c r="K8" s="16" t="s">
        <v>20</v>
      </c>
    </row>
    <row r="9" spans="2:60" s="4" customFormat="1" ht="18" customHeight="1">
      <c r="B9" s="17"/>
      <c r="C9" s="19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8" t="s">
        <v>7</v>
      </c>
      <c r="J9" s="19" t="s">
        <v>8</v>
      </c>
      <c r="K9" s="19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0"/>
      <c r="C11" s="101"/>
      <c r="D11" s="101"/>
      <c r="E11" s="101"/>
      <c r="F11" s="101"/>
      <c r="G11" s="101"/>
      <c r="H11" s="101"/>
      <c r="I11" s="101"/>
      <c r="J11" s="101"/>
      <c r="K11" s="101"/>
    </row>
    <row r="12" spans="2:60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1"/>
      <c r="C14" s="101"/>
      <c r="D14" s="101"/>
      <c r="E14" s="101"/>
      <c r="F14" s="101"/>
      <c r="G14" s="101"/>
      <c r="H14" s="101"/>
      <c r="I14" s="101"/>
      <c r="J14" s="101"/>
      <c r="K14" s="101"/>
    </row>
    <row r="15" spans="2:60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1"/>
      <c r="C17" s="101"/>
      <c r="D17" s="101"/>
      <c r="E17" s="101"/>
      <c r="F17" s="101"/>
      <c r="G17" s="101"/>
      <c r="H17" s="101"/>
      <c r="I17" s="101"/>
      <c r="J17" s="101"/>
      <c r="K17" s="101"/>
    </row>
    <row r="18" spans="2:11">
      <c r="B18" s="101"/>
      <c r="C18" s="101"/>
      <c r="D18" s="101"/>
      <c r="E18" s="101"/>
      <c r="F18" s="101"/>
      <c r="G18" s="101"/>
      <c r="H18" s="101"/>
      <c r="I18" s="101"/>
      <c r="J18" s="101"/>
      <c r="K18" s="101"/>
    </row>
    <row r="19" spans="2:11">
      <c r="B19" s="101"/>
      <c r="C19" s="101"/>
      <c r="D19" s="101"/>
      <c r="E19" s="101"/>
      <c r="F19" s="101"/>
      <c r="G19" s="101"/>
      <c r="H19" s="101"/>
      <c r="I19" s="101"/>
      <c r="J19" s="101"/>
      <c r="K19" s="101"/>
    </row>
    <row r="20" spans="2:11"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11"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11"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11"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11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11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1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1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1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1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1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1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1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</sheetData>
  <sheetProtection password="C7AB" sheet="1" objects="1" scenarios="1"/>
  <mergeCells count="1">
    <mergeCell ref="B6:K6"/>
  </mergeCells>
  <phoneticPr fontId="5" type="noConversion"/>
  <dataValidations count="1">
    <dataValidation allowBlank="1" showInputMessage="1" showErrorMessage="1" sqref="D1:AF2 AH1:XFD2 D3:XFD1048576 A1:B1048576 C5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 enableFormatConditionsCalculation="0">
    <tabColor indexed="52"/>
    <pageSetUpPr fitToPage="1"/>
  </sheetPr>
  <dimension ref="B1:X108"/>
  <sheetViews>
    <sheetView rightToLeft="1" zoomScaleNormal="100" workbookViewId="0">
      <selection activeCell="N21" sqref="N21"/>
    </sheetView>
  </sheetViews>
  <sheetFormatPr defaultColWidth="9.140625" defaultRowHeight="18"/>
  <cols>
    <col min="1" max="1" width="11.85546875" style="1" customWidth="1"/>
    <col min="2" max="2" width="31.42578125" style="2" bestFit="1" customWidth="1"/>
    <col min="3" max="3" width="31.28515625" style="1" bestFit="1" customWidth="1"/>
    <col min="4" max="4" width="11.85546875" style="1" customWidth="1"/>
    <col min="5" max="5" width="7.140625" style="3" customWidth="1"/>
    <col min="6" max="6" width="6" style="3" customWidth="1"/>
    <col min="7" max="9" width="5.7109375" style="1" customWidth="1"/>
    <col min="10" max="16384" width="9.140625" style="1"/>
  </cols>
  <sheetData>
    <row r="1" spans="2:24">
      <c r="B1" s="55" t="s">
        <v>199</v>
      </c>
      <c r="C1" s="79" t="s" vm="1">
        <v>259</v>
      </c>
    </row>
    <row r="2" spans="2:24">
      <c r="B2" s="55" t="s">
        <v>198</v>
      </c>
      <c r="C2" s="79" t="s">
        <v>260</v>
      </c>
    </row>
    <row r="3" spans="2:24">
      <c r="B3" s="55" t="s">
        <v>200</v>
      </c>
      <c r="C3" s="79" t="s">
        <v>261</v>
      </c>
    </row>
    <row r="4" spans="2:24">
      <c r="B4" s="55" t="s">
        <v>201</v>
      </c>
      <c r="C4" s="79">
        <v>414</v>
      </c>
    </row>
    <row r="6" spans="2:24" ht="26.25" customHeight="1">
      <c r="B6" s="185" t="s">
        <v>237</v>
      </c>
      <c r="C6" s="186"/>
      <c r="D6" s="186"/>
    </row>
    <row r="7" spans="2:24" s="3" customFormat="1" ht="31.5">
      <c r="B7" s="58" t="s">
        <v>135</v>
      </c>
      <c r="C7" s="64" t="s">
        <v>126</v>
      </c>
      <c r="D7" s="65" t="s">
        <v>125</v>
      </c>
    </row>
    <row r="8" spans="2:24" s="3" customFormat="1">
      <c r="B8" s="14"/>
      <c r="C8" s="30" t="s">
        <v>23</v>
      </c>
      <c r="D8" s="16" t="s">
        <v>24</v>
      </c>
    </row>
    <row r="9" spans="2:24" s="4" customFormat="1" ht="18" customHeight="1">
      <c r="B9" s="17"/>
      <c r="C9" s="18" t="s">
        <v>1</v>
      </c>
      <c r="D9" s="19" t="s">
        <v>2</v>
      </c>
      <c r="E9" s="3"/>
      <c r="F9" s="3"/>
    </row>
    <row r="10" spans="2:24" s="4" customFormat="1" ht="18" customHeight="1">
      <c r="B10" s="137" t="s">
        <v>1890</v>
      </c>
      <c r="C10" s="138">
        <f>+C11+C28</f>
        <v>17386.199982703292</v>
      </c>
      <c r="D10" s="139"/>
      <c r="E10" s="3"/>
      <c r="F10" s="3"/>
    </row>
    <row r="11" spans="2:24">
      <c r="B11" s="140" t="s">
        <v>1891</v>
      </c>
      <c r="C11" s="144">
        <f>SUM(C12:C27)</f>
        <v>13882.006114209764</v>
      </c>
      <c r="D11" s="142"/>
    </row>
    <row r="12" spans="2:24">
      <c r="B12" s="143" t="s">
        <v>1893</v>
      </c>
      <c r="C12" s="141">
        <v>1256.2225567799999</v>
      </c>
      <c r="D12" s="142">
        <v>46132</v>
      </c>
    </row>
    <row r="13" spans="2:24">
      <c r="B13" s="143" t="s">
        <v>1934</v>
      </c>
      <c r="C13" s="141">
        <v>1032.7950000000003</v>
      </c>
      <c r="D13" s="142">
        <v>43404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2:24">
      <c r="B14" s="143" t="s">
        <v>1936</v>
      </c>
      <c r="C14" s="141">
        <v>38.721582520343489</v>
      </c>
      <c r="D14" s="142">
        <v>43404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2:24">
      <c r="B15" s="143" t="s">
        <v>1935</v>
      </c>
      <c r="C15" s="141">
        <v>102.57466420896465</v>
      </c>
      <c r="D15" s="142">
        <v>43404</v>
      </c>
    </row>
    <row r="16" spans="2:24">
      <c r="B16" s="143" t="s">
        <v>1937</v>
      </c>
      <c r="C16" s="141">
        <v>55.119753270691916</v>
      </c>
      <c r="D16" s="142">
        <v>45143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2:24">
      <c r="B17" s="143" t="s">
        <v>1946</v>
      </c>
      <c r="C17" s="141">
        <v>1183.9887037705321</v>
      </c>
      <c r="D17" s="142">
        <v>42735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2:24">
      <c r="B18" s="143" t="s">
        <v>1941</v>
      </c>
      <c r="C18" s="141">
        <v>3968.6836645777353</v>
      </c>
      <c r="D18" s="142">
        <v>42719</v>
      </c>
    </row>
    <row r="19" spans="2:24">
      <c r="B19" s="143" t="s">
        <v>1942</v>
      </c>
      <c r="C19" s="141">
        <v>1552.336</v>
      </c>
      <c r="D19" s="142">
        <v>42901</v>
      </c>
    </row>
    <row r="20" spans="2:24">
      <c r="B20" s="143" t="s">
        <v>1949</v>
      </c>
      <c r="C20" s="141">
        <v>896.64450927007294</v>
      </c>
      <c r="D20" s="142">
        <v>42643</v>
      </c>
    </row>
    <row r="21" spans="2:24">
      <c r="B21" s="143" t="s">
        <v>1933</v>
      </c>
      <c r="C21" s="141">
        <v>838.32489458150224</v>
      </c>
      <c r="D21" s="142">
        <v>42566</v>
      </c>
    </row>
    <row r="22" spans="2:24">
      <c r="B22" s="143" t="s">
        <v>1947</v>
      </c>
      <c r="C22" s="141">
        <v>39.382758518999999</v>
      </c>
      <c r="D22" s="142">
        <v>42643</v>
      </c>
    </row>
    <row r="23" spans="2:24">
      <c r="B23" s="143" t="s">
        <v>1939</v>
      </c>
      <c r="C23" s="141">
        <v>69.3</v>
      </c>
      <c r="D23" s="142">
        <v>43948</v>
      </c>
    </row>
    <row r="24" spans="2:24">
      <c r="B24" s="143" t="s">
        <v>1938</v>
      </c>
      <c r="C24" s="141">
        <v>197.05415999999991</v>
      </c>
      <c r="D24" s="142">
        <v>43011</v>
      </c>
    </row>
    <row r="25" spans="2:24">
      <c r="B25" s="143" t="s">
        <v>1944</v>
      </c>
      <c r="C25" s="141">
        <v>482.17690737776866</v>
      </c>
      <c r="D25" s="142">
        <v>43297</v>
      </c>
    </row>
    <row r="26" spans="2:24">
      <c r="B26" s="143" t="s">
        <v>1943</v>
      </c>
      <c r="C26" s="141">
        <v>1073.2324713331543</v>
      </c>
      <c r="D26" s="142">
        <v>43297</v>
      </c>
    </row>
    <row r="27" spans="2:24">
      <c r="B27" s="143" t="s">
        <v>1940</v>
      </c>
      <c r="C27" s="141">
        <v>1095.4484880000002</v>
      </c>
      <c r="D27" s="142">
        <v>43908</v>
      </c>
    </row>
    <row r="28" spans="2:24">
      <c r="B28" s="140" t="s">
        <v>1892</v>
      </c>
      <c r="C28" s="145">
        <f>SUM(C29:C31)</f>
        <v>3504.1938684935294</v>
      </c>
      <c r="D28" s="142"/>
    </row>
    <row r="29" spans="2:24">
      <c r="B29" s="143" t="s">
        <v>1762</v>
      </c>
      <c r="C29" s="141">
        <v>2435.2448939999999</v>
      </c>
      <c r="D29" s="142">
        <v>46054</v>
      </c>
    </row>
    <row r="30" spans="2:24">
      <c r="B30" s="143" t="s">
        <v>1948</v>
      </c>
      <c r="C30" s="141">
        <v>970.17111807352944</v>
      </c>
      <c r="D30" s="142">
        <v>44678</v>
      </c>
    </row>
    <row r="31" spans="2:24">
      <c r="B31" s="143" t="s">
        <v>1945</v>
      </c>
      <c r="C31" s="141">
        <v>98.777856419999949</v>
      </c>
      <c r="D31" s="142">
        <v>43100</v>
      </c>
    </row>
    <row r="32" spans="2:24">
      <c r="B32" s="101"/>
      <c r="C32" s="101"/>
      <c r="D32" s="101"/>
    </row>
    <row r="33" spans="2:4">
      <c r="B33" s="101"/>
      <c r="C33" s="101"/>
      <c r="D33" s="101"/>
    </row>
    <row r="34" spans="2:4">
      <c r="B34" s="101"/>
      <c r="C34" s="101"/>
      <c r="D34" s="101"/>
    </row>
    <row r="35" spans="2:4">
      <c r="B35" s="101"/>
      <c r="C35" s="101"/>
      <c r="D35" s="101"/>
    </row>
    <row r="36" spans="2:4">
      <c r="B36" s="101"/>
      <c r="C36" s="101"/>
      <c r="D36" s="101"/>
    </row>
    <row r="37" spans="2:4">
      <c r="B37" s="101"/>
      <c r="C37" s="101"/>
      <c r="D37" s="101"/>
    </row>
    <row r="38" spans="2:4">
      <c r="B38" s="101"/>
      <c r="C38" s="101"/>
      <c r="D38" s="101"/>
    </row>
    <row r="39" spans="2:4">
      <c r="B39" s="101"/>
      <c r="C39" s="101"/>
      <c r="D39" s="101"/>
    </row>
    <row r="40" spans="2:4">
      <c r="B40" s="101"/>
      <c r="C40" s="101"/>
      <c r="D40" s="101"/>
    </row>
    <row r="41" spans="2:4">
      <c r="B41" s="101"/>
      <c r="C41" s="101"/>
      <c r="D41" s="101"/>
    </row>
    <row r="42" spans="2:4">
      <c r="B42" s="101"/>
      <c r="C42" s="101"/>
      <c r="D42" s="101"/>
    </row>
    <row r="43" spans="2:4">
      <c r="B43" s="101"/>
      <c r="C43" s="101"/>
      <c r="D43" s="101"/>
    </row>
    <row r="44" spans="2:4">
      <c r="B44" s="101"/>
      <c r="C44" s="101"/>
      <c r="D44" s="101"/>
    </row>
    <row r="45" spans="2:4">
      <c r="B45" s="101"/>
      <c r="C45" s="101"/>
      <c r="D45" s="101"/>
    </row>
    <row r="46" spans="2:4">
      <c r="B46" s="101"/>
      <c r="C46" s="101"/>
      <c r="D46" s="101"/>
    </row>
    <row r="47" spans="2:4">
      <c r="B47" s="101"/>
      <c r="C47" s="101"/>
      <c r="D47" s="101"/>
    </row>
    <row r="48" spans="2:4">
      <c r="B48" s="101"/>
      <c r="C48" s="101"/>
      <c r="D48" s="101"/>
    </row>
    <row r="49" spans="2:4">
      <c r="B49" s="101"/>
      <c r="C49" s="101"/>
      <c r="D49" s="101"/>
    </row>
    <row r="50" spans="2:4">
      <c r="B50" s="101"/>
      <c r="C50" s="101"/>
      <c r="D50" s="101"/>
    </row>
    <row r="51" spans="2:4">
      <c r="B51" s="101"/>
      <c r="C51" s="101"/>
      <c r="D51" s="101"/>
    </row>
    <row r="52" spans="2:4">
      <c r="B52" s="101"/>
      <c r="C52" s="101"/>
      <c r="D52" s="101"/>
    </row>
    <row r="53" spans="2:4">
      <c r="B53" s="101"/>
      <c r="C53" s="101"/>
      <c r="D53" s="101"/>
    </row>
    <row r="54" spans="2:4">
      <c r="B54" s="101"/>
      <c r="C54" s="101"/>
      <c r="D54" s="101"/>
    </row>
    <row r="55" spans="2:4">
      <c r="B55" s="101"/>
      <c r="C55" s="101"/>
      <c r="D55" s="101"/>
    </row>
    <row r="56" spans="2:4">
      <c r="B56" s="101"/>
      <c r="C56" s="101"/>
      <c r="D56" s="101"/>
    </row>
    <row r="57" spans="2:4">
      <c r="B57" s="101"/>
      <c r="C57" s="101"/>
      <c r="D57" s="101"/>
    </row>
    <row r="58" spans="2:4">
      <c r="B58" s="101"/>
      <c r="C58" s="101"/>
      <c r="D58" s="101"/>
    </row>
    <row r="59" spans="2:4">
      <c r="B59" s="101"/>
      <c r="C59" s="101"/>
      <c r="D59" s="101"/>
    </row>
    <row r="60" spans="2:4">
      <c r="B60" s="101"/>
      <c r="C60" s="101"/>
      <c r="D60" s="101"/>
    </row>
    <row r="61" spans="2:4">
      <c r="B61" s="101"/>
      <c r="C61" s="101"/>
      <c r="D61" s="101"/>
    </row>
    <row r="62" spans="2:4">
      <c r="B62" s="101"/>
      <c r="C62" s="101"/>
      <c r="D62" s="101"/>
    </row>
    <row r="63" spans="2:4">
      <c r="B63" s="101"/>
      <c r="C63" s="101"/>
      <c r="D63" s="101"/>
    </row>
    <row r="64" spans="2:4">
      <c r="B64" s="101"/>
      <c r="C64" s="101"/>
      <c r="D64" s="101"/>
    </row>
    <row r="65" spans="2:4">
      <c r="B65" s="101"/>
      <c r="C65" s="101"/>
      <c r="D65" s="101"/>
    </row>
    <row r="66" spans="2:4">
      <c r="B66" s="101"/>
      <c r="C66" s="101"/>
      <c r="D66" s="101"/>
    </row>
    <row r="67" spans="2:4">
      <c r="B67" s="101"/>
      <c r="C67" s="101"/>
      <c r="D67" s="101"/>
    </row>
    <row r="68" spans="2:4">
      <c r="B68" s="101"/>
      <c r="C68" s="101"/>
      <c r="D68" s="101"/>
    </row>
    <row r="69" spans="2:4">
      <c r="B69" s="101"/>
      <c r="C69" s="101"/>
      <c r="D69" s="101"/>
    </row>
    <row r="70" spans="2:4">
      <c r="B70" s="101"/>
      <c r="C70" s="101"/>
      <c r="D70" s="101"/>
    </row>
    <row r="71" spans="2:4">
      <c r="B71" s="101"/>
      <c r="C71" s="101"/>
      <c r="D71" s="101"/>
    </row>
    <row r="72" spans="2:4">
      <c r="B72" s="101"/>
      <c r="C72" s="101"/>
      <c r="D72" s="101"/>
    </row>
    <row r="73" spans="2:4">
      <c r="B73" s="101"/>
      <c r="C73" s="101"/>
      <c r="D73" s="101"/>
    </row>
    <row r="74" spans="2:4">
      <c r="B74" s="101"/>
      <c r="C74" s="101"/>
      <c r="D74" s="101"/>
    </row>
    <row r="75" spans="2:4">
      <c r="B75" s="101"/>
      <c r="C75" s="101"/>
      <c r="D75" s="101"/>
    </row>
    <row r="76" spans="2:4">
      <c r="B76" s="101"/>
      <c r="C76" s="101"/>
      <c r="D76" s="101"/>
    </row>
    <row r="77" spans="2:4">
      <c r="B77" s="101"/>
      <c r="C77" s="101"/>
      <c r="D77" s="101"/>
    </row>
    <row r="78" spans="2:4">
      <c r="B78" s="101"/>
      <c r="C78" s="101"/>
      <c r="D78" s="101"/>
    </row>
    <row r="79" spans="2:4">
      <c r="B79" s="101"/>
      <c r="C79" s="101"/>
      <c r="D79" s="101"/>
    </row>
    <row r="80" spans="2:4">
      <c r="B80" s="101"/>
      <c r="C80" s="101"/>
      <c r="D80" s="101"/>
    </row>
    <row r="81" spans="2:4">
      <c r="B81" s="101"/>
      <c r="C81" s="101"/>
      <c r="D81" s="101"/>
    </row>
    <row r="82" spans="2:4">
      <c r="B82" s="101"/>
      <c r="C82" s="101"/>
      <c r="D82" s="101"/>
    </row>
    <row r="83" spans="2:4">
      <c r="B83" s="101"/>
      <c r="C83" s="101"/>
      <c r="D83" s="101"/>
    </row>
    <row r="84" spans="2:4">
      <c r="B84" s="101"/>
      <c r="C84" s="101"/>
      <c r="D84" s="101"/>
    </row>
    <row r="85" spans="2:4">
      <c r="B85" s="101"/>
      <c r="C85" s="101"/>
      <c r="D85" s="101"/>
    </row>
    <row r="86" spans="2:4">
      <c r="B86" s="101"/>
      <c r="C86" s="101"/>
      <c r="D86" s="101"/>
    </row>
    <row r="87" spans="2:4">
      <c r="B87" s="101"/>
      <c r="C87" s="101"/>
      <c r="D87" s="101"/>
    </row>
    <row r="88" spans="2:4">
      <c r="B88" s="101"/>
      <c r="C88" s="101"/>
      <c r="D88" s="101"/>
    </row>
    <row r="89" spans="2:4">
      <c r="B89" s="101"/>
      <c r="C89" s="101"/>
      <c r="D89" s="101"/>
    </row>
    <row r="90" spans="2:4">
      <c r="B90" s="101"/>
      <c r="C90" s="101"/>
      <c r="D90" s="101"/>
    </row>
    <row r="91" spans="2:4">
      <c r="B91" s="101"/>
      <c r="C91" s="101"/>
      <c r="D91" s="101"/>
    </row>
    <row r="92" spans="2:4">
      <c r="B92" s="101"/>
      <c r="C92" s="101"/>
      <c r="D92" s="101"/>
    </row>
    <row r="93" spans="2:4">
      <c r="B93" s="101"/>
      <c r="C93" s="101"/>
      <c r="D93" s="101"/>
    </row>
    <row r="94" spans="2:4">
      <c r="B94" s="101"/>
      <c r="C94" s="101"/>
      <c r="D94" s="101"/>
    </row>
    <row r="95" spans="2:4">
      <c r="B95" s="101"/>
      <c r="C95" s="101"/>
      <c r="D95" s="101"/>
    </row>
    <row r="96" spans="2:4">
      <c r="B96" s="101"/>
      <c r="C96" s="101"/>
      <c r="D96" s="101"/>
    </row>
    <row r="97" spans="2:4">
      <c r="B97" s="101"/>
      <c r="C97" s="101"/>
      <c r="D97" s="101"/>
    </row>
    <row r="98" spans="2:4">
      <c r="B98" s="101"/>
      <c r="C98" s="101"/>
      <c r="D98" s="101"/>
    </row>
    <row r="99" spans="2:4">
      <c r="B99" s="101"/>
      <c r="C99" s="101"/>
      <c r="D99" s="101"/>
    </row>
    <row r="100" spans="2:4">
      <c r="B100" s="101"/>
      <c r="C100" s="101"/>
      <c r="D100" s="101"/>
    </row>
    <row r="101" spans="2:4">
      <c r="B101" s="101"/>
      <c r="C101" s="101"/>
      <c r="D101" s="101"/>
    </row>
    <row r="102" spans="2:4">
      <c r="B102" s="101"/>
      <c r="C102" s="101"/>
      <c r="D102" s="101"/>
    </row>
    <row r="103" spans="2:4">
      <c r="B103" s="101"/>
      <c r="C103" s="101"/>
      <c r="D103" s="101"/>
    </row>
    <row r="104" spans="2:4">
      <c r="B104" s="101"/>
      <c r="C104" s="101"/>
      <c r="D104" s="101"/>
    </row>
    <row r="105" spans="2:4">
      <c r="B105" s="101"/>
      <c r="C105" s="101"/>
      <c r="D105" s="101"/>
    </row>
    <row r="106" spans="2:4">
      <c r="B106" s="101"/>
      <c r="C106" s="101"/>
      <c r="D106" s="101"/>
    </row>
    <row r="107" spans="2:4">
      <c r="B107" s="101"/>
      <c r="C107" s="101"/>
      <c r="D107" s="101"/>
    </row>
    <row r="108" spans="2:4">
      <c r="B108" s="101"/>
      <c r="C108" s="101"/>
      <c r="D108" s="101"/>
    </row>
  </sheetData>
  <sheetProtection password="C7AB" sheet="1" objects="1" scenarios="1"/>
  <mergeCells count="1">
    <mergeCell ref="B6:D6"/>
  </mergeCells>
  <phoneticPr fontId="5" type="noConversion"/>
  <dataValidations count="1">
    <dataValidation allowBlank="1" showInputMessage="1" showErrorMessage="1" sqref="K1:XFD2 D3:D12 C5:C12 B1:B19 C13:D19 B20:D1048576 A1:A1048576 E3:XFD1048576 D1:I2"/>
  </dataValidations>
  <pageMargins left="0" right="0" top="0.51181102362204722" bottom="0.51181102362204722" header="0" footer="0.23622047244094491"/>
  <pageSetup paperSize="9" fitToHeight="25" pageOrder="overThenDown" orientation="portrait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2"/>
  <sheetViews>
    <sheetView rightToLeft="1" zoomScaleNormal="100" workbookViewId="0"/>
  </sheetViews>
  <sheetFormatPr defaultColWidth="9.140625" defaultRowHeight="18"/>
  <cols>
    <col min="1" max="1" width="4.42578125" style="1" customWidth="1"/>
    <col min="2" max="2" width="19.85546875" style="2" customWidth="1"/>
    <col min="3" max="3" width="18" style="2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5" t="s">
        <v>199</v>
      </c>
      <c r="C1" s="79" t="s" vm="1">
        <v>259</v>
      </c>
    </row>
    <row r="2" spans="2:18">
      <c r="B2" s="55" t="s">
        <v>198</v>
      </c>
      <c r="C2" s="79" t="s">
        <v>260</v>
      </c>
    </row>
    <row r="3" spans="2:18">
      <c r="B3" s="55" t="s">
        <v>200</v>
      </c>
      <c r="C3" s="79" t="s">
        <v>261</v>
      </c>
    </row>
    <row r="4" spans="2:18">
      <c r="B4" s="55" t="s">
        <v>201</v>
      </c>
      <c r="C4" s="79">
        <v>414</v>
      </c>
    </row>
    <row r="6" spans="2:18" ht="26.25" customHeight="1">
      <c r="B6" s="185" t="s">
        <v>240</v>
      </c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7"/>
    </row>
    <row r="7" spans="2:18" s="3" customFormat="1" ht="78.75">
      <c r="B7" s="20" t="s">
        <v>135</v>
      </c>
      <c r="C7" s="28" t="s">
        <v>55</v>
      </c>
      <c r="D7" s="71" t="s">
        <v>77</v>
      </c>
      <c r="E7" s="28" t="s">
        <v>15</v>
      </c>
      <c r="F7" s="28" t="s">
        <v>78</v>
      </c>
      <c r="G7" s="28" t="s">
        <v>121</v>
      </c>
      <c r="H7" s="28" t="s">
        <v>18</v>
      </c>
      <c r="I7" s="28" t="s">
        <v>120</v>
      </c>
      <c r="J7" s="28" t="s">
        <v>17</v>
      </c>
      <c r="K7" s="28" t="s">
        <v>238</v>
      </c>
      <c r="L7" s="28" t="s">
        <v>0</v>
      </c>
      <c r="M7" s="28" t="s">
        <v>239</v>
      </c>
      <c r="N7" s="28" t="s">
        <v>70</v>
      </c>
      <c r="O7" s="71" t="s">
        <v>202</v>
      </c>
      <c r="P7" s="29" t="s">
        <v>204</v>
      </c>
      <c r="R7" s="1"/>
    </row>
    <row r="8" spans="2:18" s="3" customFormat="1" ht="17.25" customHeight="1">
      <c r="B8" s="14"/>
      <c r="C8" s="30"/>
      <c r="D8" s="30"/>
      <c r="E8" s="30"/>
      <c r="F8" s="30"/>
      <c r="G8" s="30" t="s">
        <v>24</v>
      </c>
      <c r="H8" s="30" t="s">
        <v>21</v>
      </c>
      <c r="I8" s="30"/>
      <c r="J8" s="30" t="s">
        <v>20</v>
      </c>
      <c r="K8" s="30" t="s">
        <v>20</v>
      </c>
      <c r="L8" s="30" t="s">
        <v>22</v>
      </c>
      <c r="M8" s="30" t="s">
        <v>23</v>
      </c>
      <c r="N8" s="30" t="s">
        <v>20</v>
      </c>
      <c r="O8" s="30" t="s">
        <v>20</v>
      </c>
      <c r="P8" s="31" t="s">
        <v>20</v>
      </c>
    </row>
    <row r="9" spans="2:18" s="4" customFormat="1" ht="18" customHeight="1">
      <c r="B9" s="17"/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9" t="s">
        <v>7</v>
      </c>
      <c r="J9" s="19" t="s">
        <v>8</v>
      </c>
      <c r="K9" s="18" t="s">
        <v>9</v>
      </c>
      <c r="L9" s="18" t="s">
        <v>10</v>
      </c>
      <c r="M9" s="18" t="s">
        <v>11</v>
      </c>
      <c r="N9" s="18" t="s">
        <v>12</v>
      </c>
      <c r="O9" s="19" t="s">
        <v>13</v>
      </c>
      <c r="P9" s="19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100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2"/>
      <c r="D390" s="1"/>
    </row>
    <row r="391" spans="2:4">
      <c r="B391" s="42"/>
      <c r="D391" s="1"/>
    </row>
    <row r="392" spans="2:4">
      <c r="B392" s="3"/>
      <c r="D392" s="1"/>
    </row>
  </sheetData>
  <sheetProtection password="C7AB" sheet="1" objects="1" scenarios="1"/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 enableFormatConditionsCalculation="0">
    <tabColor rgb="FFFF0000"/>
    <pageSetUpPr fitToPage="1"/>
  </sheetPr>
  <dimension ref="B1:AH512"/>
  <sheetViews>
    <sheetView rightToLeft="1" zoomScaleNormal="100" workbookViewId="0">
      <selection activeCell="G13" sqref="G13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20.85546875" style="2" customWidth="1"/>
    <col min="4" max="4" width="6.5703125" style="2" bestFit="1" customWidth="1"/>
    <col min="5" max="5" width="4.85546875" style="1" bestFit="1" customWidth="1"/>
    <col min="6" max="6" width="10.710937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11.28515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8.7109375" style="1" customWidth="1"/>
    <col min="17" max="17" width="10" style="1" customWidth="1"/>
    <col min="18" max="18" width="9.5703125" style="1" customWidth="1"/>
    <col min="19" max="19" width="6.140625" style="1" customWidth="1"/>
    <col min="20" max="21" width="5.7109375" style="1" customWidth="1"/>
    <col min="22" max="22" width="6.85546875" style="1" customWidth="1"/>
    <col min="23" max="23" width="6.42578125" style="1" customWidth="1"/>
    <col min="24" max="24" width="6.7109375" style="1" customWidth="1"/>
    <col min="25" max="25" width="7.28515625" style="1" customWidth="1"/>
    <col min="26" max="32" width="5.7109375" style="1" customWidth="1"/>
    <col min="33" max="33" width="3.42578125" style="1" customWidth="1"/>
    <col min="34" max="34" width="5.7109375" style="1" hidden="1" customWidth="1"/>
    <col min="35" max="35" width="10.140625" style="1" customWidth="1"/>
    <col min="36" max="36" width="13.85546875" style="1" customWidth="1"/>
    <col min="37" max="37" width="5.7109375" style="1" customWidth="1"/>
    <col min="38" max="16384" width="9.140625" style="1"/>
  </cols>
  <sheetData>
    <row r="1" spans="2:13">
      <c r="B1" s="190" t="s">
        <v>199</v>
      </c>
      <c r="C1" s="191" t="s" vm="1">
        <v>259</v>
      </c>
      <c r="D1" s="193"/>
      <c r="E1" s="193"/>
      <c r="F1" s="193"/>
      <c r="G1" s="193"/>
      <c r="H1" s="193"/>
      <c r="I1" s="193"/>
      <c r="J1" s="193"/>
      <c r="K1" s="193"/>
      <c r="L1" s="193"/>
    </row>
    <row r="2" spans="2:13">
      <c r="B2" s="190" t="s">
        <v>198</v>
      </c>
      <c r="C2" s="191" t="s">
        <v>260</v>
      </c>
      <c r="D2" s="193"/>
      <c r="E2" s="193"/>
      <c r="F2" s="193"/>
      <c r="G2" s="193"/>
      <c r="H2" s="193"/>
      <c r="I2" s="193"/>
      <c r="J2" s="193"/>
      <c r="K2" s="193"/>
      <c r="L2" s="193"/>
    </row>
    <row r="3" spans="2:13">
      <c r="B3" s="190" t="s">
        <v>200</v>
      </c>
      <c r="C3" s="191" t="s">
        <v>261</v>
      </c>
      <c r="D3" s="193"/>
      <c r="E3" s="193"/>
      <c r="F3" s="193"/>
      <c r="G3" s="193"/>
      <c r="H3" s="193"/>
      <c r="I3" s="193"/>
      <c r="J3" s="193"/>
      <c r="K3" s="193"/>
      <c r="L3" s="193"/>
    </row>
    <row r="4" spans="2:13">
      <c r="B4" s="190" t="s">
        <v>201</v>
      </c>
      <c r="C4" s="191">
        <v>414</v>
      </c>
      <c r="D4" s="193"/>
      <c r="E4" s="193"/>
      <c r="F4" s="193"/>
      <c r="G4" s="193"/>
      <c r="H4" s="193"/>
      <c r="I4" s="193"/>
      <c r="J4" s="193"/>
      <c r="K4" s="193"/>
      <c r="L4" s="193"/>
    </row>
    <row r="6" spans="2:13" ht="26.25" customHeight="1">
      <c r="B6" s="188" t="s">
        <v>229</v>
      </c>
      <c r="C6" s="189"/>
      <c r="D6" s="189"/>
      <c r="E6" s="189"/>
      <c r="F6" s="189"/>
      <c r="G6" s="189"/>
      <c r="H6" s="189"/>
      <c r="I6" s="189"/>
      <c r="J6" s="189"/>
      <c r="K6" s="189"/>
      <c r="L6" s="189"/>
    </row>
    <row r="7" spans="2:13" s="3" customFormat="1" ht="63">
      <c r="B7" s="197" t="s">
        <v>134</v>
      </c>
      <c r="C7" s="198" t="s">
        <v>55</v>
      </c>
      <c r="D7" s="198" t="s">
        <v>136</v>
      </c>
      <c r="E7" s="198" t="s">
        <v>15</v>
      </c>
      <c r="F7" s="198" t="s">
        <v>78</v>
      </c>
      <c r="G7" s="198" t="s">
        <v>120</v>
      </c>
      <c r="H7" s="198" t="s">
        <v>17</v>
      </c>
      <c r="I7" s="198" t="s">
        <v>19</v>
      </c>
      <c r="J7" s="198" t="s">
        <v>73</v>
      </c>
      <c r="K7" s="198" t="s">
        <v>202</v>
      </c>
      <c r="L7" s="198" t="s">
        <v>203</v>
      </c>
      <c r="M7" s="1"/>
    </row>
    <row r="8" spans="2:13" s="3" customFormat="1" ht="28.5" customHeight="1">
      <c r="B8" s="199"/>
      <c r="C8" s="200"/>
      <c r="D8" s="200"/>
      <c r="E8" s="200"/>
      <c r="F8" s="200"/>
      <c r="G8" s="200"/>
      <c r="H8" s="200" t="s">
        <v>20</v>
      </c>
      <c r="I8" s="200" t="s">
        <v>20</v>
      </c>
      <c r="J8" s="200" t="s">
        <v>23</v>
      </c>
      <c r="K8" s="200" t="s">
        <v>20</v>
      </c>
      <c r="L8" s="200" t="s">
        <v>20</v>
      </c>
    </row>
    <row r="9" spans="2:13" s="4" customFormat="1" ht="18" customHeight="1">
      <c r="B9" s="201"/>
      <c r="C9" s="202" t="s">
        <v>1</v>
      </c>
      <c r="D9" s="202" t="s">
        <v>2</v>
      </c>
      <c r="E9" s="202" t="s">
        <v>3</v>
      </c>
      <c r="F9" s="202" t="s">
        <v>4</v>
      </c>
      <c r="G9" s="202" t="s">
        <v>5</v>
      </c>
      <c r="H9" s="202" t="s">
        <v>6</v>
      </c>
      <c r="I9" s="202" t="s">
        <v>7</v>
      </c>
      <c r="J9" s="202" t="s">
        <v>8</v>
      </c>
      <c r="K9" s="202" t="s">
        <v>9</v>
      </c>
      <c r="L9" s="202" t="s">
        <v>10</v>
      </c>
    </row>
    <row r="10" spans="2:13" s="155" customFormat="1" ht="18" customHeight="1">
      <c r="B10" s="203" t="s">
        <v>54</v>
      </c>
      <c r="C10" s="204"/>
      <c r="D10" s="204"/>
      <c r="E10" s="204"/>
      <c r="F10" s="204"/>
      <c r="G10" s="204"/>
      <c r="H10" s="204"/>
      <c r="I10" s="204"/>
      <c r="J10" s="210">
        <v>92580.384850000002</v>
      </c>
      <c r="K10" s="211">
        <v>1</v>
      </c>
      <c r="L10" s="211">
        <v>5.4356494965144372E-2</v>
      </c>
    </row>
    <row r="11" spans="2:13" s="156" customFormat="1">
      <c r="B11" s="205" t="s">
        <v>254</v>
      </c>
      <c r="C11" s="206"/>
      <c r="D11" s="206"/>
      <c r="E11" s="206"/>
      <c r="F11" s="206"/>
      <c r="G11" s="206"/>
      <c r="H11" s="206"/>
      <c r="I11" s="206"/>
      <c r="J11" s="212">
        <v>59151.551630000002</v>
      </c>
      <c r="K11" s="213">
        <v>0.65669755188641998</v>
      </c>
      <c r="L11" s="213">
        <v>3.4729505862024647E-2</v>
      </c>
    </row>
    <row r="12" spans="2:13" s="156" customFormat="1">
      <c r="B12" s="219" t="s">
        <v>52</v>
      </c>
      <c r="C12" s="206"/>
      <c r="D12" s="206"/>
      <c r="E12" s="206"/>
      <c r="F12" s="206"/>
      <c r="G12" s="206"/>
      <c r="H12" s="206"/>
      <c r="I12" s="206"/>
      <c r="J12" s="212">
        <v>40712.868000000002</v>
      </c>
      <c r="K12" s="213">
        <v>0.42077277286196429</v>
      </c>
      <c r="L12" s="213">
        <v>2.390364663145584E-2</v>
      </c>
    </row>
    <row r="13" spans="2:13" s="156" customFormat="1">
      <c r="B13" s="209" t="s">
        <v>1849</v>
      </c>
      <c r="C13" s="208" t="s">
        <v>1850</v>
      </c>
      <c r="D13" s="208">
        <v>26</v>
      </c>
      <c r="E13" s="208" t="s">
        <v>1851</v>
      </c>
      <c r="F13" s="208" t="s">
        <v>180</v>
      </c>
      <c r="G13" s="216" t="s">
        <v>184</v>
      </c>
      <c r="H13" s="217">
        <v>0</v>
      </c>
      <c r="I13" s="217">
        <v>0</v>
      </c>
      <c r="J13" s="214">
        <v>11429.168</v>
      </c>
      <c r="K13" s="215">
        <v>0.12054028756194331</v>
      </c>
      <c r="L13" s="215">
        <v>6.7103794594756336E-3</v>
      </c>
    </row>
    <row r="14" spans="2:13" s="156" customFormat="1">
      <c r="B14" s="209" t="s">
        <v>1852</v>
      </c>
      <c r="C14" s="208" t="s">
        <v>1853</v>
      </c>
      <c r="D14" s="208">
        <v>12</v>
      </c>
      <c r="E14" s="208" t="s">
        <v>322</v>
      </c>
      <c r="F14" s="208" t="s">
        <v>182</v>
      </c>
      <c r="G14" s="216" t="s">
        <v>184</v>
      </c>
      <c r="H14" s="217">
        <v>0</v>
      </c>
      <c r="I14" s="217">
        <v>0</v>
      </c>
      <c r="J14" s="214">
        <v>11586.366</v>
      </c>
      <c r="K14" s="215">
        <v>0.11940968621978734</v>
      </c>
      <c r="L14" s="215">
        <v>6.8026747368108388E-3</v>
      </c>
    </row>
    <row r="15" spans="2:13" s="156" customFormat="1">
      <c r="B15" s="209" t="s">
        <v>1854</v>
      </c>
      <c r="C15" s="208" t="s">
        <v>1855</v>
      </c>
      <c r="D15" s="208">
        <v>10</v>
      </c>
      <c r="E15" s="208" t="s">
        <v>322</v>
      </c>
      <c r="F15" s="208" t="s">
        <v>182</v>
      </c>
      <c r="G15" s="216" t="s">
        <v>184</v>
      </c>
      <c r="H15" s="217">
        <v>0</v>
      </c>
      <c r="I15" s="217">
        <v>0</v>
      </c>
      <c r="J15" s="214">
        <v>17697.333999999999</v>
      </c>
      <c r="K15" s="215">
        <v>1.6537103924113835E-2</v>
      </c>
      <c r="L15" s="215">
        <v>1.0390592435169363E-2</v>
      </c>
    </row>
    <row r="16" spans="2:13" s="156" customFormat="1">
      <c r="B16" s="207"/>
      <c r="C16" s="208"/>
      <c r="D16" s="208"/>
      <c r="E16" s="208"/>
      <c r="F16" s="208"/>
      <c r="G16" s="208"/>
      <c r="H16" s="208"/>
      <c r="I16" s="208"/>
      <c r="J16" s="208"/>
      <c r="K16" s="215"/>
      <c r="L16" s="208"/>
    </row>
    <row r="17" spans="2:12" s="156" customFormat="1">
      <c r="B17" s="219" t="s">
        <v>53</v>
      </c>
      <c r="C17" s="206"/>
      <c r="D17" s="206"/>
      <c r="E17" s="206"/>
      <c r="F17" s="206"/>
      <c r="G17" s="206"/>
      <c r="H17" s="206"/>
      <c r="I17" s="206"/>
      <c r="J17" s="212">
        <v>18438.68363</v>
      </c>
      <c r="K17" s="213">
        <v>0.23592477902445566</v>
      </c>
      <c r="L17" s="213">
        <v>1.0825859230568806E-2</v>
      </c>
    </row>
    <row r="18" spans="2:12" s="156" customFormat="1">
      <c r="B18" s="209" t="s">
        <v>1849</v>
      </c>
      <c r="C18" s="208" t="s">
        <v>1857</v>
      </c>
      <c r="D18" s="208">
        <v>26</v>
      </c>
      <c r="E18" s="208" t="s">
        <v>1851</v>
      </c>
      <c r="F18" s="208" t="s">
        <v>180</v>
      </c>
      <c r="G18" s="216" t="s">
        <v>183</v>
      </c>
      <c r="H18" s="217">
        <v>0</v>
      </c>
      <c r="I18" s="217">
        <v>0</v>
      </c>
      <c r="J18" s="214">
        <v>3661.9580000000001</v>
      </c>
      <c r="K18" s="215">
        <v>6.1043876713157683E-2</v>
      </c>
      <c r="L18" s="215">
        <v>2.1500364457554982E-3</v>
      </c>
    </row>
    <row r="19" spans="2:12" s="156" customFormat="1">
      <c r="B19" s="209" t="s">
        <v>1849</v>
      </c>
      <c r="C19" s="208" t="s">
        <v>1858</v>
      </c>
      <c r="D19" s="208">
        <v>26</v>
      </c>
      <c r="E19" s="208" t="s">
        <v>1851</v>
      </c>
      <c r="F19" s="208" t="s">
        <v>180</v>
      </c>
      <c r="G19" s="216" t="s">
        <v>185</v>
      </c>
      <c r="H19" s="217">
        <v>0</v>
      </c>
      <c r="I19" s="217">
        <v>0</v>
      </c>
      <c r="J19" s="214">
        <v>471.63</v>
      </c>
      <c r="K19" s="215">
        <v>1.1452807532604867E-2</v>
      </c>
      <c r="L19" s="215">
        <v>2.7690696859758234E-4</v>
      </c>
    </row>
    <row r="20" spans="2:12" s="156" customFormat="1">
      <c r="B20" s="209" t="s">
        <v>1849</v>
      </c>
      <c r="C20" s="208" t="s">
        <v>1859</v>
      </c>
      <c r="D20" s="208">
        <v>26</v>
      </c>
      <c r="E20" s="208" t="s">
        <v>1851</v>
      </c>
      <c r="F20" s="208" t="s">
        <v>180</v>
      </c>
      <c r="G20" s="216" t="s">
        <v>193</v>
      </c>
      <c r="H20" s="217">
        <v>0</v>
      </c>
      <c r="I20" s="217">
        <v>0</v>
      </c>
      <c r="J20" s="214">
        <v>401.875</v>
      </c>
      <c r="K20" s="215">
        <v>1.6342286902022708E-2</v>
      </c>
      <c r="L20" s="215">
        <v>2.3595188602326699E-4</v>
      </c>
    </row>
    <row r="21" spans="2:12" s="156" customFormat="1">
      <c r="B21" s="209" t="s">
        <v>1849</v>
      </c>
      <c r="C21" s="208" t="s">
        <v>1860</v>
      </c>
      <c r="D21" s="208">
        <v>26</v>
      </c>
      <c r="E21" s="208" t="s">
        <v>1851</v>
      </c>
      <c r="F21" s="208" t="s">
        <v>180</v>
      </c>
      <c r="G21" s="216" t="s">
        <v>187</v>
      </c>
      <c r="H21" s="217">
        <v>0</v>
      </c>
      <c r="I21" s="217">
        <v>0</v>
      </c>
      <c r="J21" s="214">
        <v>0.11889</v>
      </c>
      <c r="K21" s="215">
        <v>1.2535114680595378E-6</v>
      </c>
      <c r="L21" s="215">
        <v>6.980359497183505E-8</v>
      </c>
    </row>
    <row r="22" spans="2:12" s="156" customFormat="1">
      <c r="B22" s="209" t="s">
        <v>1849</v>
      </c>
      <c r="C22" s="208" t="s">
        <v>1861</v>
      </c>
      <c r="D22" s="208">
        <v>26</v>
      </c>
      <c r="E22" s="208" t="s">
        <v>1851</v>
      </c>
      <c r="F22" s="208" t="s">
        <v>180</v>
      </c>
      <c r="G22" s="216" t="s">
        <v>1848</v>
      </c>
      <c r="H22" s="217">
        <v>0</v>
      </c>
      <c r="I22" s="217">
        <v>0</v>
      </c>
      <c r="J22" s="214">
        <v>3.381E-2</v>
      </c>
      <c r="K22" s="215">
        <v>3.5647424287234393E-7</v>
      </c>
      <c r="L22" s="215">
        <v>1.9850782622573329E-8</v>
      </c>
    </row>
    <row r="23" spans="2:12" s="156" customFormat="1">
      <c r="B23" s="209" t="s">
        <v>1852</v>
      </c>
      <c r="C23" s="208" t="s">
        <v>1862</v>
      </c>
      <c r="D23" s="208">
        <v>12</v>
      </c>
      <c r="E23" s="208" t="s">
        <v>322</v>
      </c>
      <c r="F23" s="208" t="s">
        <v>182</v>
      </c>
      <c r="G23" s="216" t="s">
        <v>187</v>
      </c>
      <c r="H23" s="217">
        <v>0</v>
      </c>
      <c r="I23" s="217">
        <v>0</v>
      </c>
      <c r="J23" s="214">
        <v>3087.3249999999998</v>
      </c>
      <c r="K23" s="215">
        <v>3.2633022841797109E-2</v>
      </c>
      <c r="L23" s="215">
        <v>1.8126535776467377E-3</v>
      </c>
    </row>
    <row r="24" spans="2:12" s="156" customFormat="1">
      <c r="B24" s="209" t="s">
        <v>1852</v>
      </c>
      <c r="C24" s="208">
        <v>31212130</v>
      </c>
      <c r="D24" s="208">
        <v>12</v>
      </c>
      <c r="E24" s="208" t="s">
        <v>322</v>
      </c>
      <c r="F24" s="208" t="s">
        <v>182</v>
      </c>
      <c r="G24" s="216" t="s">
        <v>185</v>
      </c>
      <c r="H24" s="217">
        <v>0</v>
      </c>
      <c r="I24" s="217">
        <v>0</v>
      </c>
      <c r="J24" s="214">
        <v>7.7720000000000002</v>
      </c>
      <c r="K24" s="215">
        <v>0</v>
      </c>
      <c r="L24" s="215">
        <v>4.5631553547068891E-6</v>
      </c>
    </row>
    <row r="25" spans="2:12" s="156" customFormat="1">
      <c r="B25" s="209" t="s">
        <v>1854</v>
      </c>
      <c r="C25" s="208" t="s">
        <v>1863</v>
      </c>
      <c r="D25" s="208">
        <v>10</v>
      </c>
      <c r="E25" s="208" t="s">
        <v>322</v>
      </c>
      <c r="F25" s="208" t="s">
        <v>182</v>
      </c>
      <c r="G25" s="216" t="s">
        <v>186</v>
      </c>
      <c r="H25" s="217">
        <v>0</v>
      </c>
      <c r="I25" s="217">
        <v>0</v>
      </c>
      <c r="J25" s="214">
        <v>4.0470600000000001</v>
      </c>
      <c r="K25" s="215">
        <v>4.2669998502187177E-5</v>
      </c>
      <c r="L25" s="215">
        <v>2.3761404413046918E-6</v>
      </c>
    </row>
    <row r="26" spans="2:12" s="156" customFormat="1">
      <c r="B26" s="209" t="s">
        <v>1854</v>
      </c>
      <c r="C26" s="208" t="s">
        <v>1864</v>
      </c>
      <c r="D26" s="208">
        <v>10</v>
      </c>
      <c r="E26" s="208" t="s">
        <v>322</v>
      </c>
      <c r="F26" s="208" t="s">
        <v>182</v>
      </c>
      <c r="G26" s="216" t="s">
        <v>183</v>
      </c>
      <c r="H26" s="217">
        <v>0</v>
      </c>
      <c r="I26" s="217">
        <v>0</v>
      </c>
      <c r="J26" s="214">
        <v>10654.505999999999</v>
      </c>
      <c r="K26" s="215">
        <v>0.11225616829273294</v>
      </c>
      <c r="L26" s="215">
        <v>6.2555540537386359E-3</v>
      </c>
    </row>
    <row r="27" spans="2:12" s="156" customFormat="1">
      <c r="B27" s="209" t="s">
        <v>1854</v>
      </c>
      <c r="C27" s="208" t="s">
        <v>1865</v>
      </c>
      <c r="D27" s="208">
        <v>10</v>
      </c>
      <c r="E27" s="208" t="s">
        <v>322</v>
      </c>
      <c r="F27" s="208" t="s">
        <v>182</v>
      </c>
      <c r="G27" s="216" t="s">
        <v>191</v>
      </c>
      <c r="H27" s="217">
        <v>0</v>
      </c>
      <c r="I27" s="217">
        <v>0</v>
      </c>
      <c r="J27" s="214">
        <v>0.25686999999999999</v>
      </c>
      <c r="K27" s="215">
        <v>2.7082975086252287E-6</v>
      </c>
      <c r="L27" s="215">
        <v>1.5081545496185776E-7</v>
      </c>
    </row>
    <row r="28" spans="2:12" s="156" customFormat="1">
      <c r="B28" s="209" t="s">
        <v>1854</v>
      </c>
      <c r="C28" s="208" t="s">
        <v>1866</v>
      </c>
      <c r="D28" s="208">
        <v>10</v>
      </c>
      <c r="E28" s="208" t="s">
        <v>322</v>
      </c>
      <c r="F28" s="208" t="s">
        <v>182</v>
      </c>
      <c r="G28" s="216" t="s">
        <v>185</v>
      </c>
      <c r="H28" s="217">
        <v>0</v>
      </c>
      <c r="I28" s="217">
        <v>0</v>
      </c>
      <c r="J28" s="214">
        <v>129.9</v>
      </c>
      <c r="K28" s="215">
        <v>1.3701073291133119E-3</v>
      </c>
      <c r="L28" s="215">
        <v>7.6267869348484944E-5</v>
      </c>
    </row>
    <row r="29" spans="2:12" s="156" customFormat="1">
      <c r="B29" s="209" t="s">
        <v>1854</v>
      </c>
      <c r="C29" s="208" t="s">
        <v>1867</v>
      </c>
      <c r="D29" s="208">
        <v>10</v>
      </c>
      <c r="E29" s="208" t="s">
        <v>322</v>
      </c>
      <c r="F29" s="208" t="s">
        <v>182</v>
      </c>
      <c r="G29" s="216" t="s">
        <v>193</v>
      </c>
      <c r="H29" s="217">
        <v>0</v>
      </c>
      <c r="I29" s="217">
        <v>0</v>
      </c>
      <c r="J29" s="214">
        <v>19.260999999999999</v>
      </c>
      <c r="K29" s="215">
        <v>2.2481410294453413E-4</v>
      </c>
      <c r="L29" s="215">
        <v>1.1308663830032089E-5</v>
      </c>
    </row>
    <row r="30" spans="2:12" s="156" customFormat="1">
      <c r="B30" s="207"/>
      <c r="C30" s="208"/>
      <c r="D30" s="208"/>
      <c r="E30" s="208"/>
      <c r="F30" s="208"/>
      <c r="G30" s="208"/>
      <c r="H30" s="208"/>
      <c r="I30" s="208"/>
      <c r="J30" s="208"/>
      <c r="K30" s="215"/>
      <c r="L30" s="208"/>
    </row>
    <row r="31" spans="2:12" s="156" customFormat="1">
      <c r="B31" s="205" t="s">
        <v>253</v>
      </c>
      <c r="C31" s="206"/>
      <c r="D31" s="206"/>
      <c r="E31" s="206"/>
      <c r="F31" s="206"/>
      <c r="G31" s="206"/>
      <c r="H31" s="206"/>
      <c r="I31" s="206"/>
      <c r="J31" s="212">
        <v>33428.833220000008</v>
      </c>
      <c r="K31" s="213">
        <v>0.34330244811358013</v>
      </c>
      <c r="L31" s="213">
        <v>1.9626989103119736E-2</v>
      </c>
    </row>
    <row r="32" spans="2:12" s="156" customFormat="1">
      <c r="B32" s="219" t="s">
        <v>53</v>
      </c>
      <c r="C32" s="206"/>
      <c r="D32" s="206"/>
      <c r="E32" s="206"/>
      <c r="F32" s="206"/>
      <c r="G32" s="206"/>
      <c r="H32" s="206"/>
      <c r="I32" s="206"/>
      <c r="J32" s="212">
        <v>33428.833220000008</v>
      </c>
      <c r="K32" s="213">
        <v>0.34330244811358013</v>
      </c>
      <c r="L32" s="213">
        <v>1.9626989103119736E-2</v>
      </c>
    </row>
    <row r="33" spans="2:12" s="156" customFormat="1">
      <c r="B33" s="209" t="s">
        <v>1868</v>
      </c>
      <c r="C33" s="208" t="s">
        <v>1869</v>
      </c>
      <c r="D33" s="208">
        <v>91</v>
      </c>
      <c r="E33" s="208" t="s">
        <v>1851</v>
      </c>
      <c r="F33" s="208" t="s">
        <v>1870</v>
      </c>
      <c r="G33" s="216" t="s">
        <v>186</v>
      </c>
      <c r="H33" s="217">
        <v>0</v>
      </c>
      <c r="I33" s="217">
        <v>0</v>
      </c>
      <c r="J33" s="214">
        <v>28.365299999999998</v>
      </c>
      <c r="K33" s="215">
        <v>2.9906828871182776E-4</v>
      </c>
      <c r="L33" s="215">
        <v>1.665404922579353E-5</v>
      </c>
    </row>
    <row r="34" spans="2:12" s="156" customFormat="1">
      <c r="B34" s="209" t="s">
        <v>1868</v>
      </c>
      <c r="C34" s="208">
        <v>34091010</v>
      </c>
      <c r="D34" s="208">
        <v>92</v>
      </c>
      <c r="E34" s="208" t="s">
        <v>1950</v>
      </c>
      <c r="F34" s="208" t="s">
        <v>1870</v>
      </c>
      <c r="G34" s="216" t="s">
        <v>183</v>
      </c>
      <c r="H34" s="217">
        <v>0</v>
      </c>
      <c r="I34" s="217">
        <v>0</v>
      </c>
      <c r="J34" s="214">
        <v>31813.668000000001</v>
      </c>
      <c r="K34" s="215">
        <v>2.9999999999999997E-4</v>
      </c>
      <c r="L34" s="215">
        <v>1.867868109715224E-2</v>
      </c>
    </row>
    <row r="35" spans="2:12" s="156" customFormat="1">
      <c r="B35" s="209" t="s">
        <v>1868</v>
      </c>
      <c r="C35" s="208" t="s">
        <v>1871</v>
      </c>
      <c r="D35" s="208">
        <v>91</v>
      </c>
      <c r="E35" s="208" t="s">
        <v>1851</v>
      </c>
      <c r="F35" s="208" t="s">
        <v>1870</v>
      </c>
      <c r="G35" s="216" t="s">
        <v>1247</v>
      </c>
      <c r="H35" s="217">
        <v>0</v>
      </c>
      <c r="I35" s="217">
        <v>0</v>
      </c>
      <c r="J35" s="214">
        <v>23.845590000000001</v>
      </c>
      <c r="K35" s="215">
        <v>2.5141492579397625E-4</v>
      </c>
      <c r="L35" s="215">
        <v>1.400040294578552E-5</v>
      </c>
    </row>
    <row r="36" spans="2:12" s="156" customFormat="1">
      <c r="B36" s="209" t="s">
        <v>1868</v>
      </c>
      <c r="C36" s="208" t="s">
        <v>1872</v>
      </c>
      <c r="D36" s="208">
        <v>91</v>
      </c>
      <c r="E36" s="208" t="s">
        <v>1851</v>
      </c>
      <c r="F36" s="208" t="s">
        <v>1870</v>
      </c>
      <c r="G36" s="216" t="s">
        <v>192</v>
      </c>
      <c r="H36" s="217">
        <v>0</v>
      </c>
      <c r="I36" s="217">
        <v>0</v>
      </c>
      <c r="J36" s="214">
        <v>11.579649999999999</v>
      </c>
      <c r="K36" s="215">
        <v>1.2208952873341429E-4</v>
      </c>
      <c r="L36" s="215">
        <v>6.7987315881538377E-6</v>
      </c>
    </row>
    <row r="37" spans="2:12" s="156" customFormat="1">
      <c r="B37" s="209" t="s">
        <v>1868</v>
      </c>
      <c r="C37" s="208" t="s">
        <v>1873</v>
      </c>
      <c r="D37" s="208">
        <v>91</v>
      </c>
      <c r="E37" s="208" t="s">
        <v>1851</v>
      </c>
      <c r="F37" s="208" t="s">
        <v>1870</v>
      </c>
      <c r="G37" s="216" t="s">
        <v>193</v>
      </c>
      <c r="H37" s="217">
        <v>0</v>
      </c>
      <c r="I37" s="217">
        <v>0</v>
      </c>
      <c r="J37" s="214">
        <v>14.93519</v>
      </c>
      <c r="K37" s="215">
        <v>1.5746851663426804E-4</v>
      </c>
      <c r="L37" s="215">
        <v>8.7688615828698899E-6</v>
      </c>
    </row>
    <row r="38" spans="2:12" s="156" customFormat="1">
      <c r="B38" s="209" t="s">
        <v>1868</v>
      </c>
      <c r="C38" s="208" t="s">
        <v>1874</v>
      </c>
      <c r="D38" s="208">
        <v>91</v>
      </c>
      <c r="E38" s="208" t="s">
        <v>1851</v>
      </c>
      <c r="F38" s="208" t="s">
        <v>1870</v>
      </c>
      <c r="G38" s="216" t="s">
        <v>185</v>
      </c>
      <c r="H38" s="217">
        <v>0</v>
      </c>
      <c r="I38" s="217">
        <v>0</v>
      </c>
      <c r="J38" s="223">
        <v>1533.5160000000001</v>
      </c>
      <c r="K38" s="215">
        <v>0.34245420600214654</v>
      </c>
      <c r="L38" s="215">
        <v>9.0036949909015574E-4</v>
      </c>
    </row>
    <row r="39" spans="2:12" s="156" customFormat="1">
      <c r="B39" s="209" t="s">
        <v>1868</v>
      </c>
      <c r="C39" s="208" t="s">
        <v>1875</v>
      </c>
      <c r="D39" s="208">
        <v>91</v>
      </c>
      <c r="E39" s="208" t="s">
        <v>1851</v>
      </c>
      <c r="F39" s="208" t="s">
        <v>1870</v>
      </c>
      <c r="G39" s="216" t="s">
        <v>190</v>
      </c>
      <c r="H39" s="217">
        <v>0</v>
      </c>
      <c r="I39" s="217">
        <v>0</v>
      </c>
      <c r="J39" s="214">
        <v>1.7657799999999999</v>
      </c>
      <c r="K39" s="215">
        <v>1.8617423501305159E-5</v>
      </c>
      <c r="L39" s="215">
        <v>1.0367380934423998E-6</v>
      </c>
    </row>
    <row r="40" spans="2:12" s="156" customFormat="1">
      <c r="B40" s="209" t="s">
        <v>1868</v>
      </c>
      <c r="C40" s="208" t="s">
        <v>1876</v>
      </c>
      <c r="D40" s="208">
        <v>91</v>
      </c>
      <c r="E40" s="208" t="s">
        <v>1851</v>
      </c>
      <c r="F40" s="208" t="s">
        <v>1870</v>
      </c>
      <c r="G40" s="216" t="s">
        <v>191</v>
      </c>
      <c r="H40" s="217">
        <v>0</v>
      </c>
      <c r="I40" s="217">
        <v>0</v>
      </c>
      <c r="J40" s="214">
        <v>-4.6289999999999998E-2</v>
      </c>
      <c r="K40" s="215">
        <v>-4.8805657209585337E-7</v>
      </c>
      <c r="L40" s="215">
        <v>-2.7178134504552483E-8</v>
      </c>
    </row>
    <row r="41" spans="2:12" s="156" customFormat="1">
      <c r="B41" s="209" t="s">
        <v>1868</v>
      </c>
      <c r="C41" s="208">
        <v>32691090</v>
      </c>
      <c r="D41" s="208">
        <v>91</v>
      </c>
      <c r="E41" s="208" t="s">
        <v>1851</v>
      </c>
      <c r="F41" s="208" t="s">
        <v>1870</v>
      </c>
      <c r="G41" s="216" t="s">
        <v>188</v>
      </c>
      <c r="H41" s="217">
        <v>0</v>
      </c>
      <c r="I41" s="217">
        <v>0</v>
      </c>
      <c r="J41" s="214">
        <v>1.204</v>
      </c>
      <c r="K41" s="215">
        <v>0</v>
      </c>
      <c r="L41" s="215">
        <v>7.0690157579350158E-7</v>
      </c>
    </row>
    <row r="42" spans="2:12" s="156" customFormat="1">
      <c r="B42" s="222"/>
      <c r="C42" s="222"/>
      <c r="D42" s="221"/>
      <c r="E42" s="221"/>
      <c r="F42" s="221"/>
      <c r="G42" s="221"/>
      <c r="H42" s="221"/>
      <c r="I42" s="221"/>
      <c r="J42" s="221"/>
      <c r="K42" s="221"/>
      <c r="L42" s="221"/>
    </row>
    <row r="43" spans="2:12" s="156" customFormat="1">
      <c r="B43" s="193"/>
      <c r="C43" s="193"/>
      <c r="D43" s="195"/>
      <c r="E43" s="193"/>
      <c r="F43" s="193"/>
      <c r="G43" s="193"/>
      <c r="H43" s="193"/>
      <c r="I43" s="193"/>
      <c r="J43" s="193"/>
      <c r="K43" s="193"/>
      <c r="L43" s="193"/>
    </row>
    <row r="44" spans="2:12" s="156" customFormat="1">
      <c r="B44" s="220" t="s">
        <v>1885</v>
      </c>
      <c r="C44" s="193"/>
      <c r="D44" s="195"/>
      <c r="E44" s="193"/>
      <c r="F44" s="193"/>
      <c r="G44" s="193"/>
      <c r="H44" s="193"/>
      <c r="I44" s="193"/>
      <c r="J44" s="193"/>
      <c r="K44" s="193"/>
      <c r="L44" s="193"/>
    </row>
    <row r="45" spans="2:12" s="156" customFormat="1">
      <c r="B45" s="220" t="s">
        <v>131</v>
      </c>
      <c r="C45" s="193"/>
      <c r="D45" s="195"/>
      <c r="E45" s="193"/>
      <c r="F45" s="193"/>
      <c r="G45" s="193"/>
      <c r="H45" s="193"/>
      <c r="I45" s="193"/>
      <c r="J45" s="193"/>
      <c r="K45" s="193"/>
      <c r="L45" s="193"/>
    </row>
    <row r="46" spans="2:12" s="156" customFormat="1">
      <c r="B46" s="218"/>
      <c r="C46" s="193"/>
      <c r="D46" s="195"/>
      <c r="E46" s="193"/>
      <c r="F46" s="193"/>
      <c r="G46" s="193"/>
      <c r="H46" s="193"/>
      <c r="I46" s="193"/>
      <c r="J46" s="193"/>
      <c r="K46" s="193"/>
      <c r="L46" s="193"/>
    </row>
    <row r="47" spans="2:12" s="156" customFormat="1">
      <c r="B47" s="193"/>
      <c r="C47" s="193"/>
      <c r="D47" s="195"/>
      <c r="E47" s="193"/>
      <c r="F47" s="193"/>
      <c r="G47" s="193"/>
      <c r="H47" s="193"/>
      <c r="I47" s="193"/>
      <c r="J47" s="193"/>
      <c r="K47" s="193"/>
      <c r="L47" s="193"/>
    </row>
    <row r="48" spans="2:12" s="156" customFormat="1">
      <c r="B48" s="193"/>
      <c r="C48" s="193"/>
      <c r="D48" s="195"/>
      <c r="E48" s="193"/>
      <c r="F48" s="193"/>
      <c r="G48" s="193"/>
      <c r="H48" s="193"/>
      <c r="I48" s="193"/>
      <c r="J48" s="193"/>
      <c r="K48" s="193"/>
      <c r="L48" s="193"/>
    </row>
    <row r="49" spans="2:4" s="156" customFormat="1">
      <c r="B49" s="157"/>
      <c r="C49" s="157"/>
      <c r="D49" s="195"/>
    </row>
    <row r="50" spans="2:4" s="156" customFormat="1">
      <c r="B50" s="157"/>
      <c r="C50" s="157"/>
      <c r="D50" s="195"/>
    </row>
    <row r="51" spans="2:4" s="156" customFormat="1">
      <c r="B51" s="157"/>
      <c r="C51" s="157"/>
      <c r="D51" s="195"/>
    </row>
    <row r="52" spans="2:4" s="156" customFormat="1">
      <c r="B52" s="157"/>
      <c r="C52" s="157"/>
      <c r="D52" s="195"/>
    </row>
    <row r="53" spans="2:4" s="156" customFormat="1">
      <c r="B53" s="157"/>
      <c r="C53" s="157"/>
      <c r="D53" s="195"/>
    </row>
    <row r="54" spans="2:4" s="156" customFormat="1">
      <c r="B54" s="157"/>
      <c r="C54" s="157"/>
      <c r="D54" s="195"/>
    </row>
    <row r="55" spans="2:4" s="156" customFormat="1">
      <c r="B55" s="157"/>
      <c r="C55" s="157"/>
      <c r="D55" s="195"/>
    </row>
    <row r="56" spans="2:4" s="156" customFormat="1">
      <c r="B56" s="157"/>
      <c r="C56" s="157"/>
      <c r="D56" s="195"/>
    </row>
    <row r="57" spans="2:4" s="156" customFormat="1">
      <c r="B57" s="157"/>
      <c r="C57" s="157"/>
      <c r="D57" s="195"/>
    </row>
    <row r="58" spans="2:4" s="156" customFormat="1">
      <c r="B58" s="157"/>
      <c r="C58" s="157"/>
      <c r="D58" s="195"/>
    </row>
    <row r="59" spans="2:4" s="156" customFormat="1">
      <c r="B59" s="157"/>
      <c r="C59" s="157"/>
      <c r="D59" s="195"/>
    </row>
    <row r="60" spans="2:4" s="156" customFormat="1">
      <c r="B60" s="157"/>
      <c r="C60" s="157"/>
      <c r="D60" s="195"/>
    </row>
    <row r="61" spans="2:4" s="156" customFormat="1">
      <c r="B61" s="157"/>
      <c r="C61" s="157"/>
      <c r="D61" s="195"/>
    </row>
    <row r="62" spans="2:4" s="156" customFormat="1">
      <c r="B62" s="157"/>
      <c r="C62" s="157"/>
      <c r="D62" s="195"/>
    </row>
    <row r="63" spans="2:4" s="156" customFormat="1">
      <c r="B63" s="157"/>
      <c r="C63" s="157"/>
      <c r="D63" s="195"/>
    </row>
    <row r="64" spans="2:4" s="156" customFormat="1">
      <c r="B64" s="157"/>
      <c r="C64" s="157"/>
      <c r="D64" s="195"/>
    </row>
    <row r="65" spans="2:4" s="156" customFormat="1">
      <c r="B65" s="157"/>
      <c r="C65" s="157"/>
      <c r="D65" s="195"/>
    </row>
    <row r="66" spans="2:4" s="156" customFormat="1">
      <c r="B66" s="157"/>
      <c r="C66" s="157"/>
      <c r="D66" s="195"/>
    </row>
    <row r="67" spans="2:4" s="156" customFormat="1">
      <c r="B67" s="157"/>
      <c r="C67" s="157"/>
      <c r="D67" s="195"/>
    </row>
    <row r="68" spans="2:4" s="156" customFormat="1">
      <c r="B68" s="157"/>
      <c r="C68" s="157"/>
      <c r="D68" s="195"/>
    </row>
    <row r="69" spans="2:4" s="156" customFormat="1">
      <c r="B69" s="157"/>
      <c r="C69" s="157"/>
      <c r="D69" s="195"/>
    </row>
    <row r="70" spans="2:4" s="156" customFormat="1">
      <c r="B70" s="157"/>
      <c r="C70" s="157"/>
      <c r="D70" s="195"/>
    </row>
    <row r="71" spans="2:4" s="156" customFormat="1">
      <c r="B71" s="157"/>
      <c r="C71" s="157"/>
      <c r="D71" s="195"/>
    </row>
    <row r="72" spans="2:4" s="156" customFormat="1">
      <c r="B72" s="157"/>
      <c r="C72" s="157"/>
      <c r="D72" s="195"/>
    </row>
    <row r="73" spans="2:4" s="156" customFormat="1">
      <c r="B73" s="157"/>
      <c r="C73" s="157"/>
      <c r="D73" s="195"/>
    </row>
    <row r="74" spans="2:4" s="156" customFormat="1">
      <c r="B74" s="157"/>
      <c r="C74" s="157"/>
      <c r="D74" s="195"/>
    </row>
    <row r="75" spans="2:4" s="156" customFormat="1">
      <c r="B75" s="157"/>
      <c r="C75" s="157"/>
      <c r="D75" s="195"/>
    </row>
    <row r="76" spans="2:4" s="156" customFormat="1">
      <c r="B76" s="157"/>
      <c r="C76" s="157"/>
      <c r="D76" s="195"/>
    </row>
    <row r="77" spans="2:4" s="156" customFormat="1">
      <c r="B77" s="157"/>
      <c r="C77" s="157"/>
      <c r="D77" s="195"/>
    </row>
    <row r="78" spans="2:4" s="156" customFormat="1">
      <c r="B78" s="157"/>
      <c r="C78" s="157"/>
      <c r="D78" s="195"/>
    </row>
    <row r="79" spans="2:4" s="156" customFormat="1">
      <c r="B79" s="157"/>
      <c r="C79" s="157"/>
      <c r="D79" s="195"/>
    </row>
    <row r="80" spans="2:4" s="156" customFormat="1">
      <c r="B80" s="157"/>
      <c r="C80" s="157"/>
      <c r="D80" s="195"/>
    </row>
    <row r="81" spans="2:4" s="156" customFormat="1">
      <c r="B81" s="157"/>
      <c r="C81" s="157"/>
      <c r="D81" s="195"/>
    </row>
    <row r="82" spans="2:4" s="156" customFormat="1">
      <c r="B82" s="157"/>
      <c r="C82" s="157"/>
      <c r="D82" s="195"/>
    </row>
    <row r="83" spans="2:4" s="156" customFormat="1">
      <c r="B83" s="157"/>
      <c r="C83" s="157"/>
      <c r="D83" s="195"/>
    </row>
    <row r="84" spans="2:4" s="156" customFormat="1">
      <c r="B84" s="157"/>
      <c r="C84" s="157"/>
      <c r="D84" s="195"/>
    </row>
    <row r="85" spans="2:4" s="156" customFormat="1">
      <c r="B85" s="157"/>
      <c r="C85" s="157"/>
      <c r="D85" s="195"/>
    </row>
    <row r="86" spans="2:4" s="156" customFormat="1">
      <c r="B86" s="157"/>
      <c r="C86" s="157"/>
      <c r="D86" s="195"/>
    </row>
    <row r="87" spans="2:4" s="156" customFormat="1">
      <c r="B87" s="157"/>
      <c r="C87" s="157"/>
      <c r="D87" s="195"/>
    </row>
    <row r="88" spans="2:4" s="156" customFormat="1">
      <c r="B88" s="157"/>
      <c r="C88" s="157"/>
      <c r="D88" s="195"/>
    </row>
    <row r="89" spans="2:4" s="156" customFormat="1">
      <c r="B89" s="157"/>
      <c r="C89" s="157"/>
      <c r="D89" s="195"/>
    </row>
    <row r="90" spans="2:4" s="156" customFormat="1">
      <c r="B90" s="157"/>
      <c r="C90" s="157"/>
      <c r="D90" s="195"/>
    </row>
    <row r="91" spans="2:4" s="156" customFormat="1">
      <c r="B91" s="157"/>
      <c r="C91" s="157"/>
      <c r="D91" s="195"/>
    </row>
    <row r="92" spans="2:4" s="156" customFormat="1">
      <c r="B92" s="157"/>
      <c r="C92" s="157"/>
      <c r="D92" s="195"/>
    </row>
    <row r="93" spans="2:4" s="156" customFormat="1">
      <c r="B93" s="157"/>
      <c r="C93" s="157"/>
      <c r="D93" s="195"/>
    </row>
    <row r="94" spans="2:4" s="156" customFormat="1">
      <c r="B94" s="157"/>
      <c r="C94" s="157"/>
      <c r="D94" s="195"/>
    </row>
    <row r="95" spans="2:4" s="156" customFormat="1">
      <c r="B95" s="157"/>
      <c r="C95" s="157"/>
      <c r="D95" s="195"/>
    </row>
    <row r="96" spans="2:4" s="156" customFormat="1">
      <c r="B96" s="157"/>
      <c r="C96" s="157"/>
      <c r="D96" s="195"/>
    </row>
    <row r="97" spans="2:4" s="156" customFormat="1">
      <c r="B97" s="157"/>
      <c r="C97" s="157"/>
      <c r="D97" s="195"/>
    </row>
    <row r="98" spans="2:4" s="156" customFormat="1">
      <c r="B98" s="157"/>
      <c r="C98" s="157"/>
      <c r="D98" s="195"/>
    </row>
    <row r="99" spans="2:4" s="156" customFormat="1">
      <c r="B99" s="157"/>
      <c r="C99" s="157"/>
      <c r="D99" s="195"/>
    </row>
    <row r="100" spans="2:4" s="156" customFormat="1">
      <c r="B100" s="157"/>
      <c r="C100" s="157"/>
      <c r="D100" s="195"/>
    </row>
    <row r="101" spans="2:4" s="156" customFormat="1">
      <c r="B101" s="157"/>
      <c r="C101" s="157"/>
      <c r="D101" s="195"/>
    </row>
    <row r="102" spans="2:4" s="156" customFormat="1">
      <c r="B102" s="157"/>
      <c r="C102" s="157"/>
      <c r="D102" s="195"/>
    </row>
    <row r="103" spans="2:4" s="156" customFormat="1">
      <c r="B103" s="157"/>
      <c r="C103" s="157"/>
      <c r="D103" s="195"/>
    </row>
    <row r="104" spans="2:4" s="156" customFormat="1">
      <c r="B104" s="157"/>
      <c r="C104" s="157"/>
      <c r="D104" s="195"/>
    </row>
    <row r="105" spans="2:4" s="156" customFormat="1">
      <c r="B105" s="157"/>
      <c r="C105" s="157"/>
      <c r="D105" s="195"/>
    </row>
    <row r="106" spans="2:4" s="156" customFormat="1">
      <c r="B106" s="157"/>
      <c r="C106" s="157"/>
      <c r="D106" s="195"/>
    </row>
    <row r="107" spans="2:4" s="156" customFormat="1">
      <c r="B107" s="157"/>
      <c r="C107" s="157"/>
      <c r="D107" s="195"/>
    </row>
    <row r="108" spans="2:4" s="156" customFormat="1">
      <c r="B108" s="157"/>
      <c r="C108" s="157"/>
      <c r="D108" s="195"/>
    </row>
    <row r="109" spans="2:4" s="156" customFormat="1">
      <c r="B109" s="157"/>
      <c r="C109" s="157"/>
      <c r="D109" s="195"/>
    </row>
    <row r="110" spans="2:4" s="156" customFormat="1">
      <c r="B110" s="157"/>
      <c r="C110" s="157"/>
      <c r="D110" s="195"/>
    </row>
    <row r="111" spans="2:4" s="156" customFormat="1">
      <c r="B111" s="157"/>
      <c r="C111" s="157"/>
      <c r="D111" s="195"/>
    </row>
    <row r="112" spans="2:4" s="156" customFormat="1">
      <c r="B112" s="157"/>
      <c r="C112" s="157"/>
      <c r="D112" s="195"/>
    </row>
    <row r="113" spans="2:4" s="156" customFormat="1">
      <c r="B113" s="157"/>
      <c r="C113" s="157"/>
      <c r="D113" s="195"/>
    </row>
    <row r="114" spans="2:4" s="156" customFormat="1">
      <c r="B114" s="157"/>
      <c r="C114" s="157"/>
      <c r="D114" s="195"/>
    </row>
    <row r="115" spans="2:4" s="156" customFormat="1">
      <c r="B115" s="157"/>
      <c r="C115" s="157"/>
      <c r="D115" s="195"/>
    </row>
    <row r="116" spans="2:4" s="156" customFormat="1">
      <c r="B116" s="157"/>
      <c r="C116" s="157"/>
      <c r="D116" s="195"/>
    </row>
    <row r="117" spans="2:4" s="156" customFormat="1">
      <c r="B117" s="157"/>
      <c r="C117" s="157"/>
      <c r="D117" s="195"/>
    </row>
    <row r="118" spans="2:4" s="156" customFormat="1">
      <c r="B118" s="157"/>
      <c r="C118" s="157"/>
      <c r="D118" s="195"/>
    </row>
    <row r="119" spans="2:4" s="156" customFormat="1">
      <c r="B119" s="157"/>
      <c r="C119" s="157"/>
      <c r="D119" s="195"/>
    </row>
    <row r="120" spans="2:4" s="156" customFormat="1">
      <c r="B120" s="157"/>
      <c r="C120" s="157"/>
      <c r="D120" s="195"/>
    </row>
    <row r="121" spans="2:4" s="156" customFormat="1">
      <c r="B121" s="157"/>
      <c r="C121" s="157"/>
      <c r="D121" s="195"/>
    </row>
    <row r="122" spans="2:4" s="156" customFormat="1">
      <c r="B122" s="157"/>
      <c r="C122" s="157"/>
      <c r="D122" s="195"/>
    </row>
    <row r="123" spans="2:4" s="156" customFormat="1">
      <c r="B123" s="157"/>
      <c r="C123" s="157"/>
      <c r="D123" s="195"/>
    </row>
    <row r="124" spans="2:4" s="156" customFormat="1">
      <c r="B124" s="157"/>
      <c r="C124" s="157"/>
      <c r="D124" s="195"/>
    </row>
    <row r="125" spans="2:4" s="156" customFormat="1">
      <c r="B125" s="157"/>
      <c r="C125" s="157"/>
      <c r="D125" s="195"/>
    </row>
    <row r="126" spans="2:4" s="156" customFormat="1">
      <c r="B126" s="157"/>
      <c r="C126" s="157"/>
      <c r="D126" s="195"/>
    </row>
    <row r="127" spans="2:4" s="156" customFormat="1">
      <c r="B127" s="157"/>
      <c r="C127" s="157"/>
      <c r="D127" s="195"/>
    </row>
    <row r="128" spans="2:4" s="156" customFormat="1">
      <c r="B128" s="157"/>
      <c r="C128" s="157"/>
      <c r="D128" s="195"/>
    </row>
    <row r="129" spans="2:4" s="156" customFormat="1">
      <c r="B129" s="157"/>
      <c r="C129" s="157"/>
      <c r="D129" s="195"/>
    </row>
    <row r="130" spans="2:4" s="156" customFormat="1">
      <c r="B130" s="157"/>
      <c r="C130" s="157"/>
      <c r="D130" s="195"/>
    </row>
    <row r="131" spans="2:4" s="156" customFormat="1">
      <c r="B131" s="157"/>
      <c r="C131" s="157"/>
      <c r="D131" s="195"/>
    </row>
    <row r="132" spans="2:4" s="156" customFormat="1">
      <c r="B132" s="157"/>
      <c r="C132" s="157"/>
      <c r="D132" s="195"/>
    </row>
    <row r="133" spans="2:4" s="156" customFormat="1">
      <c r="B133" s="157"/>
      <c r="C133" s="157"/>
      <c r="D133" s="195"/>
    </row>
    <row r="134" spans="2:4" s="156" customFormat="1">
      <c r="B134" s="157"/>
      <c r="C134" s="157"/>
      <c r="D134" s="195"/>
    </row>
    <row r="135" spans="2:4" s="156" customFormat="1">
      <c r="B135" s="157"/>
      <c r="C135" s="157"/>
      <c r="D135" s="195"/>
    </row>
    <row r="136" spans="2:4" s="156" customFormat="1">
      <c r="B136" s="157"/>
      <c r="C136" s="157"/>
      <c r="D136" s="195"/>
    </row>
    <row r="137" spans="2:4" s="156" customFormat="1">
      <c r="B137" s="157"/>
      <c r="C137" s="157"/>
      <c r="D137" s="195"/>
    </row>
    <row r="138" spans="2:4" s="156" customFormat="1">
      <c r="B138" s="157"/>
      <c r="C138" s="157"/>
      <c r="D138" s="195"/>
    </row>
    <row r="139" spans="2:4" s="156" customFormat="1">
      <c r="B139" s="157"/>
      <c r="C139" s="157"/>
      <c r="D139" s="195"/>
    </row>
    <row r="140" spans="2:4" s="156" customFormat="1">
      <c r="B140" s="157"/>
      <c r="C140" s="157"/>
      <c r="D140" s="195"/>
    </row>
    <row r="141" spans="2:4" s="156" customFormat="1">
      <c r="B141" s="157"/>
      <c r="C141" s="157"/>
      <c r="D141" s="195"/>
    </row>
    <row r="142" spans="2:4" s="156" customFormat="1">
      <c r="B142" s="157"/>
      <c r="C142" s="157"/>
      <c r="D142" s="195"/>
    </row>
    <row r="143" spans="2:4" s="156" customFormat="1">
      <c r="B143" s="157"/>
      <c r="C143" s="157"/>
      <c r="D143" s="195"/>
    </row>
    <row r="144" spans="2:4" s="156" customFormat="1">
      <c r="B144" s="157"/>
      <c r="C144" s="157"/>
      <c r="D144" s="195"/>
    </row>
    <row r="145" spans="2:4" s="156" customFormat="1">
      <c r="B145" s="157"/>
      <c r="C145" s="157"/>
      <c r="D145" s="195"/>
    </row>
    <row r="146" spans="2:4" s="156" customFormat="1">
      <c r="B146" s="157"/>
      <c r="C146" s="157"/>
      <c r="D146" s="195"/>
    </row>
    <row r="147" spans="2:4" s="156" customFormat="1">
      <c r="B147" s="157"/>
      <c r="C147" s="157"/>
      <c r="D147" s="195"/>
    </row>
    <row r="148" spans="2:4" s="156" customFormat="1">
      <c r="B148" s="157"/>
      <c r="C148" s="157"/>
      <c r="D148" s="195"/>
    </row>
    <row r="149" spans="2:4" s="156" customFormat="1">
      <c r="B149" s="157"/>
      <c r="C149" s="157"/>
      <c r="D149" s="195"/>
    </row>
    <row r="150" spans="2:4" s="156" customFormat="1">
      <c r="B150" s="157"/>
      <c r="C150" s="157"/>
      <c r="D150" s="195"/>
    </row>
    <row r="151" spans="2:4" s="156" customFormat="1">
      <c r="B151" s="157"/>
      <c r="C151" s="157"/>
      <c r="D151" s="195"/>
    </row>
    <row r="152" spans="2:4" s="156" customFormat="1">
      <c r="B152" s="157"/>
      <c r="C152" s="157"/>
      <c r="D152" s="195"/>
    </row>
    <row r="153" spans="2:4" s="156" customFormat="1">
      <c r="B153" s="157"/>
      <c r="C153" s="157"/>
      <c r="D153" s="195"/>
    </row>
    <row r="154" spans="2:4" s="156" customFormat="1">
      <c r="B154" s="157"/>
      <c r="C154" s="157"/>
      <c r="D154" s="195"/>
    </row>
    <row r="155" spans="2:4" s="156" customFormat="1">
      <c r="B155" s="157"/>
      <c r="C155" s="157"/>
      <c r="D155" s="195"/>
    </row>
    <row r="156" spans="2:4" s="156" customFormat="1">
      <c r="B156" s="157"/>
      <c r="C156" s="157"/>
      <c r="D156" s="195"/>
    </row>
    <row r="157" spans="2:4" s="156" customFormat="1">
      <c r="B157" s="157"/>
      <c r="C157" s="157"/>
      <c r="D157" s="195"/>
    </row>
    <row r="158" spans="2:4" s="156" customFormat="1">
      <c r="B158" s="157"/>
      <c r="C158" s="157"/>
      <c r="D158" s="195"/>
    </row>
    <row r="159" spans="2:4">
      <c r="D159" s="195"/>
    </row>
    <row r="160" spans="2:4">
      <c r="D160" s="195"/>
    </row>
    <row r="161" spans="4:4">
      <c r="D161" s="195"/>
    </row>
    <row r="162" spans="4:4">
      <c r="D162" s="195"/>
    </row>
    <row r="163" spans="4:4">
      <c r="D163" s="195"/>
    </row>
    <row r="164" spans="4:4">
      <c r="D164" s="195"/>
    </row>
    <row r="165" spans="4:4">
      <c r="D165" s="195"/>
    </row>
    <row r="166" spans="4:4">
      <c r="D166" s="195"/>
    </row>
    <row r="167" spans="4:4">
      <c r="D167" s="195"/>
    </row>
    <row r="168" spans="4:4">
      <c r="D168" s="195"/>
    </row>
    <row r="169" spans="4:4">
      <c r="D169" s="195"/>
    </row>
    <row r="170" spans="4:4">
      <c r="D170" s="195"/>
    </row>
    <row r="171" spans="4:4">
      <c r="D171" s="195"/>
    </row>
    <row r="172" spans="4:4">
      <c r="D172" s="195"/>
    </row>
    <row r="173" spans="4:4">
      <c r="D173" s="195"/>
    </row>
    <row r="174" spans="4:4">
      <c r="D174" s="195"/>
    </row>
    <row r="175" spans="4:4">
      <c r="D175" s="195"/>
    </row>
    <row r="176" spans="4:4">
      <c r="D176" s="195"/>
    </row>
    <row r="177" spans="4:4">
      <c r="D177" s="195"/>
    </row>
    <row r="178" spans="4:4">
      <c r="D178" s="195"/>
    </row>
    <row r="179" spans="4:4">
      <c r="D179" s="195"/>
    </row>
    <row r="180" spans="4:4">
      <c r="D180" s="195"/>
    </row>
    <row r="181" spans="4:4">
      <c r="D181" s="195"/>
    </row>
    <row r="182" spans="4:4">
      <c r="D182" s="195"/>
    </row>
    <row r="183" spans="4:4">
      <c r="D183" s="195"/>
    </row>
    <row r="184" spans="4:4">
      <c r="D184" s="195"/>
    </row>
    <row r="185" spans="4:4">
      <c r="D185" s="195"/>
    </row>
    <row r="186" spans="4:4">
      <c r="D186" s="195"/>
    </row>
    <row r="187" spans="4:4">
      <c r="D187" s="195"/>
    </row>
    <row r="188" spans="4:4">
      <c r="D188" s="195"/>
    </row>
    <row r="189" spans="4:4">
      <c r="D189" s="195"/>
    </row>
    <row r="190" spans="4:4">
      <c r="D190" s="195"/>
    </row>
    <row r="191" spans="4:4">
      <c r="D191" s="195"/>
    </row>
    <row r="192" spans="4:4">
      <c r="D192" s="195"/>
    </row>
    <row r="193" spans="4:4">
      <c r="D193" s="195"/>
    </row>
    <row r="194" spans="4:4">
      <c r="D194" s="195"/>
    </row>
    <row r="195" spans="4:4">
      <c r="D195" s="195"/>
    </row>
    <row r="196" spans="4:4">
      <c r="D196" s="195"/>
    </row>
    <row r="197" spans="4:4">
      <c r="D197" s="195"/>
    </row>
    <row r="198" spans="4:4">
      <c r="D198" s="195"/>
    </row>
    <row r="199" spans="4:4">
      <c r="D199" s="195"/>
    </row>
    <row r="200" spans="4:4">
      <c r="D200" s="195"/>
    </row>
    <row r="201" spans="4:4">
      <c r="D201" s="195"/>
    </row>
    <row r="202" spans="4:4">
      <c r="D202" s="195"/>
    </row>
    <row r="203" spans="4:4">
      <c r="D203" s="195"/>
    </row>
    <row r="204" spans="4:4">
      <c r="D204" s="195"/>
    </row>
    <row r="205" spans="4:4">
      <c r="D205" s="195"/>
    </row>
    <row r="206" spans="4:4">
      <c r="D206" s="195"/>
    </row>
    <row r="207" spans="4:4">
      <c r="D207" s="195"/>
    </row>
    <row r="208" spans="4:4">
      <c r="D208" s="195"/>
    </row>
    <row r="209" spans="4:4">
      <c r="D209" s="195"/>
    </row>
    <row r="210" spans="4:4">
      <c r="D210" s="195"/>
    </row>
    <row r="211" spans="4:4">
      <c r="D211" s="195"/>
    </row>
    <row r="212" spans="4:4">
      <c r="D212" s="195"/>
    </row>
    <row r="213" spans="4:4">
      <c r="D213" s="195"/>
    </row>
    <row r="214" spans="4:4">
      <c r="D214" s="195"/>
    </row>
    <row r="215" spans="4:4">
      <c r="D215" s="195"/>
    </row>
    <row r="216" spans="4:4">
      <c r="D216" s="195"/>
    </row>
    <row r="217" spans="4:4">
      <c r="D217" s="195"/>
    </row>
    <row r="218" spans="4:4">
      <c r="D218" s="195"/>
    </row>
    <row r="219" spans="4:4">
      <c r="D219" s="195"/>
    </row>
    <row r="220" spans="4:4">
      <c r="D220" s="195"/>
    </row>
    <row r="221" spans="4:4">
      <c r="D221" s="195"/>
    </row>
    <row r="222" spans="4:4">
      <c r="D222" s="195"/>
    </row>
    <row r="223" spans="4:4">
      <c r="D223" s="195"/>
    </row>
    <row r="224" spans="4:4">
      <c r="D224" s="195"/>
    </row>
    <row r="225" spans="4:4">
      <c r="D225" s="195"/>
    </row>
    <row r="226" spans="4:4">
      <c r="D226" s="195"/>
    </row>
    <row r="227" spans="4:4">
      <c r="D227" s="195"/>
    </row>
    <row r="228" spans="4:4">
      <c r="D228" s="195"/>
    </row>
    <row r="229" spans="4:4">
      <c r="D229" s="195"/>
    </row>
    <row r="230" spans="4:4">
      <c r="D230" s="195"/>
    </row>
    <row r="231" spans="4:4">
      <c r="D231" s="195"/>
    </row>
    <row r="232" spans="4:4">
      <c r="D232" s="195"/>
    </row>
    <row r="233" spans="4:4">
      <c r="D233" s="195"/>
    </row>
    <row r="234" spans="4:4">
      <c r="D234" s="195"/>
    </row>
    <row r="235" spans="4:4">
      <c r="D235" s="195"/>
    </row>
    <row r="236" spans="4:4">
      <c r="D236" s="195"/>
    </row>
    <row r="237" spans="4:4">
      <c r="D237" s="195"/>
    </row>
    <row r="238" spans="4:4">
      <c r="D238" s="195"/>
    </row>
    <row r="239" spans="4:4">
      <c r="D239" s="195"/>
    </row>
    <row r="240" spans="4:4">
      <c r="D240" s="195"/>
    </row>
    <row r="241" spans="4:4">
      <c r="D241" s="195"/>
    </row>
    <row r="242" spans="4:4">
      <c r="D242" s="195"/>
    </row>
    <row r="243" spans="4:4">
      <c r="D243" s="195"/>
    </row>
    <row r="244" spans="4:4">
      <c r="D244" s="195"/>
    </row>
    <row r="245" spans="4:4">
      <c r="D245" s="195"/>
    </row>
    <row r="246" spans="4:4">
      <c r="D246" s="195"/>
    </row>
    <row r="247" spans="4:4">
      <c r="D247" s="195"/>
    </row>
    <row r="248" spans="4:4">
      <c r="D248" s="195"/>
    </row>
    <row r="249" spans="4:4">
      <c r="D249" s="195"/>
    </row>
    <row r="250" spans="4:4">
      <c r="D250" s="195"/>
    </row>
    <row r="251" spans="4:4">
      <c r="D251" s="195"/>
    </row>
    <row r="252" spans="4:4">
      <c r="D252" s="195"/>
    </row>
    <row r="253" spans="4:4">
      <c r="D253" s="195"/>
    </row>
    <row r="254" spans="4:4">
      <c r="D254" s="195"/>
    </row>
    <row r="255" spans="4:4">
      <c r="D255" s="195"/>
    </row>
    <row r="256" spans="4:4">
      <c r="D256" s="195"/>
    </row>
    <row r="257" spans="4:4">
      <c r="D257" s="195"/>
    </row>
    <row r="258" spans="4:4">
      <c r="D258" s="195"/>
    </row>
    <row r="259" spans="4:4">
      <c r="D259" s="195"/>
    </row>
    <row r="260" spans="4:4">
      <c r="D260" s="195"/>
    </row>
    <row r="261" spans="4:4">
      <c r="D261" s="195"/>
    </row>
    <row r="262" spans="4:4">
      <c r="D262" s="195"/>
    </row>
    <row r="263" spans="4:4">
      <c r="D263" s="195"/>
    </row>
    <row r="264" spans="4:4">
      <c r="D264" s="195"/>
    </row>
    <row r="265" spans="4:4">
      <c r="D265" s="195"/>
    </row>
    <row r="266" spans="4:4">
      <c r="D266" s="195"/>
    </row>
    <row r="267" spans="4:4">
      <c r="D267" s="195"/>
    </row>
    <row r="268" spans="4:4">
      <c r="D268" s="195"/>
    </row>
    <row r="269" spans="4:4">
      <c r="D269" s="195"/>
    </row>
    <row r="270" spans="4:4">
      <c r="D270" s="195"/>
    </row>
    <row r="271" spans="4:4">
      <c r="D271" s="195"/>
    </row>
    <row r="272" spans="4:4">
      <c r="D272" s="195"/>
    </row>
    <row r="273" spans="4:4">
      <c r="D273" s="195"/>
    </row>
    <row r="274" spans="4:4">
      <c r="D274" s="195"/>
    </row>
    <row r="275" spans="4:4">
      <c r="D275" s="195"/>
    </row>
    <row r="276" spans="4:4">
      <c r="D276" s="195"/>
    </row>
    <row r="277" spans="4:4">
      <c r="D277" s="195"/>
    </row>
    <row r="278" spans="4:4">
      <c r="D278" s="195"/>
    </row>
    <row r="279" spans="4:4">
      <c r="D279" s="195"/>
    </row>
    <row r="280" spans="4:4">
      <c r="D280" s="195"/>
    </row>
    <row r="281" spans="4:4">
      <c r="D281" s="195"/>
    </row>
    <row r="282" spans="4:4">
      <c r="D282" s="195"/>
    </row>
    <row r="283" spans="4:4">
      <c r="D283" s="195"/>
    </row>
    <row r="284" spans="4:4">
      <c r="D284" s="195"/>
    </row>
    <row r="285" spans="4:4">
      <c r="D285" s="195"/>
    </row>
    <row r="286" spans="4:4">
      <c r="D286" s="195"/>
    </row>
    <row r="287" spans="4:4">
      <c r="D287" s="195"/>
    </row>
    <row r="288" spans="4:4">
      <c r="D288" s="195"/>
    </row>
    <row r="289" spans="4:4">
      <c r="D289" s="195"/>
    </row>
    <row r="290" spans="4:4">
      <c r="D290" s="195"/>
    </row>
    <row r="291" spans="4:4">
      <c r="D291" s="195"/>
    </row>
    <row r="292" spans="4:4">
      <c r="D292" s="195"/>
    </row>
    <row r="293" spans="4:4">
      <c r="D293" s="195"/>
    </row>
    <row r="294" spans="4:4">
      <c r="D294" s="195"/>
    </row>
    <row r="295" spans="4:4">
      <c r="D295" s="195"/>
    </row>
    <row r="296" spans="4:4">
      <c r="D296" s="195"/>
    </row>
    <row r="297" spans="4:4">
      <c r="D297" s="195"/>
    </row>
    <row r="298" spans="4:4">
      <c r="D298" s="195"/>
    </row>
    <row r="299" spans="4:4">
      <c r="D299" s="195"/>
    </row>
    <row r="300" spans="4:4">
      <c r="D300" s="195"/>
    </row>
    <row r="301" spans="4:4">
      <c r="D301" s="195"/>
    </row>
    <row r="302" spans="4:4">
      <c r="D302" s="195"/>
    </row>
    <row r="303" spans="4:4">
      <c r="D303" s="195"/>
    </row>
    <row r="304" spans="4:4">
      <c r="D304" s="195"/>
    </row>
    <row r="305" spans="4:4">
      <c r="D305" s="195"/>
    </row>
    <row r="306" spans="4:4">
      <c r="D306" s="195"/>
    </row>
    <row r="307" spans="4:4">
      <c r="D307" s="195"/>
    </row>
    <row r="308" spans="4:4">
      <c r="D308" s="195"/>
    </row>
    <row r="309" spans="4:4">
      <c r="D309" s="195"/>
    </row>
    <row r="310" spans="4:4">
      <c r="D310" s="195"/>
    </row>
    <row r="311" spans="4:4">
      <c r="D311" s="195"/>
    </row>
    <row r="312" spans="4:4">
      <c r="D312" s="195"/>
    </row>
    <row r="313" spans="4:4">
      <c r="D313" s="195"/>
    </row>
    <row r="314" spans="4:4">
      <c r="D314" s="195"/>
    </row>
    <row r="315" spans="4:4">
      <c r="D315" s="195"/>
    </row>
    <row r="316" spans="4:4">
      <c r="D316" s="195"/>
    </row>
    <row r="317" spans="4:4">
      <c r="D317" s="195"/>
    </row>
    <row r="318" spans="4:4">
      <c r="D318" s="195"/>
    </row>
    <row r="319" spans="4:4">
      <c r="D319" s="195"/>
    </row>
    <row r="320" spans="4:4">
      <c r="D320" s="195"/>
    </row>
    <row r="321" spans="4:4">
      <c r="D321" s="195"/>
    </row>
    <row r="322" spans="4:4">
      <c r="D322" s="195"/>
    </row>
    <row r="323" spans="4:4">
      <c r="D323" s="195"/>
    </row>
    <row r="324" spans="4:4">
      <c r="D324" s="195"/>
    </row>
    <row r="325" spans="4:4">
      <c r="D325" s="195"/>
    </row>
    <row r="326" spans="4:4">
      <c r="D326" s="195"/>
    </row>
    <row r="327" spans="4:4">
      <c r="D327" s="195"/>
    </row>
    <row r="328" spans="4:4">
      <c r="D328" s="195"/>
    </row>
    <row r="329" spans="4:4">
      <c r="D329" s="195"/>
    </row>
    <row r="330" spans="4:4">
      <c r="D330" s="195"/>
    </row>
    <row r="331" spans="4:4">
      <c r="D331" s="195"/>
    </row>
    <row r="332" spans="4:4">
      <c r="D332" s="195"/>
    </row>
    <row r="333" spans="4:4">
      <c r="D333" s="195"/>
    </row>
    <row r="334" spans="4:4">
      <c r="D334" s="195"/>
    </row>
    <row r="335" spans="4:4">
      <c r="D335" s="195"/>
    </row>
    <row r="336" spans="4:4">
      <c r="D336" s="195"/>
    </row>
    <row r="337" spans="4:4">
      <c r="D337" s="195"/>
    </row>
    <row r="338" spans="4:4">
      <c r="D338" s="195"/>
    </row>
    <row r="339" spans="4:4">
      <c r="D339" s="195"/>
    </row>
    <row r="340" spans="4:4">
      <c r="D340" s="195"/>
    </row>
    <row r="341" spans="4:4">
      <c r="D341" s="195"/>
    </row>
    <row r="342" spans="4:4">
      <c r="D342" s="195"/>
    </row>
    <row r="343" spans="4:4">
      <c r="D343" s="195"/>
    </row>
    <row r="344" spans="4:4">
      <c r="D344" s="195"/>
    </row>
    <row r="345" spans="4:4">
      <c r="D345" s="195"/>
    </row>
    <row r="346" spans="4:4">
      <c r="D346" s="195"/>
    </row>
    <row r="347" spans="4:4">
      <c r="D347" s="195"/>
    </row>
    <row r="348" spans="4:4">
      <c r="D348" s="195"/>
    </row>
    <row r="349" spans="4:4">
      <c r="D349" s="195"/>
    </row>
    <row r="350" spans="4:4">
      <c r="D350" s="195"/>
    </row>
    <row r="351" spans="4:4">
      <c r="D351" s="195"/>
    </row>
    <row r="352" spans="4:4">
      <c r="D352" s="195"/>
    </row>
    <row r="353" spans="4:4">
      <c r="D353" s="195"/>
    </row>
    <row r="354" spans="4:4">
      <c r="D354" s="195"/>
    </row>
    <row r="355" spans="4:4">
      <c r="D355" s="195"/>
    </row>
    <row r="356" spans="4:4">
      <c r="D356" s="195"/>
    </row>
    <row r="357" spans="4:4">
      <c r="D357" s="195"/>
    </row>
    <row r="358" spans="4:4">
      <c r="D358" s="195"/>
    </row>
    <row r="359" spans="4:4">
      <c r="D359" s="195"/>
    </row>
    <row r="360" spans="4:4">
      <c r="D360" s="195"/>
    </row>
    <row r="361" spans="4:4">
      <c r="D361" s="195"/>
    </row>
    <row r="362" spans="4:4">
      <c r="D362" s="195"/>
    </row>
    <row r="363" spans="4:4">
      <c r="D363" s="195"/>
    </row>
    <row r="364" spans="4:4">
      <c r="D364" s="195"/>
    </row>
    <row r="365" spans="4:4">
      <c r="D365" s="195"/>
    </row>
    <row r="366" spans="4:4">
      <c r="D366" s="195"/>
    </row>
    <row r="367" spans="4:4">
      <c r="D367" s="195"/>
    </row>
    <row r="368" spans="4:4">
      <c r="D368" s="195"/>
    </row>
    <row r="369" spans="4:4">
      <c r="D369" s="195"/>
    </row>
    <row r="370" spans="4:4">
      <c r="D370" s="195"/>
    </row>
    <row r="371" spans="4:4">
      <c r="D371" s="195"/>
    </row>
    <row r="372" spans="4:4">
      <c r="D372" s="195"/>
    </row>
    <row r="373" spans="4:4">
      <c r="D373" s="195"/>
    </row>
    <row r="374" spans="4:4">
      <c r="D374" s="195"/>
    </row>
    <row r="375" spans="4:4">
      <c r="D375" s="195"/>
    </row>
    <row r="376" spans="4:4">
      <c r="D376" s="195"/>
    </row>
    <row r="377" spans="4:4">
      <c r="D377" s="195"/>
    </row>
    <row r="378" spans="4:4">
      <c r="D378" s="195"/>
    </row>
    <row r="379" spans="4:4">
      <c r="D379" s="195"/>
    </row>
    <row r="380" spans="4:4">
      <c r="D380" s="195"/>
    </row>
    <row r="381" spans="4:4">
      <c r="D381" s="195"/>
    </row>
    <row r="382" spans="4:4">
      <c r="D382" s="195"/>
    </row>
    <row r="383" spans="4:4">
      <c r="D383" s="195"/>
    </row>
    <row r="384" spans="4:4">
      <c r="D384" s="195"/>
    </row>
    <row r="385" spans="4:4">
      <c r="D385" s="195"/>
    </row>
    <row r="386" spans="4:4">
      <c r="D386" s="195"/>
    </row>
    <row r="387" spans="4:4">
      <c r="D387" s="195"/>
    </row>
    <row r="388" spans="4:4">
      <c r="D388" s="195"/>
    </row>
    <row r="389" spans="4:4">
      <c r="D389" s="195"/>
    </row>
    <row r="390" spans="4:4">
      <c r="D390" s="195"/>
    </row>
    <row r="391" spans="4:4">
      <c r="D391" s="195"/>
    </row>
    <row r="392" spans="4:4">
      <c r="D392" s="195"/>
    </row>
    <row r="393" spans="4:4">
      <c r="D393" s="195"/>
    </row>
    <row r="394" spans="4:4">
      <c r="D394" s="195"/>
    </row>
    <row r="395" spans="4:4">
      <c r="D395" s="195"/>
    </row>
    <row r="396" spans="4:4">
      <c r="D396" s="195"/>
    </row>
    <row r="397" spans="4:4">
      <c r="D397" s="195"/>
    </row>
    <row r="398" spans="4:4">
      <c r="D398" s="195"/>
    </row>
    <row r="399" spans="4:4">
      <c r="D399" s="195"/>
    </row>
    <row r="400" spans="4:4">
      <c r="D400" s="195"/>
    </row>
    <row r="401" spans="4:4">
      <c r="D401" s="195"/>
    </row>
    <row r="402" spans="4:4">
      <c r="D402" s="195"/>
    </row>
    <row r="403" spans="4:4">
      <c r="D403" s="195"/>
    </row>
    <row r="404" spans="4:4">
      <c r="D404" s="195"/>
    </row>
    <row r="405" spans="4:4">
      <c r="D405" s="195"/>
    </row>
    <row r="406" spans="4:4">
      <c r="D406" s="195"/>
    </row>
    <row r="407" spans="4:4">
      <c r="D407" s="195"/>
    </row>
    <row r="408" spans="4:4">
      <c r="D408" s="195"/>
    </row>
    <row r="409" spans="4:4">
      <c r="D409" s="195"/>
    </row>
    <row r="410" spans="4:4">
      <c r="D410" s="195"/>
    </row>
    <row r="411" spans="4:4">
      <c r="D411" s="195"/>
    </row>
    <row r="412" spans="4:4">
      <c r="D412" s="195"/>
    </row>
    <row r="413" spans="4:4">
      <c r="D413" s="195"/>
    </row>
    <row r="414" spans="4:4">
      <c r="D414" s="195"/>
    </row>
    <row r="415" spans="4:4">
      <c r="D415" s="195"/>
    </row>
    <row r="416" spans="4:4">
      <c r="D416" s="195"/>
    </row>
    <row r="417" spans="4:4">
      <c r="D417" s="195"/>
    </row>
    <row r="418" spans="4:4">
      <c r="D418" s="195"/>
    </row>
    <row r="419" spans="4:4">
      <c r="D419" s="195"/>
    </row>
    <row r="420" spans="4:4">
      <c r="D420" s="195"/>
    </row>
    <row r="421" spans="4:4">
      <c r="D421" s="195"/>
    </row>
    <row r="422" spans="4:4">
      <c r="D422" s="195"/>
    </row>
    <row r="423" spans="4:4">
      <c r="D423" s="195"/>
    </row>
    <row r="424" spans="4:4">
      <c r="D424" s="195"/>
    </row>
    <row r="425" spans="4:4">
      <c r="D425" s="195"/>
    </row>
    <row r="426" spans="4:4">
      <c r="D426" s="195"/>
    </row>
    <row r="427" spans="4:4">
      <c r="D427" s="195"/>
    </row>
    <row r="428" spans="4:4">
      <c r="D428" s="195"/>
    </row>
    <row r="429" spans="4:4">
      <c r="D429" s="195"/>
    </row>
    <row r="430" spans="4:4">
      <c r="D430" s="195"/>
    </row>
    <row r="431" spans="4:4">
      <c r="D431" s="195"/>
    </row>
    <row r="432" spans="4:4">
      <c r="D432" s="195"/>
    </row>
    <row r="433" spans="4:4">
      <c r="D433" s="195"/>
    </row>
    <row r="434" spans="4:4">
      <c r="D434" s="195"/>
    </row>
    <row r="435" spans="4:4">
      <c r="D435" s="195"/>
    </row>
    <row r="436" spans="4:4">
      <c r="D436" s="195"/>
    </row>
    <row r="437" spans="4:4">
      <c r="D437" s="195"/>
    </row>
    <row r="438" spans="4:4">
      <c r="D438" s="195"/>
    </row>
    <row r="439" spans="4:4">
      <c r="D439" s="195"/>
    </row>
    <row r="440" spans="4:4">
      <c r="D440" s="195"/>
    </row>
    <row r="441" spans="4:4">
      <c r="D441" s="195"/>
    </row>
    <row r="442" spans="4:4">
      <c r="D442" s="195"/>
    </row>
    <row r="443" spans="4:4">
      <c r="D443" s="195"/>
    </row>
    <row r="444" spans="4:4">
      <c r="D444" s="195"/>
    </row>
    <row r="445" spans="4:4">
      <c r="D445" s="195"/>
    </row>
    <row r="446" spans="4:4">
      <c r="D446" s="195"/>
    </row>
    <row r="447" spans="4:4">
      <c r="D447" s="195"/>
    </row>
    <row r="448" spans="4:4">
      <c r="D448" s="195"/>
    </row>
    <row r="449" spans="4:4">
      <c r="D449" s="195"/>
    </row>
    <row r="450" spans="4:4">
      <c r="D450" s="195"/>
    </row>
    <row r="451" spans="4:4">
      <c r="D451" s="195"/>
    </row>
    <row r="452" spans="4:4">
      <c r="D452" s="195"/>
    </row>
    <row r="453" spans="4:4">
      <c r="D453" s="195"/>
    </row>
    <row r="454" spans="4:4">
      <c r="D454" s="195"/>
    </row>
    <row r="455" spans="4:4">
      <c r="D455" s="195"/>
    </row>
    <row r="456" spans="4:4">
      <c r="D456" s="195"/>
    </row>
    <row r="457" spans="4:4">
      <c r="D457" s="195"/>
    </row>
    <row r="458" spans="4:4">
      <c r="D458" s="195"/>
    </row>
    <row r="459" spans="4:4">
      <c r="D459" s="195"/>
    </row>
    <row r="460" spans="4:4">
      <c r="D460" s="195"/>
    </row>
    <row r="461" spans="4:4">
      <c r="D461" s="195"/>
    </row>
    <row r="462" spans="4:4">
      <c r="D462" s="195"/>
    </row>
    <row r="463" spans="4:4">
      <c r="D463" s="195"/>
    </row>
    <row r="464" spans="4:4">
      <c r="D464" s="195"/>
    </row>
    <row r="465" spans="4:4">
      <c r="D465" s="195"/>
    </row>
    <row r="466" spans="4:4">
      <c r="D466" s="195"/>
    </row>
    <row r="467" spans="4:4">
      <c r="D467" s="195"/>
    </row>
    <row r="468" spans="4:4">
      <c r="D468" s="195"/>
    </row>
    <row r="469" spans="4:4">
      <c r="D469" s="195"/>
    </row>
    <row r="470" spans="4:4">
      <c r="D470" s="195"/>
    </row>
    <row r="471" spans="4:4">
      <c r="D471" s="195"/>
    </row>
    <row r="472" spans="4:4">
      <c r="D472" s="195"/>
    </row>
    <row r="473" spans="4:4">
      <c r="D473" s="195"/>
    </row>
    <row r="474" spans="4:4">
      <c r="D474" s="195"/>
    </row>
    <row r="475" spans="4:4">
      <c r="D475" s="195"/>
    </row>
    <row r="476" spans="4:4">
      <c r="D476" s="195"/>
    </row>
    <row r="477" spans="4:4">
      <c r="D477" s="195"/>
    </row>
    <row r="478" spans="4:4">
      <c r="D478" s="195"/>
    </row>
    <row r="479" spans="4:4">
      <c r="D479" s="195"/>
    </row>
    <row r="480" spans="4:4">
      <c r="D480" s="195"/>
    </row>
    <row r="481" spans="4:4">
      <c r="D481" s="195"/>
    </row>
    <row r="482" spans="4:4">
      <c r="D482" s="195"/>
    </row>
    <row r="483" spans="4:4">
      <c r="D483" s="195"/>
    </row>
    <row r="484" spans="4:4">
      <c r="D484" s="195"/>
    </row>
    <row r="485" spans="4:4">
      <c r="D485" s="195"/>
    </row>
    <row r="486" spans="4:4">
      <c r="D486" s="195"/>
    </row>
    <row r="487" spans="4:4">
      <c r="D487" s="195"/>
    </row>
    <row r="488" spans="4:4">
      <c r="D488" s="195"/>
    </row>
    <row r="489" spans="4:4">
      <c r="D489" s="195"/>
    </row>
    <row r="490" spans="4:4">
      <c r="D490" s="195"/>
    </row>
    <row r="491" spans="4:4">
      <c r="D491" s="195"/>
    </row>
    <row r="492" spans="4:4">
      <c r="D492" s="195"/>
    </row>
    <row r="493" spans="4:4">
      <c r="D493" s="195"/>
    </row>
    <row r="494" spans="4:4">
      <c r="D494" s="195"/>
    </row>
    <row r="495" spans="4:4">
      <c r="D495" s="195"/>
    </row>
    <row r="496" spans="4:4">
      <c r="D496" s="195"/>
    </row>
    <row r="497" spans="4:5">
      <c r="D497" s="195"/>
      <c r="E497" s="193"/>
    </row>
    <row r="498" spans="4:5">
      <c r="D498" s="195"/>
      <c r="E498" s="193"/>
    </row>
    <row r="499" spans="4:5">
      <c r="D499" s="195"/>
      <c r="E499" s="193"/>
    </row>
    <row r="500" spans="4:5">
      <c r="D500" s="195"/>
      <c r="E500" s="193"/>
    </row>
    <row r="501" spans="4:5">
      <c r="D501" s="195"/>
      <c r="E501" s="193"/>
    </row>
    <row r="502" spans="4:5">
      <c r="D502" s="195"/>
      <c r="E502" s="193"/>
    </row>
    <row r="503" spans="4:5">
      <c r="D503" s="195"/>
      <c r="E503" s="193"/>
    </row>
    <row r="504" spans="4:5">
      <c r="D504" s="195"/>
      <c r="E504" s="193"/>
    </row>
    <row r="505" spans="4:5">
      <c r="D505" s="195"/>
      <c r="E505" s="193"/>
    </row>
    <row r="506" spans="4:5">
      <c r="D506" s="195"/>
      <c r="E506" s="193"/>
    </row>
    <row r="507" spans="4:5">
      <c r="D507" s="195"/>
      <c r="E507" s="193"/>
    </row>
    <row r="508" spans="4:5">
      <c r="D508" s="195"/>
      <c r="E508" s="193"/>
    </row>
    <row r="509" spans="4:5">
      <c r="D509" s="195"/>
      <c r="E509" s="193"/>
    </row>
    <row r="510" spans="4:5">
      <c r="D510" s="195"/>
      <c r="E510" s="193"/>
    </row>
    <row r="511" spans="4:5">
      <c r="D511" s="195"/>
      <c r="E511" s="193"/>
    </row>
    <row r="512" spans="4:5">
      <c r="D512" s="193"/>
      <c r="E512" s="196"/>
    </row>
  </sheetData>
  <sheetProtection password="C7AB" sheet="1" objects="1" scenarios="1"/>
  <mergeCells count="1">
    <mergeCell ref="B6:L6"/>
  </mergeCells>
  <phoneticPr fontId="5" type="noConversion"/>
  <dataValidations count="1">
    <dataValidation allowBlank="1" showInputMessage="1" showErrorMessage="1" sqref="E10"/>
  </dataValidations>
  <pageMargins left="0" right="0" top="0.51181102362204722" bottom="0.51181102362204722" header="0" footer="0.23622047244094491"/>
  <pageSetup paperSize="9" fitToHeight="2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  <pageSetUpPr fitToPage="1"/>
  </sheetPr>
  <dimension ref="B1:R402"/>
  <sheetViews>
    <sheetView rightToLeft="1" zoomScaleNormal="100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7109375" style="2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5" t="s">
        <v>199</v>
      </c>
      <c r="C1" s="79" t="s" vm="1">
        <v>259</v>
      </c>
    </row>
    <row r="2" spans="2:18">
      <c r="B2" s="55" t="s">
        <v>198</v>
      </c>
      <c r="C2" s="79" t="s">
        <v>260</v>
      </c>
    </row>
    <row r="3" spans="2:18">
      <c r="B3" s="55" t="s">
        <v>200</v>
      </c>
      <c r="C3" s="79" t="s">
        <v>261</v>
      </c>
    </row>
    <row r="4" spans="2:18">
      <c r="B4" s="55" t="s">
        <v>201</v>
      </c>
      <c r="C4" s="79">
        <v>414</v>
      </c>
    </row>
    <row r="6" spans="2:18" ht="26.25" customHeight="1">
      <c r="B6" s="185" t="s">
        <v>241</v>
      </c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7"/>
    </row>
    <row r="7" spans="2:18" s="3" customFormat="1" ht="78.75">
      <c r="B7" s="20" t="s">
        <v>135</v>
      </c>
      <c r="C7" s="28" t="s">
        <v>55</v>
      </c>
      <c r="D7" s="71" t="s">
        <v>77</v>
      </c>
      <c r="E7" s="28" t="s">
        <v>15</v>
      </c>
      <c r="F7" s="28" t="s">
        <v>78</v>
      </c>
      <c r="G7" s="28" t="s">
        <v>121</v>
      </c>
      <c r="H7" s="28" t="s">
        <v>18</v>
      </c>
      <c r="I7" s="28" t="s">
        <v>120</v>
      </c>
      <c r="J7" s="28" t="s">
        <v>17</v>
      </c>
      <c r="K7" s="28" t="s">
        <v>238</v>
      </c>
      <c r="L7" s="28" t="s">
        <v>0</v>
      </c>
      <c r="M7" s="28" t="s">
        <v>239</v>
      </c>
      <c r="N7" s="28" t="s">
        <v>70</v>
      </c>
      <c r="O7" s="71" t="s">
        <v>202</v>
      </c>
      <c r="P7" s="29" t="s">
        <v>204</v>
      </c>
      <c r="R7" s="1"/>
    </row>
    <row r="8" spans="2:18" s="3" customFormat="1" ht="17.25" customHeight="1">
      <c r="B8" s="14"/>
      <c r="C8" s="30"/>
      <c r="D8" s="30"/>
      <c r="E8" s="30"/>
      <c r="F8" s="30"/>
      <c r="G8" s="30" t="s">
        <v>24</v>
      </c>
      <c r="H8" s="30" t="s">
        <v>21</v>
      </c>
      <c r="I8" s="30"/>
      <c r="J8" s="30" t="s">
        <v>20</v>
      </c>
      <c r="K8" s="30" t="s">
        <v>20</v>
      </c>
      <c r="L8" s="30" t="s">
        <v>22</v>
      </c>
      <c r="M8" s="30" t="s">
        <v>23</v>
      </c>
      <c r="N8" s="30" t="s">
        <v>20</v>
      </c>
      <c r="O8" s="30" t="s">
        <v>20</v>
      </c>
      <c r="P8" s="31" t="s">
        <v>20</v>
      </c>
    </row>
    <row r="9" spans="2:18" s="4" customFormat="1" ht="18" customHeight="1">
      <c r="B9" s="17"/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8" t="s">
        <v>7</v>
      </c>
      <c r="J9" s="18" t="s">
        <v>8</v>
      </c>
      <c r="K9" s="18" t="s">
        <v>9</v>
      </c>
      <c r="L9" s="18" t="s">
        <v>10</v>
      </c>
      <c r="M9" s="18" t="s">
        <v>11</v>
      </c>
      <c r="N9" s="18" t="s">
        <v>12</v>
      </c>
      <c r="O9" s="18" t="s">
        <v>13</v>
      </c>
      <c r="P9" s="19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100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2"/>
      <c r="D390" s="1"/>
    </row>
    <row r="391" spans="2:4">
      <c r="B391" s="4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sheetProtection password="C7AB" sheet="1" objects="1" scenarios="1"/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11811023622047245" right="0.11811023622047245" top="0.74803149606299213" bottom="0.74803149606299213" header="0.31496062992125984" footer="0.31496062992125984"/>
  <pageSetup paperSize="9" fitToHeight="25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  <pageSetUpPr fitToPage="1"/>
  </sheetPr>
  <dimension ref="B1:W402"/>
  <sheetViews>
    <sheetView rightToLeft="1" zoomScaleNormal="100" workbookViewId="0">
      <selection activeCell="B25" sqref="B2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31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5" t="s">
        <v>199</v>
      </c>
      <c r="C1" s="79" t="s" vm="1">
        <v>259</v>
      </c>
    </row>
    <row r="2" spans="2:18">
      <c r="B2" s="55" t="s">
        <v>198</v>
      </c>
      <c r="C2" s="79" t="s">
        <v>260</v>
      </c>
    </row>
    <row r="3" spans="2:18">
      <c r="B3" s="55" t="s">
        <v>200</v>
      </c>
      <c r="C3" s="79" t="s">
        <v>261</v>
      </c>
    </row>
    <row r="4" spans="2:18">
      <c r="B4" s="55" t="s">
        <v>201</v>
      </c>
      <c r="C4" s="79">
        <v>414</v>
      </c>
    </row>
    <row r="6" spans="2:18" ht="26.25" customHeight="1">
      <c r="B6" s="185" t="s">
        <v>244</v>
      </c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7"/>
    </row>
    <row r="7" spans="2:18" s="3" customFormat="1" ht="78.75">
      <c r="B7" s="20" t="s">
        <v>135</v>
      </c>
      <c r="C7" s="28" t="s">
        <v>55</v>
      </c>
      <c r="D7" s="71" t="s">
        <v>77</v>
      </c>
      <c r="E7" s="28" t="s">
        <v>15</v>
      </c>
      <c r="F7" s="28" t="s">
        <v>78</v>
      </c>
      <c r="G7" s="28" t="s">
        <v>121</v>
      </c>
      <c r="H7" s="28" t="s">
        <v>18</v>
      </c>
      <c r="I7" s="28" t="s">
        <v>120</v>
      </c>
      <c r="J7" s="28" t="s">
        <v>17</v>
      </c>
      <c r="K7" s="28" t="s">
        <v>238</v>
      </c>
      <c r="L7" s="28" t="s">
        <v>0</v>
      </c>
      <c r="M7" s="28" t="s">
        <v>239</v>
      </c>
      <c r="N7" s="28" t="s">
        <v>70</v>
      </c>
      <c r="O7" s="71" t="s">
        <v>202</v>
      </c>
      <c r="P7" s="29" t="s">
        <v>204</v>
      </c>
      <c r="R7" s="1"/>
    </row>
    <row r="8" spans="2:18" s="3" customFormat="1" ht="17.25" customHeight="1">
      <c r="B8" s="14"/>
      <c r="C8" s="30"/>
      <c r="D8" s="30"/>
      <c r="E8" s="30"/>
      <c r="F8" s="30"/>
      <c r="G8" s="30" t="s">
        <v>24</v>
      </c>
      <c r="H8" s="30" t="s">
        <v>21</v>
      </c>
      <c r="I8" s="30"/>
      <c r="J8" s="30" t="s">
        <v>20</v>
      </c>
      <c r="K8" s="30" t="s">
        <v>20</v>
      </c>
      <c r="L8" s="30" t="s">
        <v>22</v>
      </c>
      <c r="M8" s="30" t="s">
        <v>23</v>
      </c>
      <c r="N8" s="30" t="s">
        <v>20</v>
      </c>
      <c r="O8" s="30" t="s">
        <v>20</v>
      </c>
      <c r="P8" s="31" t="s">
        <v>20</v>
      </c>
    </row>
    <row r="9" spans="2:18" s="4" customFormat="1" ht="18" customHeight="1">
      <c r="B9" s="17"/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8" t="s">
        <v>7</v>
      </c>
      <c r="J9" s="18" t="s">
        <v>8</v>
      </c>
      <c r="K9" s="18" t="s">
        <v>9</v>
      </c>
      <c r="L9" s="18" t="s">
        <v>10</v>
      </c>
      <c r="M9" s="18" t="s">
        <v>11</v>
      </c>
      <c r="N9" s="18" t="s">
        <v>12</v>
      </c>
      <c r="O9" s="18" t="s">
        <v>13</v>
      </c>
      <c r="P9" s="19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100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23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23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23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23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23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23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23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23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2"/>
      <c r="R24" s="2"/>
      <c r="S24" s="2"/>
      <c r="T24" s="2"/>
      <c r="U24" s="2"/>
      <c r="V24" s="2"/>
      <c r="W24" s="2"/>
    </row>
    <row r="25" spans="2:23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2"/>
      <c r="R25" s="2"/>
      <c r="S25" s="2"/>
      <c r="T25" s="2"/>
      <c r="U25" s="2"/>
      <c r="V25" s="2"/>
      <c r="W25" s="2"/>
    </row>
    <row r="26" spans="2:23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2"/>
      <c r="R26" s="2"/>
      <c r="S26" s="2"/>
      <c r="T26" s="2"/>
      <c r="U26" s="2"/>
      <c r="V26" s="2"/>
      <c r="W26" s="2"/>
    </row>
    <row r="27" spans="2:23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2"/>
      <c r="R27" s="2"/>
      <c r="S27" s="2"/>
      <c r="T27" s="2"/>
      <c r="U27" s="2"/>
      <c r="V27" s="2"/>
      <c r="W27" s="2"/>
    </row>
    <row r="28" spans="2:23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2"/>
      <c r="R28" s="2"/>
      <c r="S28" s="2"/>
      <c r="T28" s="2"/>
      <c r="U28" s="2"/>
      <c r="V28" s="2"/>
      <c r="W28" s="2"/>
    </row>
    <row r="29" spans="2:23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2"/>
      <c r="R29" s="2"/>
      <c r="S29" s="2"/>
      <c r="T29" s="2"/>
      <c r="U29" s="2"/>
      <c r="V29" s="2"/>
      <c r="W29" s="2"/>
    </row>
    <row r="30" spans="2:23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2"/>
      <c r="R30" s="2"/>
      <c r="S30" s="2"/>
      <c r="T30" s="2"/>
      <c r="U30" s="2"/>
      <c r="V30" s="2"/>
      <c r="W30" s="2"/>
    </row>
    <row r="31" spans="2:23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2"/>
      <c r="R31" s="2"/>
      <c r="S31" s="2"/>
      <c r="T31" s="2"/>
      <c r="U31" s="2"/>
      <c r="V31" s="2"/>
      <c r="W31" s="2"/>
    </row>
    <row r="32" spans="2:23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2"/>
      <c r="R32" s="2"/>
      <c r="S32" s="2"/>
      <c r="T32" s="2"/>
      <c r="U32" s="2"/>
      <c r="V32" s="2"/>
      <c r="W32" s="2"/>
    </row>
    <row r="33" spans="2:23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2"/>
      <c r="R33" s="2"/>
      <c r="S33" s="2"/>
      <c r="T33" s="2"/>
      <c r="U33" s="2"/>
      <c r="V33" s="2"/>
      <c r="W33" s="2"/>
    </row>
    <row r="34" spans="2:23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2"/>
      <c r="R34" s="2"/>
      <c r="S34" s="2"/>
      <c r="T34" s="2"/>
      <c r="U34" s="2"/>
      <c r="V34" s="2"/>
      <c r="W34" s="2"/>
    </row>
    <row r="35" spans="2:23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2"/>
      <c r="R35" s="2"/>
      <c r="S35" s="2"/>
      <c r="T35" s="2"/>
      <c r="U35" s="2"/>
      <c r="V35" s="2"/>
      <c r="W35" s="2"/>
    </row>
    <row r="36" spans="2:23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23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23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23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23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23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23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23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23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23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23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23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23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2"/>
      <c r="D390" s="1"/>
    </row>
    <row r="391" spans="2:4">
      <c r="B391" s="4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sheetProtection password="C7AB" sheet="1" objects="1" scenarios="1"/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0866141732283472" right="0.70866141732283472" top="0.74803149606299213" bottom="0.74803149606299213" header="0.31496062992125984" footer="0.31496062992125984"/>
  <pageSetup paperSize="9" scale="92" fitToHeight="2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 enableFormatConditionsCalculation="0">
    <tabColor theme="4" tint="0.59999389629810485"/>
    <pageSetUpPr fitToPage="1"/>
  </sheetPr>
  <dimension ref="B1:AZ878"/>
  <sheetViews>
    <sheetView rightToLeft="1" topLeftCell="A3" zoomScale="90" zoomScaleNormal="90" workbookViewId="0">
      <selection activeCell="Q3" sqref="Q3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25.85546875" style="2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28515625" style="1" bestFit="1" customWidth="1"/>
    <col min="9" max="9" width="9.140625" style="1" bestFit="1" customWidth="1"/>
    <col min="10" max="10" width="7" style="1" bestFit="1" customWidth="1"/>
    <col min="11" max="11" width="7.7109375" style="1" bestFit="1" customWidth="1"/>
    <col min="12" max="12" width="14.28515625" style="1" bestFit="1" customWidth="1"/>
    <col min="13" max="13" width="7.28515625" style="1" bestFit="1" customWidth="1"/>
    <col min="14" max="15" width="11.28515625" style="1" bestFit="1" customWidth="1"/>
    <col min="16" max="16" width="11.85546875" style="1" bestFit="1" customWidth="1"/>
    <col min="17" max="17" width="9" style="1" bestFit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55" t="s">
        <v>199</v>
      </c>
      <c r="C1" s="79" t="s" vm="1">
        <v>259</v>
      </c>
    </row>
    <row r="2" spans="2:52">
      <c r="B2" s="55" t="s">
        <v>198</v>
      </c>
      <c r="C2" s="79" t="s">
        <v>260</v>
      </c>
    </row>
    <row r="3" spans="2:52">
      <c r="B3" s="55" t="s">
        <v>200</v>
      </c>
      <c r="C3" s="79" t="s">
        <v>261</v>
      </c>
    </row>
    <row r="4" spans="2:52">
      <c r="B4" s="55" t="s">
        <v>201</v>
      </c>
      <c r="C4" s="79">
        <v>414</v>
      </c>
    </row>
    <row r="6" spans="2:52" ht="21.75" customHeight="1">
      <c r="B6" s="177" t="s">
        <v>230</v>
      </c>
      <c r="C6" s="178"/>
      <c r="D6" s="178"/>
      <c r="E6" s="178"/>
      <c r="F6" s="178"/>
      <c r="G6" s="178"/>
      <c r="H6" s="178"/>
      <c r="I6" s="178"/>
      <c r="J6" s="178"/>
      <c r="K6" s="178"/>
      <c r="L6" s="178"/>
      <c r="M6" s="178"/>
      <c r="N6" s="178"/>
      <c r="O6" s="178"/>
      <c r="P6" s="178"/>
      <c r="Q6" s="179"/>
    </row>
    <row r="7" spans="2:52" ht="27.75" customHeight="1">
      <c r="B7" s="180" t="s">
        <v>105</v>
      </c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1"/>
      <c r="O7" s="181"/>
      <c r="P7" s="181"/>
      <c r="Q7" s="182"/>
      <c r="AT7" s="3"/>
      <c r="AU7" s="3"/>
    </row>
    <row r="8" spans="2:52" s="3" customFormat="1" ht="55.5" customHeight="1">
      <c r="B8" s="20" t="s">
        <v>134</v>
      </c>
      <c r="C8" s="28" t="s">
        <v>55</v>
      </c>
      <c r="D8" s="71" t="s">
        <v>139</v>
      </c>
      <c r="E8" s="28" t="s">
        <v>15</v>
      </c>
      <c r="F8" s="28" t="s">
        <v>78</v>
      </c>
      <c r="G8" s="28" t="s">
        <v>121</v>
      </c>
      <c r="H8" s="28" t="s">
        <v>18</v>
      </c>
      <c r="I8" s="28" t="s">
        <v>120</v>
      </c>
      <c r="J8" s="28" t="s">
        <v>17</v>
      </c>
      <c r="K8" s="28" t="s">
        <v>19</v>
      </c>
      <c r="L8" s="28" t="s">
        <v>0</v>
      </c>
      <c r="M8" s="28" t="s">
        <v>124</v>
      </c>
      <c r="N8" s="28" t="s">
        <v>73</v>
      </c>
      <c r="O8" s="28" t="s">
        <v>70</v>
      </c>
      <c r="P8" s="71" t="s">
        <v>202</v>
      </c>
      <c r="Q8" s="72" t="s">
        <v>204</v>
      </c>
      <c r="AL8" s="1"/>
      <c r="AT8" s="1"/>
      <c r="AU8" s="1"/>
      <c r="AV8" s="1"/>
    </row>
    <row r="9" spans="2:52" s="3" customFormat="1" ht="21.75" customHeight="1">
      <c r="B9" s="14"/>
      <c r="C9" s="30"/>
      <c r="D9" s="30"/>
      <c r="E9" s="30"/>
      <c r="F9" s="30"/>
      <c r="G9" s="30" t="s">
        <v>24</v>
      </c>
      <c r="H9" s="30" t="s">
        <v>21</v>
      </c>
      <c r="I9" s="30"/>
      <c r="J9" s="30" t="s">
        <v>20</v>
      </c>
      <c r="K9" s="30" t="s">
        <v>20</v>
      </c>
      <c r="L9" s="30" t="s">
        <v>22</v>
      </c>
      <c r="M9" s="30" t="s">
        <v>74</v>
      </c>
      <c r="N9" s="30" t="s">
        <v>23</v>
      </c>
      <c r="O9" s="30" t="s">
        <v>20</v>
      </c>
      <c r="P9" s="30" t="s">
        <v>20</v>
      </c>
      <c r="Q9" s="31" t="s">
        <v>20</v>
      </c>
      <c r="AT9" s="1"/>
      <c r="AU9" s="1"/>
    </row>
    <row r="10" spans="2:52" s="4" customFormat="1" ht="18" customHeight="1">
      <c r="B10" s="17"/>
      <c r="C10" s="32" t="s">
        <v>1</v>
      </c>
      <c r="D10" s="32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8" t="s">
        <v>14</v>
      </c>
      <c r="Q10" s="19" t="s">
        <v>132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80" t="s">
        <v>31</v>
      </c>
      <c r="C11" s="81"/>
      <c r="D11" s="81"/>
      <c r="E11" s="81"/>
      <c r="F11" s="81"/>
      <c r="G11" s="81"/>
      <c r="H11" s="89">
        <v>5.6559001678559522</v>
      </c>
      <c r="I11" s="81"/>
      <c r="J11" s="81"/>
      <c r="K11" s="90">
        <v>3.582285054864731E-3</v>
      </c>
      <c r="L11" s="89"/>
      <c r="M11" s="91"/>
      <c r="N11" s="89">
        <v>308387.92427999998</v>
      </c>
      <c r="O11" s="81"/>
      <c r="P11" s="90">
        <v>1</v>
      </c>
      <c r="Q11" s="90">
        <f>N11/'סכום נכסי הקרן'!$C$43</f>
        <v>0.17794026663044463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ht="22.5" customHeight="1">
      <c r="B12" s="82" t="s">
        <v>254</v>
      </c>
      <c r="C12" s="83"/>
      <c r="D12" s="83"/>
      <c r="E12" s="83"/>
      <c r="F12" s="83"/>
      <c r="G12" s="83"/>
      <c r="H12" s="92">
        <v>5.6559001678559522</v>
      </c>
      <c r="I12" s="83"/>
      <c r="J12" s="83"/>
      <c r="K12" s="93">
        <v>3.582285054864731E-3</v>
      </c>
      <c r="L12" s="92"/>
      <c r="M12" s="94"/>
      <c r="N12" s="92">
        <v>308387.92427999998</v>
      </c>
      <c r="O12" s="83"/>
      <c r="P12" s="93">
        <v>1</v>
      </c>
      <c r="Q12" s="93">
        <f>N12/'סכום נכסי הקרן'!$C$43</f>
        <v>0.17794026663044463</v>
      </c>
      <c r="AV12" s="4"/>
    </row>
    <row r="13" spans="2:52" s="131" customFormat="1">
      <c r="B13" s="126" t="s">
        <v>29</v>
      </c>
      <c r="C13" s="127"/>
      <c r="D13" s="127"/>
      <c r="E13" s="127"/>
      <c r="F13" s="127"/>
      <c r="G13" s="127"/>
      <c r="H13" s="128">
        <v>6.8004725394044758</v>
      </c>
      <c r="I13" s="127"/>
      <c r="J13" s="127"/>
      <c r="K13" s="129">
        <v>1.1436729070706411E-3</v>
      </c>
      <c r="L13" s="128"/>
      <c r="M13" s="130"/>
      <c r="N13" s="128">
        <v>182548.74171999996</v>
      </c>
      <c r="O13" s="127"/>
      <c r="P13" s="129">
        <v>0.59194516823640386</v>
      </c>
      <c r="Q13" s="129">
        <f>N13/'סכום נכסי הקרן'!$C$43</f>
        <v>0.10533088106658911</v>
      </c>
    </row>
    <row r="14" spans="2:52">
      <c r="B14" s="86" t="s">
        <v>28</v>
      </c>
      <c r="C14" s="83"/>
      <c r="D14" s="83"/>
      <c r="E14" s="83"/>
      <c r="F14" s="83"/>
      <c r="G14" s="83"/>
      <c r="H14" s="92">
        <v>6.8004725394044758</v>
      </c>
      <c r="I14" s="83"/>
      <c r="J14" s="83"/>
      <c r="K14" s="93">
        <v>1.1436729070706411E-3</v>
      </c>
      <c r="L14" s="92"/>
      <c r="M14" s="94"/>
      <c r="N14" s="92">
        <v>182548.74171999996</v>
      </c>
      <c r="O14" s="83"/>
      <c r="P14" s="93">
        <v>0.59194516823640386</v>
      </c>
      <c r="Q14" s="93">
        <f>N14/'סכום נכסי הקרן'!$C$43</f>
        <v>0.10533088106658911</v>
      </c>
    </row>
    <row r="15" spans="2:52">
      <c r="B15" s="87" t="s">
        <v>262</v>
      </c>
      <c r="C15" s="85" t="s">
        <v>263</v>
      </c>
      <c r="D15" s="98" t="s">
        <v>140</v>
      </c>
      <c r="E15" s="85" t="s">
        <v>264</v>
      </c>
      <c r="F15" s="85"/>
      <c r="G15" s="85"/>
      <c r="H15" s="95">
        <v>4.5999999999999996</v>
      </c>
      <c r="I15" s="98" t="s">
        <v>184</v>
      </c>
      <c r="J15" s="99">
        <v>0.04</v>
      </c>
      <c r="K15" s="96">
        <v>-2.2000000000000001E-3</v>
      </c>
      <c r="L15" s="95">
        <v>5531161</v>
      </c>
      <c r="M15" s="97">
        <v>161.43</v>
      </c>
      <c r="N15" s="95">
        <v>8928.9533200000005</v>
      </c>
      <c r="O15" s="96">
        <v>3.5575184333070254E-4</v>
      </c>
      <c r="P15" s="96">
        <v>2.8953641232375173E-2</v>
      </c>
      <c r="Q15" s="96">
        <f>N15/'סכום נכסי הקרן'!$C$43</f>
        <v>5.1520186408110739E-3</v>
      </c>
    </row>
    <row r="16" spans="2:52" ht="20.25">
      <c r="B16" s="87" t="s">
        <v>265</v>
      </c>
      <c r="C16" s="85" t="s">
        <v>266</v>
      </c>
      <c r="D16" s="98" t="s">
        <v>140</v>
      </c>
      <c r="E16" s="85" t="s">
        <v>264</v>
      </c>
      <c r="F16" s="85"/>
      <c r="G16" s="85"/>
      <c r="H16" s="95">
        <v>7.02</v>
      </c>
      <c r="I16" s="98" t="s">
        <v>184</v>
      </c>
      <c r="J16" s="99">
        <v>0.04</v>
      </c>
      <c r="K16" s="96">
        <v>8.0000000000000004E-4</v>
      </c>
      <c r="L16" s="95">
        <v>25278837</v>
      </c>
      <c r="M16" s="97">
        <v>164.96</v>
      </c>
      <c r="N16" s="95">
        <v>41699.969429999997</v>
      </c>
      <c r="O16" s="96">
        <v>2.3910455952133002E-3</v>
      </c>
      <c r="P16" s="96">
        <v>0.13521920330492132</v>
      </c>
      <c r="Q16" s="96">
        <f>N16/'סכום נכסי הקרן'!$C$43</f>
        <v>2.4060941089634E-2</v>
      </c>
      <c r="AT16" s="4"/>
    </row>
    <row r="17" spans="2:47" ht="20.25">
      <c r="B17" s="87" t="s">
        <v>267</v>
      </c>
      <c r="C17" s="85" t="s">
        <v>268</v>
      </c>
      <c r="D17" s="98" t="s">
        <v>140</v>
      </c>
      <c r="E17" s="85" t="s">
        <v>264</v>
      </c>
      <c r="F17" s="85"/>
      <c r="G17" s="85"/>
      <c r="H17" s="95">
        <v>1.7999999999999998</v>
      </c>
      <c r="I17" s="98" t="s">
        <v>184</v>
      </c>
      <c r="J17" s="99">
        <v>3.5000000000000003E-2</v>
      </c>
      <c r="K17" s="96">
        <v>-5.9999999999999995E-4</v>
      </c>
      <c r="L17" s="95">
        <v>40790708</v>
      </c>
      <c r="M17" s="97">
        <v>124.29</v>
      </c>
      <c r="N17" s="95">
        <v>50698.771999999997</v>
      </c>
      <c r="O17" s="96">
        <v>2.0755386270166123E-3</v>
      </c>
      <c r="P17" s="96">
        <v>0.16439934254354327</v>
      </c>
      <c r="Q17" s="96">
        <f>N17/'סכום נכסי הקרן'!$C$43</f>
        <v>2.9253262846067888E-2</v>
      </c>
      <c r="AU17" s="4"/>
    </row>
    <row r="18" spans="2:47">
      <c r="B18" s="87" t="s">
        <v>269</v>
      </c>
      <c r="C18" s="85" t="s">
        <v>270</v>
      </c>
      <c r="D18" s="98" t="s">
        <v>140</v>
      </c>
      <c r="E18" s="85" t="s">
        <v>264</v>
      </c>
      <c r="F18" s="85"/>
      <c r="G18" s="85"/>
      <c r="H18" s="95">
        <v>15.4</v>
      </c>
      <c r="I18" s="98" t="s">
        <v>184</v>
      </c>
      <c r="J18" s="99">
        <v>0.04</v>
      </c>
      <c r="K18" s="96">
        <v>7.8000000000000005E-3</v>
      </c>
      <c r="L18" s="95">
        <v>7887547</v>
      </c>
      <c r="M18" s="97">
        <v>187.36</v>
      </c>
      <c r="N18" s="95">
        <v>14778.107669999999</v>
      </c>
      <c r="O18" s="96">
        <v>4.8708096080261323E-4</v>
      </c>
      <c r="P18" s="96">
        <v>4.7920513439372731E-2</v>
      </c>
      <c r="Q18" s="96">
        <f>N18/'סכום נכסי הקרן'!$C$43</f>
        <v>8.526988938469789E-3</v>
      </c>
      <c r="AT18" s="3"/>
    </row>
    <row r="19" spans="2:47">
      <c r="B19" s="87" t="s">
        <v>271</v>
      </c>
      <c r="C19" s="85" t="s">
        <v>272</v>
      </c>
      <c r="D19" s="98" t="s">
        <v>140</v>
      </c>
      <c r="E19" s="85" t="s">
        <v>264</v>
      </c>
      <c r="F19" s="85"/>
      <c r="G19" s="85"/>
      <c r="H19" s="95">
        <v>19.350000000000001</v>
      </c>
      <c r="I19" s="98" t="s">
        <v>184</v>
      </c>
      <c r="J19" s="99">
        <v>2.75E-2</v>
      </c>
      <c r="K19" s="96">
        <v>9.5999999999999992E-3</v>
      </c>
      <c r="L19" s="95">
        <v>10028811</v>
      </c>
      <c r="M19" s="97">
        <v>150.30000000000001</v>
      </c>
      <c r="N19" s="95">
        <v>15073.302689999999</v>
      </c>
      <c r="O19" s="96">
        <v>5.6956421808501852E-4</v>
      </c>
      <c r="P19" s="96">
        <v>4.8877733216019945E-2</v>
      </c>
      <c r="Q19" s="96">
        <f>N19/'סכום נכסי הקרן'!$C$43</f>
        <v>8.6973168807503286E-3</v>
      </c>
      <c r="AU19" s="3"/>
    </row>
    <row r="20" spans="2:47">
      <c r="B20" s="87" t="s">
        <v>273</v>
      </c>
      <c r="C20" s="85" t="s">
        <v>274</v>
      </c>
      <c r="D20" s="98" t="s">
        <v>140</v>
      </c>
      <c r="E20" s="85" t="s">
        <v>264</v>
      </c>
      <c r="F20" s="85"/>
      <c r="G20" s="85"/>
      <c r="H20" s="95">
        <v>6.82</v>
      </c>
      <c r="I20" s="98" t="s">
        <v>184</v>
      </c>
      <c r="J20" s="99">
        <v>1.7500000000000002E-2</v>
      </c>
      <c r="K20" s="96">
        <v>2.0000000000000001E-4</v>
      </c>
      <c r="L20" s="95">
        <v>8529429</v>
      </c>
      <c r="M20" s="97">
        <v>114.42</v>
      </c>
      <c r="N20" s="95">
        <v>9759.3726900000001</v>
      </c>
      <c r="O20" s="96">
        <v>6.1526219281718062E-4</v>
      </c>
      <c r="P20" s="96">
        <v>3.1646416482699252E-2</v>
      </c>
      <c r="Q20" s="96">
        <f>N20/'סכום נכסי הקרן'!$C$43</f>
        <v>5.6311717868296023E-3</v>
      </c>
    </row>
    <row r="21" spans="2:47">
      <c r="B21" s="87" t="s">
        <v>275</v>
      </c>
      <c r="C21" s="85" t="s">
        <v>276</v>
      </c>
      <c r="D21" s="98" t="s">
        <v>140</v>
      </c>
      <c r="E21" s="85" t="s">
        <v>264</v>
      </c>
      <c r="F21" s="85"/>
      <c r="G21" s="85"/>
      <c r="H21" s="95">
        <v>3.17</v>
      </c>
      <c r="I21" s="98" t="s">
        <v>184</v>
      </c>
      <c r="J21" s="99">
        <v>0.03</v>
      </c>
      <c r="K21" s="96">
        <v>-3.2000000000000002E-3</v>
      </c>
      <c r="L21" s="95">
        <v>13143105</v>
      </c>
      <c r="M21" s="97">
        <v>123.1</v>
      </c>
      <c r="N21" s="95">
        <v>16179.162880000002</v>
      </c>
      <c r="O21" s="96">
        <v>8.5733091658790628E-4</v>
      </c>
      <c r="P21" s="96">
        <v>5.2463671908599685E-2</v>
      </c>
      <c r="Q21" s="96">
        <f>N21/'סכום נכסי הקרן'!$C$43</f>
        <v>9.3353997678283958E-3</v>
      </c>
    </row>
    <row r="22" spans="2:47">
      <c r="B22" s="87" t="s">
        <v>277</v>
      </c>
      <c r="C22" s="85" t="s">
        <v>278</v>
      </c>
      <c r="D22" s="98" t="s">
        <v>140</v>
      </c>
      <c r="E22" s="85" t="s">
        <v>264</v>
      </c>
      <c r="F22" s="85"/>
      <c r="G22" s="85"/>
      <c r="H22" s="95">
        <v>9.0200000000000014</v>
      </c>
      <c r="I22" s="98" t="s">
        <v>184</v>
      </c>
      <c r="J22" s="99">
        <v>7.4999999999999997E-3</v>
      </c>
      <c r="K22" s="96">
        <v>2.0999999999999999E-3</v>
      </c>
      <c r="L22" s="95">
        <v>12230864</v>
      </c>
      <c r="M22" s="97">
        <v>104.66</v>
      </c>
      <c r="N22" s="95">
        <v>12800.822560000001</v>
      </c>
      <c r="O22" s="96">
        <v>1.6694378104638102E-3</v>
      </c>
      <c r="P22" s="96">
        <v>4.1508832065608146E-2</v>
      </c>
      <c r="Q22" s="96">
        <f>N22/'סכום נכסי הקרן'!$C$43</f>
        <v>7.3860926452726638E-3</v>
      </c>
    </row>
    <row r="23" spans="2:47">
      <c r="B23" s="87" t="s">
        <v>279</v>
      </c>
      <c r="C23" s="85" t="s">
        <v>280</v>
      </c>
      <c r="D23" s="98" t="s">
        <v>140</v>
      </c>
      <c r="E23" s="85" t="s">
        <v>264</v>
      </c>
      <c r="F23" s="85"/>
      <c r="G23" s="85"/>
      <c r="H23" s="95">
        <v>5.7700000000000005</v>
      </c>
      <c r="I23" s="98" t="s">
        <v>184</v>
      </c>
      <c r="J23" s="99">
        <v>2.75E-2</v>
      </c>
      <c r="K23" s="96">
        <v>-9.0000000000000008E-4</v>
      </c>
      <c r="L23" s="95">
        <v>8769352</v>
      </c>
      <c r="M23" s="97">
        <v>122.71</v>
      </c>
      <c r="N23" s="95">
        <v>10760.872170000001</v>
      </c>
      <c r="O23" s="96">
        <v>5.407524376972628E-4</v>
      </c>
      <c r="P23" s="96">
        <v>3.4893947923297072E-2</v>
      </c>
      <c r="Q23" s="96">
        <f>N23/'סכום נכסי הקרן'!$C$43</f>
        <v>6.2090383972603315E-3</v>
      </c>
    </row>
    <row r="24" spans="2:47">
      <c r="B24" s="87" t="s">
        <v>281</v>
      </c>
      <c r="C24" s="85" t="s">
        <v>282</v>
      </c>
      <c r="D24" s="98" t="s">
        <v>140</v>
      </c>
      <c r="E24" s="85" t="s">
        <v>264</v>
      </c>
      <c r="F24" s="85"/>
      <c r="G24" s="85"/>
      <c r="H24" s="95">
        <v>0.90999999999999981</v>
      </c>
      <c r="I24" s="98" t="s">
        <v>184</v>
      </c>
      <c r="J24" s="99">
        <v>0.01</v>
      </c>
      <c r="K24" s="96">
        <v>-9.999999999999998E-4</v>
      </c>
      <c r="L24" s="95">
        <v>1814077</v>
      </c>
      <c r="M24" s="97">
        <v>103.05</v>
      </c>
      <c r="N24" s="95">
        <v>1869.4063100000001</v>
      </c>
      <c r="O24" s="96">
        <v>1.1191793345829688E-4</v>
      </c>
      <c r="P24" s="96">
        <v>6.0618661199673875E-3</v>
      </c>
      <c r="Q24" s="96">
        <f>N24/'סכום נכסי הקרן'!$C$43</f>
        <v>1.0786500736650558E-3</v>
      </c>
    </row>
    <row r="25" spans="2:47">
      <c r="B25" s="88"/>
      <c r="C25" s="85"/>
      <c r="D25" s="85"/>
      <c r="E25" s="85"/>
      <c r="F25" s="85"/>
      <c r="G25" s="85"/>
      <c r="H25" s="85"/>
      <c r="I25" s="85"/>
      <c r="J25" s="85"/>
      <c r="K25" s="96"/>
      <c r="L25" s="95"/>
      <c r="M25" s="97"/>
      <c r="N25" s="85"/>
      <c r="O25" s="85"/>
      <c r="P25" s="96"/>
      <c r="Q25" s="85"/>
    </row>
    <row r="26" spans="2:47" s="131" customFormat="1">
      <c r="B26" s="126" t="s">
        <v>56</v>
      </c>
      <c r="C26" s="127"/>
      <c r="D26" s="127"/>
      <c r="E26" s="127"/>
      <c r="F26" s="127"/>
      <c r="G26" s="127"/>
      <c r="H26" s="128">
        <v>3.9955250606508699</v>
      </c>
      <c r="I26" s="127"/>
      <c r="J26" s="127"/>
      <c r="K26" s="129">
        <v>7.1198603161364967E-3</v>
      </c>
      <c r="L26" s="128"/>
      <c r="M26" s="130"/>
      <c r="N26" s="128">
        <v>125839.18256</v>
      </c>
      <c r="O26" s="127"/>
      <c r="P26" s="129">
        <v>0.40805483176359608</v>
      </c>
      <c r="Q26" s="129">
        <f>N26/'סכום נכסי הקרן'!$C$43</f>
        <v>7.2609385563855516E-2</v>
      </c>
    </row>
    <row r="27" spans="2:47">
      <c r="B27" s="86" t="s">
        <v>25</v>
      </c>
      <c r="C27" s="83"/>
      <c r="D27" s="83"/>
      <c r="E27" s="83"/>
      <c r="F27" s="83"/>
      <c r="G27" s="83"/>
      <c r="H27" s="92">
        <v>0.42385780672107126</v>
      </c>
      <c r="I27" s="83"/>
      <c r="J27" s="83"/>
      <c r="K27" s="93">
        <v>8.7960347744492709E-4</v>
      </c>
      <c r="L27" s="92"/>
      <c r="M27" s="94"/>
      <c r="N27" s="92">
        <v>58827.675000000003</v>
      </c>
      <c r="O27" s="83"/>
      <c r="P27" s="93">
        <v>0.19075868530632728</v>
      </c>
      <c r="Q27" s="93">
        <f>N27/'סכום נכסי הקרן'!$C$43</f>
        <v>3.394365132548096E-2</v>
      </c>
    </row>
    <row r="28" spans="2:47">
      <c r="B28" s="87" t="s">
        <v>283</v>
      </c>
      <c r="C28" s="85" t="s">
        <v>284</v>
      </c>
      <c r="D28" s="98" t="s">
        <v>140</v>
      </c>
      <c r="E28" s="85" t="s">
        <v>264</v>
      </c>
      <c r="F28" s="85"/>
      <c r="G28" s="85"/>
      <c r="H28" s="95">
        <v>0.34</v>
      </c>
      <c r="I28" s="98" t="s">
        <v>184</v>
      </c>
      <c r="J28" s="99">
        <v>0</v>
      </c>
      <c r="K28" s="96">
        <v>8.9999999999999998E-4</v>
      </c>
      <c r="L28" s="95">
        <v>20550000</v>
      </c>
      <c r="M28" s="97">
        <v>99.97</v>
      </c>
      <c r="N28" s="95">
        <v>20543.834999999999</v>
      </c>
      <c r="O28" s="96">
        <v>2.2833333333333334E-3</v>
      </c>
      <c r="P28" s="96">
        <v>6.6616859424583952E-2</v>
      </c>
      <c r="Q28" s="96">
        <f>N28/'סכום נכסי הקרן'!$C$43</f>
        <v>1.1853821728093317E-2</v>
      </c>
    </row>
    <row r="29" spans="2:47">
      <c r="B29" s="87" t="s">
        <v>285</v>
      </c>
      <c r="C29" s="85" t="s">
        <v>286</v>
      </c>
      <c r="D29" s="98" t="s">
        <v>140</v>
      </c>
      <c r="E29" s="85" t="s">
        <v>264</v>
      </c>
      <c r="F29" s="85"/>
      <c r="G29" s="85"/>
      <c r="H29" s="95">
        <v>0.44</v>
      </c>
      <c r="I29" s="98" t="s">
        <v>184</v>
      </c>
      <c r="J29" s="99">
        <v>0</v>
      </c>
      <c r="K29" s="96">
        <v>8.9999999999999998E-4</v>
      </c>
      <c r="L29" s="95">
        <v>29500000</v>
      </c>
      <c r="M29" s="97">
        <v>99.96</v>
      </c>
      <c r="N29" s="95">
        <v>29488.2</v>
      </c>
      <c r="O29" s="96">
        <v>3.2777777777777779E-3</v>
      </c>
      <c r="P29" s="96">
        <v>9.5620475635830246E-2</v>
      </c>
      <c r="Q29" s="96">
        <f>N29/'סכום נכסי הקרן'!$C$43</f>
        <v>1.7014732929969568E-2</v>
      </c>
    </row>
    <row r="30" spans="2:47">
      <c r="B30" s="87" t="s">
        <v>287</v>
      </c>
      <c r="C30" s="85" t="s">
        <v>288</v>
      </c>
      <c r="D30" s="98" t="s">
        <v>140</v>
      </c>
      <c r="E30" s="85" t="s">
        <v>264</v>
      </c>
      <c r="F30" s="85"/>
      <c r="G30" s="85"/>
      <c r="H30" s="95">
        <v>0.76</v>
      </c>
      <c r="I30" s="98" t="s">
        <v>184</v>
      </c>
      <c r="J30" s="99">
        <v>0</v>
      </c>
      <c r="K30" s="96">
        <v>8.9999999999999998E-4</v>
      </c>
      <c r="L30" s="95">
        <v>5800000</v>
      </c>
      <c r="M30" s="97">
        <v>99.93</v>
      </c>
      <c r="N30" s="95">
        <v>5795.94</v>
      </c>
      <c r="O30" s="96">
        <v>7.2499999999999995E-4</v>
      </c>
      <c r="P30" s="96">
        <v>1.8794315677346664E-2</v>
      </c>
      <c r="Q30" s="96">
        <f>N30/'סכום נכסי הקרן'!$C$43</f>
        <v>3.3442655427638112E-3</v>
      </c>
    </row>
    <row r="31" spans="2:47">
      <c r="B31" s="87" t="s">
        <v>289</v>
      </c>
      <c r="C31" s="85" t="s">
        <v>290</v>
      </c>
      <c r="D31" s="98" t="s">
        <v>140</v>
      </c>
      <c r="E31" s="85" t="s">
        <v>264</v>
      </c>
      <c r="F31" s="85"/>
      <c r="G31" s="85"/>
      <c r="H31" s="95">
        <v>0.19</v>
      </c>
      <c r="I31" s="98" t="s">
        <v>184</v>
      </c>
      <c r="J31" s="99">
        <v>0</v>
      </c>
      <c r="K31" s="96">
        <v>5.0000000000000001E-4</v>
      </c>
      <c r="L31" s="95">
        <v>3000000</v>
      </c>
      <c r="M31" s="97">
        <v>99.99</v>
      </c>
      <c r="N31" s="95">
        <v>2999.7</v>
      </c>
      <c r="O31" s="96">
        <v>2.7272727272727274E-4</v>
      </c>
      <c r="P31" s="96">
        <v>9.7270345685664082E-3</v>
      </c>
      <c r="Q31" s="96">
        <f>N31/'סכום נכסי הקרן'!$C$43</f>
        <v>1.7308311246542587E-3</v>
      </c>
    </row>
    <row r="32" spans="2:47">
      <c r="B32" s="88"/>
      <c r="C32" s="85"/>
      <c r="D32" s="85"/>
      <c r="E32" s="85"/>
      <c r="F32" s="85"/>
      <c r="G32" s="85"/>
      <c r="H32" s="85"/>
      <c r="I32" s="85"/>
      <c r="J32" s="85"/>
      <c r="K32" s="96"/>
      <c r="L32" s="95"/>
      <c r="M32" s="97"/>
      <c r="N32" s="85"/>
      <c r="O32" s="85"/>
      <c r="P32" s="96"/>
      <c r="Q32" s="85"/>
    </row>
    <row r="33" spans="2:17">
      <c r="B33" s="86" t="s">
        <v>26</v>
      </c>
      <c r="C33" s="83"/>
      <c r="D33" s="83"/>
      <c r="E33" s="83"/>
      <c r="F33" s="83"/>
      <c r="G33" s="83"/>
      <c r="H33" s="92">
        <v>3.9099999999999993</v>
      </c>
      <c r="I33" s="83"/>
      <c r="J33" s="83"/>
      <c r="K33" s="93">
        <v>2.3999999999999998E-3</v>
      </c>
      <c r="L33" s="92"/>
      <c r="M33" s="94"/>
      <c r="N33" s="92">
        <v>1.6909400000000001</v>
      </c>
      <c r="O33" s="83"/>
      <c r="P33" s="93">
        <v>5.4831589270165968E-6</v>
      </c>
      <c r="Q33" s="93">
        <f>N33/'סכום נכסי הקרן'!$C$43</f>
        <v>9.7567476145043588E-7</v>
      </c>
    </row>
    <row r="34" spans="2:17">
      <c r="B34" s="87" t="s">
        <v>291</v>
      </c>
      <c r="C34" s="85" t="s">
        <v>292</v>
      </c>
      <c r="D34" s="98" t="s">
        <v>140</v>
      </c>
      <c r="E34" s="85" t="s">
        <v>264</v>
      </c>
      <c r="F34" s="85"/>
      <c r="G34" s="85"/>
      <c r="H34" s="95">
        <v>3.9099999999999993</v>
      </c>
      <c r="I34" s="98" t="s">
        <v>184</v>
      </c>
      <c r="J34" s="99">
        <v>1.1999999999999999E-3</v>
      </c>
      <c r="K34" s="96">
        <v>2.3999999999999998E-3</v>
      </c>
      <c r="L34" s="95">
        <v>1702</v>
      </c>
      <c r="M34" s="97">
        <v>99.35</v>
      </c>
      <c r="N34" s="95">
        <v>1.6909400000000001</v>
      </c>
      <c r="O34" s="96">
        <v>9.2380633181439782E-8</v>
      </c>
      <c r="P34" s="96">
        <v>5.4831589270165968E-6</v>
      </c>
      <c r="Q34" s="96">
        <f>N34/'סכום נכסי הקרן'!$C$43</f>
        <v>9.7567476145043588E-7</v>
      </c>
    </row>
    <row r="35" spans="2:17">
      <c r="B35" s="88"/>
      <c r="C35" s="85"/>
      <c r="D35" s="85"/>
      <c r="E35" s="85"/>
      <c r="F35" s="85"/>
      <c r="G35" s="85"/>
      <c r="H35" s="85"/>
      <c r="I35" s="85"/>
      <c r="J35" s="85"/>
      <c r="K35" s="96"/>
      <c r="L35" s="95"/>
      <c r="M35" s="97"/>
      <c r="N35" s="85"/>
      <c r="O35" s="85"/>
      <c r="P35" s="96"/>
      <c r="Q35" s="85"/>
    </row>
    <row r="36" spans="2:17">
      <c r="B36" s="86" t="s">
        <v>27</v>
      </c>
      <c r="C36" s="83"/>
      <c r="D36" s="83"/>
      <c r="E36" s="83"/>
      <c r="F36" s="83"/>
      <c r="G36" s="83"/>
      <c r="H36" s="92">
        <v>7.1310809484035858</v>
      </c>
      <c r="I36" s="83"/>
      <c r="J36" s="83"/>
      <c r="K36" s="93">
        <v>1.2598278266531393E-2</v>
      </c>
      <c r="L36" s="92"/>
      <c r="M36" s="94"/>
      <c r="N36" s="92">
        <v>67009.816619999998</v>
      </c>
      <c r="O36" s="83"/>
      <c r="P36" s="93">
        <v>0.21729066329834179</v>
      </c>
      <c r="Q36" s="93">
        <f>N36/'סכום נכסי הקרן'!$C$43</f>
        <v>3.8664758563613108E-2</v>
      </c>
    </row>
    <row r="37" spans="2:17">
      <c r="B37" s="87" t="s">
        <v>293</v>
      </c>
      <c r="C37" s="85" t="s">
        <v>294</v>
      </c>
      <c r="D37" s="98" t="s">
        <v>140</v>
      </c>
      <c r="E37" s="85" t="s">
        <v>264</v>
      </c>
      <c r="F37" s="85"/>
      <c r="G37" s="85"/>
      <c r="H37" s="95">
        <v>0.65999999999999981</v>
      </c>
      <c r="I37" s="98" t="s">
        <v>184</v>
      </c>
      <c r="J37" s="99">
        <v>5.5E-2</v>
      </c>
      <c r="K37" s="96">
        <v>8.9999999999999998E-4</v>
      </c>
      <c r="L37" s="95">
        <v>678870</v>
      </c>
      <c r="M37" s="97">
        <v>105.44</v>
      </c>
      <c r="N37" s="95">
        <v>715.80050000000006</v>
      </c>
      <c r="O37" s="96">
        <v>3.7716894226243362E-5</v>
      </c>
      <c r="P37" s="96">
        <v>2.3211041796503385E-3</v>
      </c>
      <c r="Q37" s="96">
        <f>N37/'סכום נכסי הקרן'!$C$43</f>
        <v>4.1301789660402069E-4</v>
      </c>
    </row>
    <row r="38" spans="2:17">
      <c r="B38" s="87" t="s">
        <v>295</v>
      </c>
      <c r="C38" s="85" t="s">
        <v>296</v>
      </c>
      <c r="D38" s="98" t="s">
        <v>140</v>
      </c>
      <c r="E38" s="85" t="s">
        <v>264</v>
      </c>
      <c r="F38" s="85"/>
      <c r="G38" s="85"/>
      <c r="H38" s="95">
        <v>2.5099999999999998</v>
      </c>
      <c r="I38" s="98" t="s">
        <v>184</v>
      </c>
      <c r="J38" s="99">
        <v>0.06</v>
      </c>
      <c r="K38" s="96">
        <v>2.8999999999999998E-3</v>
      </c>
      <c r="L38" s="95">
        <v>1635719</v>
      </c>
      <c r="M38" s="97">
        <v>117.15</v>
      </c>
      <c r="N38" s="95">
        <v>1916.2447999999999</v>
      </c>
      <c r="O38" s="96">
        <v>8.9245552933218272E-5</v>
      </c>
      <c r="P38" s="96">
        <v>6.2137478452630674E-3</v>
      </c>
      <c r="Q38" s="96">
        <f>N38/'סכום נכסי הקרן'!$C$43</f>
        <v>1.1056759483604611E-3</v>
      </c>
    </row>
    <row r="39" spans="2:17">
      <c r="B39" s="87" t="s">
        <v>297</v>
      </c>
      <c r="C39" s="85" t="s">
        <v>298</v>
      </c>
      <c r="D39" s="98" t="s">
        <v>140</v>
      </c>
      <c r="E39" s="85" t="s">
        <v>264</v>
      </c>
      <c r="F39" s="85"/>
      <c r="G39" s="85"/>
      <c r="H39" s="95">
        <v>8.120000000000001</v>
      </c>
      <c r="I39" s="98" t="s">
        <v>184</v>
      </c>
      <c r="J39" s="99">
        <v>6.25E-2</v>
      </c>
      <c r="K39" s="96">
        <v>1.6800000000000002E-2</v>
      </c>
      <c r="L39" s="95">
        <v>3542824</v>
      </c>
      <c r="M39" s="97">
        <v>147.25</v>
      </c>
      <c r="N39" s="95">
        <v>5216.80818</v>
      </c>
      <c r="O39" s="96">
        <v>2.1139003159671246E-4</v>
      </c>
      <c r="P39" s="96">
        <v>1.6916382806427314E-2</v>
      </c>
      <c r="Q39" s="96">
        <f>N39/'סכום נכסי הקרן'!$C$43</f>
        <v>3.0101056669983453E-3</v>
      </c>
    </row>
    <row r="40" spans="2:17">
      <c r="B40" s="87" t="s">
        <v>299</v>
      </c>
      <c r="C40" s="85" t="s">
        <v>300</v>
      </c>
      <c r="D40" s="98" t="s">
        <v>140</v>
      </c>
      <c r="E40" s="85" t="s">
        <v>264</v>
      </c>
      <c r="F40" s="85"/>
      <c r="G40" s="85"/>
      <c r="H40" s="95">
        <v>6.9</v>
      </c>
      <c r="I40" s="98" t="s">
        <v>184</v>
      </c>
      <c r="J40" s="99">
        <v>3.7499999999999999E-2</v>
      </c>
      <c r="K40" s="96">
        <v>1.37E-2</v>
      </c>
      <c r="L40" s="95">
        <v>1385995</v>
      </c>
      <c r="M40" s="97">
        <v>118.33</v>
      </c>
      <c r="N40" s="95">
        <v>1640.0478999999998</v>
      </c>
      <c r="O40" s="96">
        <v>1.0369796041985705E-4</v>
      </c>
      <c r="P40" s="96">
        <v>5.3181326857368212E-3</v>
      </c>
      <c r="Q40" s="96">
        <f>N40/'סכום נכסי הקרן'!$C$43</f>
        <v>9.4630994807609256E-4</v>
      </c>
    </row>
    <row r="41" spans="2:17">
      <c r="B41" s="87" t="s">
        <v>301</v>
      </c>
      <c r="C41" s="85" t="s">
        <v>302</v>
      </c>
      <c r="D41" s="98" t="s">
        <v>140</v>
      </c>
      <c r="E41" s="85" t="s">
        <v>264</v>
      </c>
      <c r="F41" s="85"/>
      <c r="G41" s="85"/>
      <c r="H41" s="95">
        <v>2.8499999999999996</v>
      </c>
      <c r="I41" s="98" t="s">
        <v>184</v>
      </c>
      <c r="J41" s="99">
        <v>2.2499999999999999E-2</v>
      </c>
      <c r="K41" s="96">
        <v>3.5999999999999999E-3</v>
      </c>
      <c r="L41" s="95">
        <v>161741</v>
      </c>
      <c r="M41" s="97">
        <v>105.66</v>
      </c>
      <c r="N41" s="95">
        <v>170.89554000000001</v>
      </c>
      <c r="O41" s="96">
        <v>1.0770269259728026E-5</v>
      </c>
      <c r="P41" s="96">
        <v>5.5415769083369125E-4</v>
      </c>
      <c r="Q41" s="96">
        <f>N41/'סכום נכסי הקרן'!$C$43</f>
        <v>9.8606967262258527E-5</v>
      </c>
    </row>
    <row r="42" spans="2:17">
      <c r="B42" s="87" t="s">
        <v>303</v>
      </c>
      <c r="C42" s="85" t="s">
        <v>304</v>
      </c>
      <c r="D42" s="98" t="s">
        <v>140</v>
      </c>
      <c r="E42" s="85" t="s">
        <v>264</v>
      </c>
      <c r="F42" s="85"/>
      <c r="G42" s="85"/>
      <c r="H42" s="95">
        <v>1.55</v>
      </c>
      <c r="I42" s="98" t="s">
        <v>184</v>
      </c>
      <c r="J42" s="99">
        <v>0.04</v>
      </c>
      <c r="K42" s="96">
        <v>1.2999999999999997E-3</v>
      </c>
      <c r="L42" s="95">
        <v>6103597</v>
      </c>
      <c r="M42" s="97">
        <v>107.79</v>
      </c>
      <c r="N42" s="95">
        <v>6579.0674800000006</v>
      </c>
      <c r="O42" s="96">
        <v>3.6395593027947152E-4</v>
      </c>
      <c r="P42" s="96">
        <v>2.1333738976194651E-2</v>
      </c>
      <c r="Q42" s="96">
        <f>N42/'סכום נכסי הקרן'!$C$43</f>
        <v>3.7961312016483854E-3</v>
      </c>
    </row>
    <row r="43" spans="2:17">
      <c r="B43" s="87" t="s">
        <v>305</v>
      </c>
      <c r="C43" s="85" t="s">
        <v>306</v>
      </c>
      <c r="D43" s="98" t="s">
        <v>140</v>
      </c>
      <c r="E43" s="85" t="s">
        <v>264</v>
      </c>
      <c r="F43" s="85"/>
      <c r="G43" s="85"/>
      <c r="H43" s="95">
        <v>4.9499999999999993</v>
      </c>
      <c r="I43" s="98" t="s">
        <v>184</v>
      </c>
      <c r="J43" s="99">
        <v>5.5E-2</v>
      </c>
      <c r="K43" s="96">
        <v>8.9000000000000017E-3</v>
      </c>
      <c r="L43" s="95">
        <v>21256427</v>
      </c>
      <c r="M43" s="97">
        <v>127.28</v>
      </c>
      <c r="N43" s="95">
        <v>27055.180809999998</v>
      </c>
      <c r="O43" s="96">
        <v>1.1837203959560812E-3</v>
      </c>
      <c r="P43" s="96">
        <v>8.7730999432504758E-2</v>
      </c>
      <c r="Q43" s="96">
        <f>N43/'סכום נכסי הקרן'!$C$43</f>
        <v>1.5610877430775284E-2</v>
      </c>
    </row>
    <row r="44" spans="2:17">
      <c r="B44" s="87" t="s">
        <v>307</v>
      </c>
      <c r="C44" s="85" t="s">
        <v>308</v>
      </c>
      <c r="D44" s="98" t="s">
        <v>140</v>
      </c>
      <c r="E44" s="85" t="s">
        <v>264</v>
      </c>
      <c r="F44" s="85"/>
      <c r="G44" s="85"/>
      <c r="H44" s="95">
        <v>6.0300000000000011</v>
      </c>
      <c r="I44" s="98" t="s">
        <v>184</v>
      </c>
      <c r="J44" s="99">
        <v>4.2500000000000003E-2</v>
      </c>
      <c r="K44" s="96">
        <v>1.1699999999999999E-2</v>
      </c>
      <c r="L44" s="95">
        <v>5636969</v>
      </c>
      <c r="M44" s="97">
        <v>120.93</v>
      </c>
      <c r="N44" s="95">
        <v>6816.7867800000004</v>
      </c>
      <c r="O44" s="96">
        <v>3.2868244438511335E-4</v>
      </c>
      <c r="P44" s="96">
        <v>2.2104584010269861E-2</v>
      </c>
      <c r="Q44" s="96">
        <f>N44/'סכום נכסי הקרן'!$C$43</f>
        <v>3.933295572542482E-3</v>
      </c>
    </row>
    <row r="45" spans="2:17">
      <c r="B45" s="87" t="s">
        <v>309</v>
      </c>
      <c r="C45" s="85" t="s">
        <v>310</v>
      </c>
      <c r="D45" s="98" t="s">
        <v>140</v>
      </c>
      <c r="E45" s="85" t="s">
        <v>264</v>
      </c>
      <c r="F45" s="85"/>
      <c r="G45" s="85"/>
      <c r="H45" s="95">
        <v>8.44</v>
      </c>
      <c r="I45" s="98" t="s">
        <v>184</v>
      </c>
      <c r="J45" s="99">
        <v>1.7500000000000002E-2</v>
      </c>
      <c r="K45" s="96">
        <v>1.6299999999999999E-2</v>
      </c>
      <c r="L45" s="95">
        <v>668398</v>
      </c>
      <c r="M45" s="97">
        <v>102.48</v>
      </c>
      <c r="N45" s="95">
        <v>684.97427000000005</v>
      </c>
      <c r="O45" s="96">
        <v>5.9533853166490784E-5</v>
      </c>
      <c r="P45" s="96">
        <v>2.2211449154477254E-3</v>
      </c>
      <c r="Q45" s="96">
        <f>N45/'סכום נכסי הקרן'!$C$43</f>
        <v>3.9523111847962461E-4</v>
      </c>
    </row>
    <row r="46" spans="2:17">
      <c r="B46" s="87" t="s">
        <v>311</v>
      </c>
      <c r="C46" s="85" t="s">
        <v>312</v>
      </c>
      <c r="D46" s="98" t="s">
        <v>140</v>
      </c>
      <c r="E46" s="85" t="s">
        <v>264</v>
      </c>
      <c r="F46" s="85"/>
      <c r="G46" s="85"/>
      <c r="H46" s="95">
        <v>3.33</v>
      </c>
      <c r="I46" s="98" t="s">
        <v>184</v>
      </c>
      <c r="J46" s="99">
        <v>0.05</v>
      </c>
      <c r="K46" s="96">
        <v>4.8999999999999998E-3</v>
      </c>
      <c r="L46" s="95">
        <v>37071</v>
      </c>
      <c r="M46" s="97">
        <v>118.08</v>
      </c>
      <c r="N46" s="95">
        <v>43.773440000000001</v>
      </c>
      <c r="O46" s="96">
        <v>2.06399836978036E-6</v>
      </c>
      <c r="P46" s="96">
        <v>1.419427822999192E-4</v>
      </c>
      <c r="Q46" s="96">
        <f>N46/'סכום נכסי הקרן'!$C$43</f>
        <v>2.5257336528714779E-5</v>
      </c>
    </row>
    <row r="47" spans="2:17">
      <c r="B47" s="87" t="s">
        <v>313</v>
      </c>
      <c r="C47" s="85" t="s">
        <v>314</v>
      </c>
      <c r="D47" s="98" t="s">
        <v>140</v>
      </c>
      <c r="E47" s="85" t="s">
        <v>264</v>
      </c>
      <c r="F47" s="85"/>
      <c r="G47" s="85"/>
      <c r="H47" s="95">
        <v>16.18</v>
      </c>
      <c r="I47" s="98" t="s">
        <v>184</v>
      </c>
      <c r="J47" s="99">
        <v>5.5E-2</v>
      </c>
      <c r="K47" s="96">
        <v>2.7400000000000001E-2</v>
      </c>
      <c r="L47" s="95">
        <v>9186825</v>
      </c>
      <c r="M47" s="97">
        <v>152.63999999999999</v>
      </c>
      <c r="N47" s="95">
        <v>14022.769899999999</v>
      </c>
      <c r="O47" s="96">
        <v>6.0489279162386292E-4</v>
      </c>
      <c r="P47" s="96">
        <v>4.5471202975081684E-2</v>
      </c>
      <c r="Q47" s="96">
        <f>N47/'סכום נכסי הקרן'!$C$43</f>
        <v>8.0911579813931021E-3</v>
      </c>
    </row>
    <row r="48" spans="2:17">
      <c r="B48" s="87" t="s">
        <v>315</v>
      </c>
      <c r="C48" s="85" t="s">
        <v>316</v>
      </c>
      <c r="D48" s="98" t="s">
        <v>140</v>
      </c>
      <c r="E48" s="85" t="s">
        <v>264</v>
      </c>
      <c r="F48" s="85"/>
      <c r="G48" s="85"/>
      <c r="H48" s="95">
        <v>0.17</v>
      </c>
      <c r="I48" s="98" t="s">
        <v>184</v>
      </c>
      <c r="J48" s="99">
        <v>4.2500000000000003E-2</v>
      </c>
      <c r="K48" s="96">
        <v>1.2000000000000001E-3</v>
      </c>
      <c r="L48" s="95">
        <v>2060118</v>
      </c>
      <c r="M48" s="97">
        <v>104.24</v>
      </c>
      <c r="N48" s="95">
        <v>2147.46702</v>
      </c>
      <c r="O48" s="96">
        <v>1.5261270591913198E-4</v>
      </c>
      <c r="P48" s="96">
        <v>6.9635249986319606E-3</v>
      </c>
      <c r="Q48" s="96">
        <f>N48/'סכום נכסי הקרן'!$C$43</f>
        <v>1.2390914949443376E-3</v>
      </c>
    </row>
    <row r="49" spans="2:4">
      <c r="C49" s="1"/>
      <c r="D49" s="1"/>
    </row>
    <row r="50" spans="2:4">
      <c r="C50" s="1"/>
      <c r="D50" s="1"/>
    </row>
    <row r="51" spans="2:4">
      <c r="C51" s="1"/>
      <c r="D51" s="1"/>
    </row>
    <row r="52" spans="2:4">
      <c r="B52" s="100"/>
      <c r="C52" s="1"/>
      <c r="D52" s="1"/>
    </row>
    <row r="53" spans="2:4">
      <c r="B53" s="111" t="s">
        <v>1885</v>
      </c>
      <c r="C53" s="1"/>
      <c r="D53" s="1"/>
    </row>
    <row r="54" spans="2:4">
      <c r="B54" s="111" t="s">
        <v>131</v>
      </c>
      <c r="C54" s="1"/>
      <c r="D54" s="1"/>
    </row>
    <row r="55" spans="2:4">
      <c r="C55" s="1"/>
      <c r="D55" s="1"/>
    </row>
    <row r="56" spans="2:4">
      <c r="C56" s="1"/>
      <c r="D56" s="1"/>
    </row>
    <row r="57" spans="2:4">
      <c r="C57" s="1"/>
      <c r="D57" s="1"/>
    </row>
    <row r="58" spans="2:4">
      <c r="C58" s="1"/>
      <c r="D58" s="1"/>
    </row>
    <row r="59" spans="2:4">
      <c r="C59" s="1"/>
      <c r="D59" s="1"/>
    </row>
    <row r="60" spans="2:4">
      <c r="C60" s="1"/>
      <c r="D60" s="1"/>
    </row>
    <row r="61" spans="2:4">
      <c r="C61" s="1"/>
      <c r="D61" s="1"/>
    </row>
    <row r="62" spans="2:4">
      <c r="C62" s="1"/>
      <c r="D62" s="1"/>
    </row>
    <row r="63" spans="2:4">
      <c r="C63" s="1"/>
      <c r="D63" s="1"/>
    </row>
    <row r="64" spans="2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password="C7AB" sheet="1" objects="1" scenarios="1"/>
  <mergeCells count="2">
    <mergeCell ref="B6:Q6"/>
    <mergeCell ref="B7:Q7"/>
  </mergeCells>
  <phoneticPr fontId="5" type="noConversion"/>
  <dataValidations count="1">
    <dataValidation allowBlank="1" showInputMessage="1" showErrorMessage="1" sqref="C5:C1048576 AH1:XFD2 D3:XFD1048576 D1:AF2 A1:B1048576"/>
  </dataValidations>
  <printOptions horizontalCentered="1"/>
  <pageMargins left="0" right="0" top="0.51181102362204722" bottom="0.51181102362204722" header="0" footer="0.23622047244094491"/>
  <pageSetup paperSize="9" scale="78" fitToHeight="125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 enableFormatConditionsCalculation="0">
    <tabColor indexed="44"/>
    <pageSetUpPr fitToPage="1"/>
  </sheetPr>
  <dimension ref="B1:BO713"/>
  <sheetViews>
    <sheetView rightToLeft="1" zoomScaleNormal="100" workbookViewId="0">
      <selection activeCell="H15" sqref="H1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23.7109375" style="2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5" t="s">
        <v>199</v>
      </c>
      <c r="C1" s="79" t="s" vm="1">
        <v>259</v>
      </c>
    </row>
    <row r="2" spans="2:67">
      <c r="B2" s="55" t="s">
        <v>198</v>
      </c>
      <c r="C2" s="79" t="s">
        <v>260</v>
      </c>
    </row>
    <row r="3" spans="2:67">
      <c r="B3" s="55" t="s">
        <v>200</v>
      </c>
      <c r="C3" s="79" t="s">
        <v>261</v>
      </c>
    </row>
    <row r="4" spans="2:67">
      <c r="B4" s="55" t="s">
        <v>201</v>
      </c>
      <c r="C4" s="79">
        <v>414</v>
      </c>
    </row>
    <row r="6" spans="2:67" ht="26.25" customHeight="1">
      <c r="B6" s="180" t="s">
        <v>230</v>
      </c>
      <c r="C6" s="183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3"/>
      <c r="Q6" s="183"/>
      <c r="R6" s="183"/>
      <c r="S6" s="183"/>
      <c r="T6" s="184"/>
      <c r="BO6" s="3"/>
    </row>
    <row r="7" spans="2:67" ht="26.25" customHeight="1">
      <c r="B7" s="180" t="s">
        <v>106</v>
      </c>
      <c r="C7" s="183"/>
      <c r="D7" s="183"/>
      <c r="E7" s="183"/>
      <c r="F7" s="183"/>
      <c r="G7" s="183"/>
      <c r="H7" s="183"/>
      <c r="I7" s="183"/>
      <c r="J7" s="183"/>
      <c r="K7" s="183"/>
      <c r="L7" s="183"/>
      <c r="M7" s="183"/>
      <c r="N7" s="183"/>
      <c r="O7" s="183"/>
      <c r="P7" s="183"/>
      <c r="Q7" s="183"/>
      <c r="R7" s="183"/>
      <c r="S7" s="183"/>
      <c r="T7" s="184"/>
      <c r="AZ7" s="42"/>
      <c r="BJ7" s="3"/>
      <c r="BO7" s="3"/>
    </row>
    <row r="8" spans="2:67" s="3" customFormat="1" ht="78.75">
      <c r="B8" s="36" t="s">
        <v>134</v>
      </c>
      <c r="C8" s="12" t="s">
        <v>55</v>
      </c>
      <c r="D8" s="75" t="s">
        <v>139</v>
      </c>
      <c r="E8" s="75" t="s">
        <v>247</v>
      </c>
      <c r="F8" s="75" t="s">
        <v>136</v>
      </c>
      <c r="G8" s="12" t="s">
        <v>77</v>
      </c>
      <c r="H8" s="12" t="s">
        <v>15</v>
      </c>
      <c r="I8" s="12" t="s">
        <v>78</v>
      </c>
      <c r="J8" s="12" t="s">
        <v>121</v>
      </c>
      <c r="K8" s="12" t="s">
        <v>18</v>
      </c>
      <c r="L8" s="12" t="s">
        <v>120</v>
      </c>
      <c r="M8" s="12" t="s">
        <v>17</v>
      </c>
      <c r="N8" s="12" t="s">
        <v>19</v>
      </c>
      <c r="O8" s="12" t="s">
        <v>0</v>
      </c>
      <c r="P8" s="12" t="s">
        <v>124</v>
      </c>
      <c r="Q8" s="12" t="s">
        <v>73</v>
      </c>
      <c r="R8" s="12" t="s">
        <v>70</v>
      </c>
      <c r="S8" s="75" t="s">
        <v>202</v>
      </c>
      <c r="T8" s="37" t="s">
        <v>204</v>
      </c>
      <c r="V8" s="1"/>
      <c r="AZ8" s="42"/>
      <c r="BJ8" s="1"/>
      <c r="BK8" s="1"/>
      <c r="BL8" s="1"/>
      <c r="BO8" s="4"/>
    </row>
    <row r="9" spans="2:67" s="3" customFormat="1" ht="20.25" customHeight="1">
      <c r="B9" s="38"/>
      <c r="C9" s="15"/>
      <c r="D9" s="15"/>
      <c r="E9" s="15"/>
      <c r="F9" s="15"/>
      <c r="G9" s="15"/>
      <c r="H9" s="15"/>
      <c r="I9" s="15"/>
      <c r="J9" s="15" t="s">
        <v>24</v>
      </c>
      <c r="K9" s="15" t="s">
        <v>21</v>
      </c>
      <c r="L9" s="15"/>
      <c r="M9" s="15" t="s">
        <v>20</v>
      </c>
      <c r="N9" s="15" t="s">
        <v>20</v>
      </c>
      <c r="O9" s="15" t="s">
        <v>22</v>
      </c>
      <c r="P9" s="15" t="s">
        <v>74</v>
      </c>
      <c r="Q9" s="15" t="s">
        <v>23</v>
      </c>
      <c r="R9" s="15" t="s">
        <v>20</v>
      </c>
      <c r="S9" s="15" t="s">
        <v>20</v>
      </c>
      <c r="T9" s="73" t="s">
        <v>20</v>
      </c>
      <c r="BJ9" s="1"/>
      <c r="BL9" s="1"/>
      <c r="BO9" s="4"/>
    </row>
    <row r="10" spans="2:67" s="4" customFormat="1" ht="18" customHeight="1">
      <c r="B10" s="39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8" t="s">
        <v>14</v>
      </c>
      <c r="Q10" s="18" t="s">
        <v>132</v>
      </c>
      <c r="R10" s="18" t="s">
        <v>133</v>
      </c>
      <c r="S10" s="44" t="s">
        <v>205</v>
      </c>
      <c r="T10" s="74" t="s">
        <v>248</v>
      </c>
      <c r="U10" s="5"/>
      <c r="BJ10" s="1"/>
      <c r="BK10" s="3"/>
      <c r="BL10" s="1"/>
      <c r="BO10" s="1"/>
    </row>
    <row r="11" spans="2:67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5"/>
      <c r="BJ11" s="1"/>
      <c r="BK11" s="3"/>
      <c r="BL11" s="1"/>
      <c r="BO11" s="1"/>
    </row>
    <row r="12" spans="2:67" ht="20.25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BK12" s="4"/>
    </row>
    <row r="13" spans="2:67">
      <c r="B13" s="100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</row>
    <row r="14" spans="2:67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</row>
    <row r="15" spans="2:67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</row>
    <row r="16" spans="2:67" ht="20.2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BJ16" s="4"/>
    </row>
    <row r="17" spans="2:20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</row>
    <row r="18" spans="2:20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</row>
    <row r="19" spans="2:20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</row>
    <row r="20" spans="2:20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</row>
    <row r="21" spans="2:20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</row>
    <row r="22" spans="2:20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</row>
    <row r="23" spans="2:20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</row>
    <row r="24" spans="2:20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</row>
    <row r="25" spans="2:20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</row>
    <row r="26" spans="2:20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</row>
    <row r="27" spans="2:20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</row>
    <row r="28" spans="2:20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</row>
    <row r="29" spans="2:20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</row>
    <row r="30" spans="2:20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</row>
    <row r="31" spans="2:20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</row>
    <row r="32" spans="2:20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</row>
    <row r="33" spans="2:20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</row>
    <row r="34" spans="2:20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</row>
    <row r="35" spans="2:20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</row>
    <row r="36" spans="2:20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</row>
    <row r="37" spans="2:20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</row>
    <row r="38" spans="2:20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</row>
    <row r="39" spans="2:20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</row>
    <row r="40" spans="2:20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</row>
    <row r="41" spans="2:20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</row>
    <row r="42" spans="2:20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</row>
    <row r="43" spans="2:20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</row>
    <row r="44" spans="2:20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</row>
    <row r="45" spans="2:20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</row>
    <row r="46" spans="2:20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</row>
    <row r="47" spans="2:20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</row>
    <row r="48" spans="2:20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</row>
    <row r="49" spans="2:20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</row>
    <row r="50" spans="2:20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</row>
    <row r="51" spans="2:20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</row>
    <row r="52" spans="2:20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</row>
    <row r="53" spans="2:20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</row>
    <row r="54" spans="2:20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</row>
    <row r="55" spans="2:20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</row>
    <row r="56" spans="2:20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</row>
    <row r="57" spans="2:20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</row>
    <row r="58" spans="2:20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</row>
    <row r="59" spans="2:20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</row>
    <row r="60" spans="2:20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</row>
    <row r="61" spans="2:20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</row>
    <row r="62" spans="2:20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</row>
    <row r="63" spans="2:20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</row>
    <row r="64" spans="2:20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</row>
    <row r="65" spans="2:20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</row>
    <row r="66" spans="2:20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</row>
    <row r="67" spans="2:20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</row>
    <row r="68" spans="2:20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</row>
    <row r="69" spans="2:20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</row>
    <row r="70" spans="2:20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</row>
    <row r="71" spans="2:20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</row>
    <row r="72" spans="2:20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</row>
    <row r="73" spans="2:20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</row>
    <row r="74" spans="2:20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</row>
    <row r="75" spans="2:20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</row>
    <row r="76" spans="2:20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</row>
    <row r="77" spans="2:20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</row>
    <row r="78" spans="2:20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</row>
    <row r="79" spans="2:20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</row>
    <row r="80" spans="2:20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</row>
    <row r="81" spans="2:20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</row>
    <row r="82" spans="2:20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</row>
    <row r="83" spans="2:20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</row>
    <row r="84" spans="2:20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</row>
    <row r="85" spans="2:20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</row>
    <row r="86" spans="2:20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</row>
    <row r="87" spans="2:20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</row>
    <row r="88" spans="2:20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</row>
    <row r="89" spans="2:20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</row>
    <row r="90" spans="2:20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</row>
    <row r="91" spans="2:20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</row>
    <row r="92" spans="2:20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</row>
    <row r="93" spans="2:20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</row>
    <row r="94" spans="2:20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</row>
    <row r="95" spans="2:20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</row>
    <row r="96" spans="2:20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</row>
    <row r="97" spans="2:20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</row>
    <row r="98" spans="2:20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</row>
    <row r="99" spans="2:20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</row>
    <row r="100" spans="2:20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</row>
    <row r="101" spans="2:20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</row>
    <row r="102" spans="2:20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</row>
    <row r="103" spans="2:20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</row>
    <row r="104" spans="2:20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</row>
    <row r="105" spans="2:20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</row>
    <row r="106" spans="2:20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</row>
    <row r="107" spans="2:20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</row>
    <row r="108" spans="2:20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</row>
    <row r="109" spans="2:20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</row>
    <row r="110" spans="2:20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2"/>
      <c r="C697" s="1"/>
      <c r="D697" s="1"/>
      <c r="E697" s="1"/>
      <c r="F697" s="1"/>
      <c r="G697" s="1"/>
    </row>
    <row r="698" spans="2:7">
      <c r="B698" s="4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password="C7AB" sheet="1" objects="1" scenarios="1"/>
  <mergeCells count="2">
    <mergeCell ref="B7:T7"/>
    <mergeCell ref="B6:T6"/>
  </mergeCells>
  <phoneticPr fontId="5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 enableFormatConditionsCalculation="0">
    <tabColor indexed="44"/>
    <pageSetUpPr fitToPage="1"/>
  </sheetPr>
  <dimension ref="B1:BC830"/>
  <sheetViews>
    <sheetView rightToLeft="1" zoomScale="90" zoomScaleNormal="90" workbookViewId="0"/>
  </sheetViews>
  <sheetFormatPr defaultColWidth="9.140625" defaultRowHeight="18"/>
  <cols>
    <col min="1" max="1" width="6.28515625" style="1" customWidth="1"/>
    <col min="2" max="2" width="35.7109375" style="2" bestFit="1" customWidth="1"/>
    <col min="3" max="3" width="31.28515625" style="2" bestFit="1" customWidth="1"/>
    <col min="4" max="4" width="6.42578125" style="2" bestFit="1" customWidth="1"/>
    <col min="5" max="5" width="5.7109375" style="2" bestFit="1" customWidth="1"/>
    <col min="6" max="6" width="11.7109375" style="2" bestFit="1" customWidth="1"/>
    <col min="7" max="7" width="16.42578125" style="1" bestFit="1" customWidth="1"/>
    <col min="8" max="8" width="6.5703125" style="1" bestFit="1" customWidth="1"/>
    <col min="9" max="9" width="7.85546875" style="1" bestFit="1" customWidth="1"/>
    <col min="10" max="10" width="7.140625" style="1" bestFit="1" customWidth="1"/>
    <col min="11" max="11" width="6.140625" style="1" bestFit="1" customWidth="1"/>
    <col min="12" max="12" width="9" style="1" bestFit="1" customWidth="1"/>
    <col min="13" max="13" width="6.85546875" style="1" bestFit="1" customWidth="1"/>
    <col min="14" max="14" width="8" style="1" bestFit="1" customWidth="1"/>
    <col min="15" max="15" width="14.28515625" style="1" bestFit="1" customWidth="1"/>
    <col min="16" max="16" width="11.85546875" style="1" bestFit="1" customWidth="1"/>
    <col min="17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55">
      <c r="B1" s="55" t="s">
        <v>199</v>
      </c>
      <c r="C1" s="79" t="s" vm="1">
        <v>259</v>
      </c>
    </row>
    <row r="2" spans="2:55">
      <c r="B2" s="55" t="s">
        <v>198</v>
      </c>
      <c r="C2" s="79" t="s">
        <v>260</v>
      </c>
    </row>
    <row r="3" spans="2:55">
      <c r="B3" s="55" t="s">
        <v>200</v>
      </c>
      <c r="C3" s="79" t="s">
        <v>261</v>
      </c>
    </row>
    <row r="4" spans="2:55">
      <c r="B4" s="55" t="s">
        <v>201</v>
      </c>
      <c r="C4" s="79">
        <v>414</v>
      </c>
    </row>
    <row r="6" spans="2:55" ht="26.25" customHeight="1">
      <c r="B6" s="185" t="s">
        <v>230</v>
      </c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  <c r="R6" s="186"/>
      <c r="S6" s="186"/>
      <c r="T6" s="187"/>
    </row>
    <row r="7" spans="2:55" ht="26.25" customHeight="1">
      <c r="B7" s="185" t="s">
        <v>107</v>
      </c>
      <c r="C7" s="186"/>
      <c r="D7" s="186"/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86"/>
      <c r="R7" s="186"/>
      <c r="S7" s="186"/>
      <c r="T7" s="187"/>
      <c r="BC7" s="3"/>
    </row>
    <row r="8" spans="2:55" s="3" customFormat="1" ht="78.75">
      <c r="B8" s="20" t="s">
        <v>134</v>
      </c>
      <c r="C8" s="28" t="s">
        <v>55</v>
      </c>
      <c r="D8" s="75" t="s">
        <v>139</v>
      </c>
      <c r="E8" s="75" t="s">
        <v>247</v>
      </c>
      <c r="F8" s="71" t="s">
        <v>136</v>
      </c>
      <c r="G8" s="28" t="s">
        <v>77</v>
      </c>
      <c r="H8" s="28" t="s">
        <v>15</v>
      </c>
      <c r="I8" s="28" t="s">
        <v>78</v>
      </c>
      <c r="J8" s="28" t="s">
        <v>121</v>
      </c>
      <c r="K8" s="28" t="s">
        <v>18</v>
      </c>
      <c r="L8" s="28" t="s">
        <v>120</v>
      </c>
      <c r="M8" s="28" t="s">
        <v>17</v>
      </c>
      <c r="N8" s="28" t="s">
        <v>19</v>
      </c>
      <c r="O8" s="28" t="s">
        <v>0</v>
      </c>
      <c r="P8" s="28" t="s">
        <v>124</v>
      </c>
      <c r="Q8" s="28" t="s">
        <v>73</v>
      </c>
      <c r="R8" s="12" t="s">
        <v>70</v>
      </c>
      <c r="S8" s="75" t="s">
        <v>202</v>
      </c>
      <c r="T8" s="29" t="s">
        <v>204</v>
      </c>
      <c r="AY8" s="1"/>
      <c r="AZ8" s="1"/>
    </row>
    <row r="9" spans="2:55" s="3" customFormat="1" ht="20.25">
      <c r="B9" s="14"/>
      <c r="C9" s="15"/>
      <c r="D9" s="15"/>
      <c r="E9" s="15"/>
      <c r="F9" s="15"/>
      <c r="G9" s="15"/>
      <c r="H9" s="30"/>
      <c r="I9" s="30"/>
      <c r="J9" s="30" t="s">
        <v>24</v>
      </c>
      <c r="K9" s="30" t="s">
        <v>21</v>
      </c>
      <c r="L9" s="30"/>
      <c r="M9" s="30" t="s">
        <v>20</v>
      </c>
      <c r="N9" s="30" t="s">
        <v>20</v>
      </c>
      <c r="O9" s="30" t="s">
        <v>22</v>
      </c>
      <c r="P9" s="30" t="s">
        <v>74</v>
      </c>
      <c r="Q9" s="30" t="s">
        <v>23</v>
      </c>
      <c r="R9" s="15" t="s">
        <v>20</v>
      </c>
      <c r="S9" s="30" t="s">
        <v>23</v>
      </c>
      <c r="T9" s="16" t="s">
        <v>20</v>
      </c>
      <c r="AX9" s="1"/>
      <c r="AY9" s="1"/>
      <c r="AZ9" s="1"/>
      <c r="BC9" s="4"/>
    </row>
    <row r="10" spans="2:55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32" t="s">
        <v>14</v>
      </c>
      <c r="Q10" s="41" t="s">
        <v>132</v>
      </c>
      <c r="R10" s="18" t="s">
        <v>133</v>
      </c>
      <c r="S10" s="18" t="s">
        <v>205</v>
      </c>
      <c r="T10" s="19" t="s">
        <v>248</v>
      </c>
      <c r="U10" s="5"/>
      <c r="AX10" s="1"/>
      <c r="AY10" s="3"/>
      <c r="AZ10" s="1"/>
    </row>
    <row r="11" spans="2:55" s="4" customFormat="1" ht="18" customHeight="1">
      <c r="B11" s="80" t="s">
        <v>40</v>
      </c>
      <c r="C11" s="81"/>
      <c r="D11" s="81"/>
      <c r="E11" s="81"/>
      <c r="F11" s="81"/>
      <c r="G11" s="81"/>
      <c r="H11" s="81"/>
      <c r="I11" s="81"/>
      <c r="J11" s="81"/>
      <c r="K11" s="89">
        <v>3.6639430920842404</v>
      </c>
      <c r="L11" s="81"/>
      <c r="M11" s="81"/>
      <c r="N11" s="103">
        <v>1.4375855022358884E-2</v>
      </c>
      <c r="O11" s="89"/>
      <c r="P11" s="91"/>
      <c r="Q11" s="89">
        <v>351465.86855999962</v>
      </c>
      <c r="R11" s="81"/>
      <c r="S11" s="90">
        <v>1</v>
      </c>
      <c r="T11" s="90">
        <f>Q11/'סכום נכסי הקרן'!$C$43</f>
        <v>0.2027963011492116</v>
      </c>
      <c r="U11" s="5"/>
      <c r="AX11" s="1"/>
      <c r="AY11" s="3"/>
      <c r="AZ11" s="1"/>
      <c r="BC11" s="1"/>
    </row>
    <row r="12" spans="2:55">
      <c r="B12" s="82" t="s">
        <v>254</v>
      </c>
      <c r="C12" s="83"/>
      <c r="D12" s="83"/>
      <c r="E12" s="83"/>
      <c r="F12" s="83"/>
      <c r="G12" s="83"/>
      <c r="H12" s="83"/>
      <c r="I12" s="83"/>
      <c r="J12" s="83"/>
      <c r="K12" s="92">
        <v>3.66394309208424</v>
      </c>
      <c r="L12" s="83"/>
      <c r="M12" s="83"/>
      <c r="N12" s="104">
        <v>1.437585502235887E-2</v>
      </c>
      <c r="O12" s="92"/>
      <c r="P12" s="94"/>
      <c r="Q12" s="92">
        <v>351465.86855999997</v>
      </c>
      <c r="R12" s="83"/>
      <c r="S12" s="93">
        <v>1.0000000000000009</v>
      </c>
      <c r="T12" s="93">
        <f>Q12/'סכום נכסי הקרן'!$C$43</f>
        <v>0.20279630114921179</v>
      </c>
      <c r="AY12" s="3"/>
    </row>
    <row r="13" spans="2:55" ht="20.25">
      <c r="B13" s="102" t="s">
        <v>39</v>
      </c>
      <c r="C13" s="83"/>
      <c r="D13" s="83"/>
      <c r="E13" s="83"/>
      <c r="F13" s="83"/>
      <c r="G13" s="83"/>
      <c r="H13" s="83"/>
      <c r="I13" s="83"/>
      <c r="J13" s="83"/>
      <c r="K13" s="92">
        <v>3.6754231820034611</v>
      </c>
      <c r="L13" s="83"/>
      <c r="M13" s="83"/>
      <c r="N13" s="104">
        <v>1.1387419640285628E-2</v>
      </c>
      <c r="O13" s="92"/>
      <c r="P13" s="94"/>
      <c r="Q13" s="92">
        <v>260471.04306999996</v>
      </c>
      <c r="R13" s="83"/>
      <c r="S13" s="93">
        <v>0.7410991119484317</v>
      </c>
      <c r="T13" s="93">
        <f>Q13/'סכום נכסי הקרן'!$C$43</f>
        <v>0.15029215868810744</v>
      </c>
      <c r="AY13" s="4"/>
    </row>
    <row r="14" spans="2:55">
      <c r="B14" s="88" t="s">
        <v>317</v>
      </c>
      <c r="C14" s="85" t="s">
        <v>318</v>
      </c>
      <c r="D14" s="98" t="s">
        <v>140</v>
      </c>
      <c r="E14" s="98" t="s">
        <v>319</v>
      </c>
      <c r="F14" s="85" t="s">
        <v>320</v>
      </c>
      <c r="G14" s="98" t="s">
        <v>321</v>
      </c>
      <c r="H14" s="85" t="s">
        <v>322</v>
      </c>
      <c r="I14" s="85" t="s">
        <v>180</v>
      </c>
      <c r="J14" s="85"/>
      <c r="K14" s="95">
        <v>3.9600000000000004</v>
      </c>
      <c r="L14" s="98" t="s">
        <v>184</v>
      </c>
      <c r="M14" s="99">
        <v>5.8999999999999999E-3</v>
      </c>
      <c r="N14" s="99">
        <v>4.3000000000000009E-3</v>
      </c>
      <c r="O14" s="95">
        <v>12231096</v>
      </c>
      <c r="P14" s="97">
        <v>99.53</v>
      </c>
      <c r="Q14" s="95">
        <v>12173.609849999999</v>
      </c>
      <c r="R14" s="96">
        <v>2.2912607755007303E-3</v>
      </c>
      <c r="S14" s="96">
        <v>3.463667723946233E-2</v>
      </c>
      <c r="T14" s="96">
        <f>Q14/'סכום נכסי הקרן'!$C$43</f>
        <v>7.0241900282620468E-3</v>
      </c>
    </row>
    <row r="15" spans="2:55">
      <c r="B15" s="88" t="s">
        <v>323</v>
      </c>
      <c r="C15" s="85" t="s">
        <v>324</v>
      </c>
      <c r="D15" s="98" t="s">
        <v>140</v>
      </c>
      <c r="E15" s="98" t="s">
        <v>319</v>
      </c>
      <c r="F15" s="85" t="s">
        <v>320</v>
      </c>
      <c r="G15" s="98" t="s">
        <v>321</v>
      </c>
      <c r="H15" s="85" t="s">
        <v>322</v>
      </c>
      <c r="I15" s="85" t="s">
        <v>180</v>
      </c>
      <c r="J15" s="85"/>
      <c r="K15" s="95">
        <v>0.08</v>
      </c>
      <c r="L15" s="98" t="s">
        <v>184</v>
      </c>
      <c r="M15" s="99">
        <v>5.0499999999999996E-2</v>
      </c>
      <c r="N15" s="99">
        <v>-9.8999999999999991E-3</v>
      </c>
      <c r="O15" s="95">
        <v>14125.25</v>
      </c>
      <c r="P15" s="97">
        <v>136.02000000000001</v>
      </c>
      <c r="Q15" s="95">
        <v>19.213180000000001</v>
      </c>
      <c r="R15" s="96">
        <v>5.7949743589743589E-5</v>
      </c>
      <c r="S15" s="96">
        <v>5.466584871731313E-5</v>
      </c>
      <c r="T15" s="96">
        <f>Q15/'סכום נכסי הקרן'!$C$43</f>
        <v>1.1086031919053477E-5</v>
      </c>
    </row>
    <row r="16" spans="2:55">
      <c r="B16" s="88" t="s">
        <v>325</v>
      </c>
      <c r="C16" s="85" t="s">
        <v>326</v>
      </c>
      <c r="D16" s="98" t="s">
        <v>140</v>
      </c>
      <c r="E16" s="98" t="s">
        <v>319</v>
      </c>
      <c r="F16" s="85" t="s">
        <v>327</v>
      </c>
      <c r="G16" s="98" t="s">
        <v>321</v>
      </c>
      <c r="H16" s="85" t="s">
        <v>322</v>
      </c>
      <c r="I16" s="85" t="s">
        <v>182</v>
      </c>
      <c r="J16" s="85"/>
      <c r="K16" s="95">
        <v>4.6900000000000004</v>
      </c>
      <c r="L16" s="98" t="s">
        <v>184</v>
      </c>
      <c r="M16" s="99">
        <v>0.04</v>
      </c>
      <c r="N16" s="99">
        <v>5.6000000000000008E-3</v>
      </c>
      <c r="O16" s="95">
        <v>2254878</v>
      </c>
      <c r="P16" s="97">
        <v>118.6</v>
      </c>
      <c r="Q16" s="95">
        <v>2674.2851900000001</v>
      </c>
      <c r="R16" s="96">
        <v>1.088421274163777E-3</v>
      </c>
      <c r="S16" s="96">
        <v>7.6089470677675949E-3</v>
      </c>
      <c r="T16" s="96">
        <f>Q16/'סכום נכסי הקרן'!$C$43</f>
        <v>1.5430663209834077E-3</v>
      </c>
    </row>
    <row r="17" spans="2:50" ht="20.25">
      <c r="B17" s="88" t="s">
        <v>328</v>
      </c>
      <c r="C17" s="85" t="s">
        <v>329</v>
      </c>
      <c r="D17" s="98" t="s">
        <v>140</v>
      </c>
      <c r="E17" s="98" t="s">
        <v>319</v>
      </c>
      <c r="F17" s="85" t="s">
        <v>327</v>
      </c>
      <c r="G17" s="98" t="s">
        <v>321</v>
      </c>
      <c r="H17" s="85" t="s">
        <v>322</v>
      </c>
      <c r="I17" s="85" t="s">
        <v>182</v>
      </c>
      <c r="J17" s="85"/>
      <c r="K17" s="95">
        <v>2.4900000000000002</v>
      </c>
      <c r="L17" s="98" t="s">
        <v>184</v>
      </c>
      <c r="M17" s="99">
        <v>2.58E-2</v>
      </c>
      <c r="N17" s="99">
        <v>3.8999999999999994E-3</v>
      </c>
      <c r="O17" s="95">
        <v>3568770</v>
      </c>
      <c r="P17" s="97">
        <v>108.77</v>
      </c>
      <c r="Q17" s="95">
        <v>3881.7510000000002</v>
      </c>
      <c r="R17" s="96">
        <v>1.3103188476675446E-3</v>
      </c>
      <c r="S17" s="96">
        <v>1.1044460777668193E-2</v>
      </c>
      <c r="T17" s="96">
        <f>Q17/'סכום נכסי הקרן'!$C$43</f>
        <v>2.2397757938986546E-3</v>
      </c>
      <c r="AX17" s="4"/>
    </row>
    <row r="18" spans="2:50">
      <c r="B18" s="88" t="s">
        <v>330</v>
      </c>
      <c r="C18" s="85" t="s">
        <v>331</v>
      </c>
      <c r="D18" s="98" t="s">
        <v>140</v>
      </c>
      <c r="E18" s="98" t="s">
        <v>319</v>
      </c>
      <c r="F18" s="85" t="s">
        <v>327</v>
      </c>
      <c r="G18" s="98" t="s">
        <v>321</v>
      </c>
      <c r="H18" s="85" t="s">
        <v>322</v>
      </c>
      <c r="I18" s="85" t="s">
        <v>182</v>
      </c>
      <c r="J18" s="85"/>
      <c r="K18" s="95">
        <v>2.68</v>
      </c>
      <c r="L18" s="98" t="s">
        <v>184</v>
      </c>
      <c r="M18" s="99">
        <v>4.0999999999999995E-3</v>
      </c>
      <c r="N18" s="99">
        <v>1.1000000000000001E-3</v>
      </c>
      <c r="O18" s="95">
        <v>1905843.88</v>
      </c>
      <c r="P18" s="97">
        <v>99.52</v>
      </c>
      <c r="Q18" s="95">
        <v>1896.6959099999999</v>
      </c>
      <c r="R18" s="96">
        <v>7.7299553403169339E-4</v>
      </c>
      <c r="S18" s="96">
        <v>5.3965294489931679E-3</v>
      </c>
      <c r="T18" s="96">
        <f>Q18/'סכום נכסי הקרן'!$C$43</f>
        <v>1.0943962112986074E-3</v>
      </c>
    </row>
    <row r="19" spans="2:50">
      <c r="B19" s="88" t="s">
        <v>332</v>
      </c>
      <c r="C19" s="85" t="s">
        <v>333</v>
      </c>
      <c r="D19" s="98" t="s">
        <v>140</v>
      </c>
      <c r="E19" s="98" t="s">
        <v>319</v>
      </c>
      <c r="F19" s="85" t="s">
        <v>327</v>
      </c>
      <c r="G19" s="98" t="s">
        <v>321</v>
      </c>
      <c r="H19" s="85" t="s">
        <v>322</v>
      </c>
      <c r="I19" s="85" t="s">
        <v>182</v>
      </c>
      <c r="J19" s="85"/>
      <c r="K19" s="95">
        <v>3.5500000000000003</v>
      </c>
      <c r="L19" s="98" t="s">
        <v>184</v>
      </c>
      <c r="M19" s="99">
        <v>6.4000000000000003E-3</v>
      </c>
      <c r="N19" s="99">
        <v>3.7999999999999996E-3</v>
      </c>
      <c r="O19" s="95">
        <v>11583707</v>
      </c>
      <c r="P19" s="97">
        <v>99.86</v>
      </c>
      <c r="Q19" s="95">
        <v>11567.489589999999</v>
      </c>
      <c r="R19" s="96">
        <v>3.6772564002038035E-3</v>
      </c>
      <c r="S19" s="96">
        <v>3.2912127818821996E-2</v>
      </c>
      <c r="T19" s="96">
        <f>Q19/'סכום נכסי הקרן'!$C$43</f>
        <v>6.6744577846071709E-3</v>
      </c>
      <c r="AX19" s="3"/>
    </row>
    <row r="20" spans="2:50">
      <c r="B20" s="88" t="s">
        <v>334</v>
      </c>
      <c r="C20" s="85" t="s">
        <v>335</v>
      </c>
      <c r="D20" s="98" t="s">
        <v>140</v>
      </c>
      <c r="E20" s="98" t="s">
        <v>319</v>
      </c>
      <c r="F20" s="85" t="s">
        <v>336</v>
      </c>
      <c r="G20" s="98" t="s">
        <v>321</v>
      </c>
      <c r="H20" s="85" t="s">
        <v>322</v>
      </c>
      <c r="I20" s="85" t="s">
        <v>180</v>
      </c>
      <c r="J20" s="85"/>
      <c r="K20" s="95">
        <v>3.6899999999999995</v>
      </c>
      <c r="L20" s="98" t="s">
        <v>184</v>
      </c>
      <c r="M20" s="99">
        <v>6.9999999999999993E-3</v>
      </c>
      <c r="N20" s="99">
        <v>3.9000000000000003E-3</v>
      </c>
      <c r="O20" s="95">
        <v>10309150</v>
      </c>
      <c r="P20" s="97">
        <v>101.65</v>
      </c>
      <c r="Q20" s="95">
        <v>10479.251490000001</v>
      </c>
      <c r="R20" s="96">
        <v>2.0713407682715957E-3</v>
      </c>
      <c r="S20" s="96">
        <v>2.9815843947905461E-2</v>
      </c>
      <c r="T20" s="96">
        <f>Q20/'סכום נכסי הקרן'!$C$43</f>
        <v>6.0465428682773339E-3</v>
      </c>
    </row>
    <row r="21" spans="2:50">
      <c r="B21" s="88" t="s">
        <v>337</v>
      </c>
      <c r="C21" s="85" t="s">
        <v>338</v>
      </c>
      <c r="D21" s="98" t="s">
        <v>140</v>
      </c>
      <c r="E21" s="98" t="s">
        <v>319</v>
      </c>
      <c r="F21" s="85" t="s">
        <v>336</v>
      </c>
      <c r="G21" s="98" t="s">
        <v>321</v>
      </c>
      <c r="H21" s="85" t="s">
        <v>322</v>
      </c>
      <c r="I21" s="85" t="s">
        <v>180</v>
      </c>
      <c r="J21" s="85"/>
      <c r="K21" s="95">
        <v>3.12</v>
      </c>
      <c r="L21" s="98" t="s">
        <v>184</v>
      </c>
      <c r="M21" s="99">
        <v>1.6E-2</v>
      </c>
      <c r="N21" s="99">
        <v>3.0999999999999999E-3</v>
      </c>
      <c r="O21" s="95">
        <v>1376760</v>
      </c>
      <c r="P21" s="97">
        <v>103.72</v>
      </c>
      <c r="Q21" s="95">
        <v>1427.97549</v>
      </c>
      <c r="R21" s="96">
        <v>4.3723138547113147E-4</v>
      </c>
      <c r="S21" s="96">
        <v>4.0629136930154762E-3</v>
      </c>
      <c r="T21" s="96">
        <f>Q21/'סכום נכסי הקרן'!$C$43</f>
        <v>8.23943868832022E-4</v>
      </c>
    </row>
    <row r="22" spans="2:50">
      <c r="B22" s="88" t="s">
        <v>339</v>
      </c>
      <c r="C22" s="85" t="s">
        <v>340</v>
      </c>
      <c r="D22" s="98" t="s">
        <v>140</v>
      </c>
      <c r="E22" s="98" t="s">
        <v>319</v>
      </c>
      <c r="F22" s="85" t="s">
        <v>336</v>
      </c>
      <c r="G22" s="98" t="s">
        <v>321</v>
      </c>
      <c r="H22" s="85" t="s">
        <v>322</v>
      </c>
      <c r="I22" s="85" t="s">
        <v>180</v>
      </c>
      <c r="J22" s="85"/>
      <c r="K22" s="95">
        <v>1.0899999999999999</v>
      </c>
      <c r="L22" s="98" t="s">
        <v>184</v>
      </c>
      <c r="M22" s="99">
        <v>4.4999999999999998E-2</v>
      </c>
      <c r="N22" s="99">
        <v>1.6000000000000001E-3</v>
      </c>
      <c r="O22" s="95">
        <v>1047701.25</v>
      </c>
      <c r="P22" s="97">
        <v>108.63</v>
      </c>
      <c r="Q22" s="95">
        <v>1138.1178400000001</v>
      </c>
      <c r="R22" s="96">
        <v>2.1679451982512853E-3</v>
      </c>
      <c r="S22" s="96">
        <v>3.2382030285416155E-3</v>
      </c>
      <c r="T22" s="96">
        <f>Q22/'סכום נכסי הקרן'!$C$43</f>
        <v>6.5669559655841454E-4</v>
      </c>
    </row>
    <row r="23" spans="2:50">
      <c r="B23" s="88" t="s">
        <v>341</v>
      </c>
      <c r="C23" s="85" t="s">
        <v>342</v>
      </c>
      <c r="D23" s="98" t="s">
        <v>140</v>
      </c>
      <c r="E23" s="98" t="s">
        <v>319</v>
      </c>
      <c r="F23" s="85" t="s">
        <v>336</v>
      </c>
      <c r="G23" s="98" t="s">
        <v>321</v>
      </c>
      <c r="H23" s="85" t="s">
        <v>322</v>
      </c>
      <c r="I23" s="85" t="s">
        <v>180</v>
      </c>
      <c r="J23" s="85"/>
      <c r="K23" s="95">
        <v>5.3599999999999994</v>
      </c>
      <c r="L23" s="98" t="s">
        <v>184</v>
      </c>
      <c r="M23" s="99">
        <v>0.05</v>
      </c>
      <c r="N23" s="99">
        <v>6.6E-3</v>
      </c>
      <c r="O23" s="95">
        <v>1373770</v>
      </c>
      <c r="P23" s="97">
        <v>130.38999999999999</v>
      </c>
      <c r="Q23" s="95">
        <v>1791.2587000000001</v>
      </c>
      <c r="R23" s="96">
        <v>4.3589508463460071E-4</v>
      </c>
      <c r="S23" s="96">
        <v>5.0965367059368095E-3</v>
      </c>
      <c r="T23" s="96">
        <f>Q23/'סכום נכסי הקרן'!$C$43</f>
        <v>1.0335587926351721E-3</v>
      </c>
    </row>
    <row r="24" spans="2:50">
      <c r="B24" s="88" t="s">
        <v>343</v>
      </c>
      <c r="C24" s="85" t="s">
        <v>344</v>
      </c>
      <c r="D24" s="98" t="s">
        <v>140</v>
      </c>
      <c r="E24" s="98" t="s">
        <v>319</v>
      </c>
      <c r="F24" s="85" t="s">
        <v>345</v>
      </c>
      <c r="G24" s="98" t="s">
        <v>321</v>
      </c>
      <c r="H24" s="85" t="s">
        <v>346</v>
      </c>
      <c r="I24" s="85" t="s">
        <v>180</v>
      </c>
      <c r="J24" s="85"/>
      <c r="K24" s="95">
        <v>3.6999999999999993</v>
      </c>
      <c r="L24" s="98" t="s">
        <v>184</v>
      </c>
      <c r="M24" s="99">
        <v>8.0000000000000002E-3</v>
      </c>
      <c r="N24" s="99">
        <v>3.7999999999999996E-3</v>
      </c>
      <c r="O24" s="95">
        <v>2141413</v>
      </c>
      <c r="P24" s="97">
        <v>102.07</v>
      </c>
      <c r="Q24" s="95">
        <v>2185.7402200000001</v>
      </c>
      <c r="R24" s="96">
        <v>3.3223896111955814E-3</v>
      </c>
      <c r="S24" s="96">
        <v>6.2189259769526292E-3</v>
      </c>
      <c r="T24" s="96">
        <f>Q24/'סכום נכסי הקרן'!$C$43</f>
        <v>1.2611751852467405E-3</v>
      </c>
    </row>
    <row r="25" spans="2:50">
      <c r="B25" s="88" t="s">
        <v>347</v>
      </c>
      <c r="C25" s="85" t="s">
        <v>348</v>
      </c>
      <c r="D25" s="98" t="s">
        <v>140</v>
      </c>
      <c r="E25" s="98" t="s">
        <v>319</v>
      </c>
      <c r="F25" s="85" t="s">
        <v>327</v>
      </c>
      <c r="G25" s="98" t="s">
        <v>321</v>
      </c>
      <c r="H25" s="85" t="s">
        <v>346</v>
      </c>
      <c r="I25" s="85" t="s">
        <v>182</v>
      </c>
      <c r="J25" s="85"/>
      <c r="K25" s="95">
        <v>0.42000000000000004</v>
      </c>
      <c r="L25" s="98" t="s">
        <v>184</v>
      </c>
      <c r="M25" s="99">
        <v>5.5E-2</v>
      </c>
      <c r="N25" s="99">
        <v>-2.2000000000000001E-3</v>
      </c>
      <c r="O25" s="95">
        <v>92191</v>
      </c>
      <c r="P25" s="97">
        <v>135.28</v>
      </c>
      <c r="Q25" s="95">
        <v>124.71598</v>
      </c>
      <c r="R25" s="96">
        <v>4.6095499999999998E-4</v>
      </c>
      <c r="S25" s="96">
        <v>3.5484521017923373E-4</v>
      </c>
      <c r="T25" s="96">
        <f>Q25/'סכום נכסי הקרן'!$C$43</f>
        <v>7.1961296104863174E-5</v>
      </c>
    </row>
    <row r="26" spans="2:50">
      <c r="B26" s="88" t="s">
        <v>349</v>
      </c>
      <c r="C26" s="85" t="s">
        <v>350</v>
      </c>
      <c r="D26" s="98" t="s">
        <v>140</v>
      </c>
      <c r="E26" s="98" t="s">
        <v>319</v>
      </c>
      <c r="F26" s="85" t="s">
        <v>336</v>
      </c>
      <c r="G26" s="98" t="s">
        <v>321</v>
      </c>
      <c r="H26" s="85" t="s">
        <v>346</v>
      </c>
      <c r="I26" s="85" t="s">
        <v>182</v>
      </c>
      <c r="J26" s="85"/>
      <c r="K26" s="95">
        <v>2.66</v>
      </c>
      <c r="L26" s="98" t="s">
        <v>184</v>
      </c>
      <c r="M26" s="99">
        <v>4.0999999999999995E-2</v>
      </c>
      <c r="N26" s="99">
        <v>5.0000000000000001E-3</v>
      </c>
      <c r="O26" s="95">
        <v>5197548</v>
      </c>
      <c r="P26" s="97">
        <v>132.75</v>
      </c>
      <c r="Q26" s="95">
        <v>6899.7448700000004</v>
      </c>
      <c r="R26" s="96">
        <v>1.3342246051078191E-3</v>
      </c>
      <c r="S26" s="96">
        <v>1.9631336887047192E-2</v>
      </c>
      <c r="T26" s="96">
        <f>Q26/'סכום נכסי הקרן'!$C$43</f>
        <v>3.9811625073072482E-3</v>
      </c>
    </row>
    <row r="27" spans="2:50">
      <c r="B27" s="88" t="s">
        <v>351</v>
      </c>
      <c r="C27" s="85" t="s">
        <v>352</v>
      </c>
      <c r="D27" s="98" t="s">
        <v>140</v>
      </c>
      <c r="E27" s="98" t="s">
        <v>319</v>
      </c>
      <c r="F27" s="85" t="s">
        <v>320</v>
      </c>
      <c r="G27" s="98" t="s">
        <v>321</v>
      </c>
      <c r="H27" s="85" t="s">
        <v>346</v>
      </c>
      <c r="I27" s="85" t="s">
        <v>180</v>
      </c>
      <c r="J27" s="85"/>
      <c r="K27" s="95">
        <v>1.17</v>
      </c>
      <c r="L27" s="98" t="s">
        <v>184</v>
      </c>
      <c r="M27" s="99">
        <v>2.6000000000000002E-2</v>
      </c>
      <c r="N27" s="99">
        <v>3.7000000000000002E-3</v>
      </c>
      <c r="O27" s="95">
        <v>5484168</v>
      </c>
      <c r="P27" s="97">
        <v>110.74</v>
      </c>
      <c r="Q27" s="95">
        <v>6073.1674699999994</v>
      </c>
      <c r="R27" s="96">
        <v>1.6762902668716626E-3</v>
      </c>
      <c r="S27" s="96">
        <v>1.7279536971491823E-2</v>
      </c>
      <c r="T27" s="96">
        <f>Q27/'סכום נכסי הקרן'!$C$43</f>
        <v>3.5042261833895917E-3</v>
      </c>
    </row>
    <row r="28" spans="2:50">
      <c r="B28" s="88" t="s">
        <v>353</v>
      </c>
      <c r="C28" s="85" t="s">
        <v>354</v>
      </c>
      <c r="D28" s="98" t="s">
        <v>140</v>
      </c>
      <c r="E28" s="98" t="s">
        <v>319</v>
      </c>
      <c r="F28" s="85" t="s">
        <v>320</v>
      </c>
      <c r="G28" s="98" t="s">
        <v>321</v>
      </c>
      <c r="H28" s="85" t="s">
        <v>346</v>
      </c>
      <c r="I28" s="85" t="s">
        <v>180</v>
      </c>
      <c r="J28" s="85"/>
      <c r="K28" s="95">
        <v>4.0699999999999994</v>
      </c>
      <c r="L28" s="98" t="s">
        <v>184</v>
      </c>
      <c r="M28" s="99">
        <v>3.4000000000000002E-2</v>
      </c>
      <c r="N28" s="99">
        <v>5.1000000000000004E-3</v>
      </c>
      <c r="O28" s="95">
        <v>174339</v>
      </c>
      <c r="P28" s="97">
        <v>116.82</v>
      </c>
      <c r="Q28" s="95">
        <v>203.66283999999999</v>
      </c>
      <c r="R28" s="96">
        <v>9.3192284357301498E-5</v>
      </c>
      <c r="S28" s="96">
        <v>5.7946690765288975E-4</v>
      </c>
      <c r="T28" s="96">
        <f>Q28/'סכום נכסי הקרן'!$C$43</f>
        <v>1.1751374551037782E-4</v>
      </c>
    </row>
    <row r="29" spans="2:50">
      <c r="B29" s="88" t="s">
        <v>355</v>
      </c>
      <c r="C29" s="85" t="s">
        <v>356</v>
      </c>
      <c r="D29" s="98" t="s">
        <v>140</v>
      </c>
      <c r="E29" s="98" t="s">
        <v>319</v>
      </c>
      <c r="F29" s="85" t="s">
        <v>320</v>
      </c>
      <c r="G29" s="98" t="s">
        <v>321</v>
      </c>
      <c r="H29" s="85" t="s">
        <v>346</v>
      </c>
      <c r="I29" s="85" t="s">
        <v>180</v>
      </c>
      <c r="J29" s="85"/>
      <c r="K29" s="95">
        <v>0.84000000000000008</v>
      </c>
      <c r="L29" s="98" t="s">
        <v>184</v>
      </c>
      <c r="M29" s="99">
        <v>4.4000000000000004E-2</v>
      </c>
      <c r="N29" s="99">
        <v>2.7000000000000001E-3</v>
      </c>
      <c r="O29" s="95">
        <v>4486546.03</v>
      </c>
      <c r="P29" s="97">
        <v>124</v>
      </c>
      <c r="Q29" s="95">
        <v>5563.3171199999997</v>
      </c>
      <c r="R29" s="96">
        <v>3.4885960117201102E-3</v>
      </c>
      <c r="S29" s="96">
        <v>1.5828897249094535E-2</v>
      </c>
      <c r="T29" s="96">
        <f>Q29/'סכום נכסי הקרן'!$C$43</f>
        <v>3.2100418133873027E-3</v>
      </c>
    </row>
    <row r="30" spans="2:50">
      <c r="B30" s="88" t="s">
        <v>357</v>
      </c>
      <c r="C30" s="85" t="s">
        <v>358</v>
      </c>
      <c r="D30" s="98" t="s">
        <v>140</v>
      </c>
      <c r="E30" s="98" t="s">
        <v>319</v>
      </c>
      <c r="F30" s="85" t="s">
        <v>327</v>
      </c>
      <c r="G30" s="98" t="s">
        <v>321</v>
      </c>
      <c r="H30" s="85" t="s">
        <v>346</v>
      </c>
      <c r="I30" s="85" t="s">
        <v>182</v>
      </c>
      <c r="J30" s="85"/>
      <c r="K30" s="95">
        <v>0.90999999999999992</v>
      </c>
      <c r="L30" s="98" t="s">
        <v>184</v>
      </c>
      <c r="M30" s="99">
        <v>3.9E-2</v>
      </c>
      <c r="N30" s="99">
        <v>5.9999999999999984E-3</v>
      </c>
      <c r="O30" s="95">
        <v>2681920</v>
      </c>
      <c r="P30" s="97">
        <v>122.91</v>
      </c>
      <c r="Q30" s="95">
        <v>3296.34798</v>
      </c>
      <c r="R30" s="96">
        <v>1.8481417524283082E-3</v>
      </c>
      <c r="S30" s="96">
        <v>9.3788565971016109E-3</v>
      </c>
      <c r="T30" s="96">
        <f>Q30/'סכום נכסי הקרן'!$C$43</f>
        <v>1.9019974269010882E-3</v>
      </c>
    </row>
    <row r="31" spans="2:50">
      <c r="B31" s="88" t="s">
        <v>359</v>
      </c>
      <c r="C31" s="85" t="s">
        <v>360</v>
      </c>
      <c r="D31" s="98" t="s">
        <v>140</v>
      </c>
      <c r="E31" s="98" t="s">
        <v>319</v>
      </c>
      <c r="F31" s="85" t="s">
        <v>327</v>
      </c>
      <c r="G31" s="98" t="s">
        <v>321</v>
      </c>
      <c r="H31" s="85" t="s">
        <v>346</v>
      </c>
      <c r="I31" s="85" t="s">
        <v>182</v>
      </c>
      <c r="J31" s="85"/>
      <c r="K31" s="95">
        <v>3.0599999999999992</v>
      </c>
      <c r="L31" s="98" t="s">
        <v>184</v>
      </c>
      <c r="M31" s="99">
        <v>0.03</v>
      </c>
      <c r="N31" s="99">
        <v>3.8E-3</v>
      </c>
      <c r="O31" s="95">
        <v>2191838</v>
      </c>
      <c r="P31" s="97">
        <v>116.48</v>
      </c>
      <c r="Q31" s="95">
        <v>2553.0528899999999</v>
      </c>
      <c r="R31" s="96">
        <v>4.5663291666666666E-3</v>
      </c>
      <c r="S31" s="96">
        <v>7.2640137162114276E-3</v>
      </c>
      <c r="T31" s="96">
        <f>Q31/'סכום נכסי הקרן'!$C$43</f>
        <v>1.4731151131448163E-3</v>
      </c>
    </row>
    <row r="32" spans="2:50">
      <c r="B32" s="88" t="s">
        <v>361</v>
      </c>
      <c r="C32" s="85" t="s">
        <v>362</v>
      </c>
      <c r="D32" s="98" t="s">
        <v>140</v>
      </c>
      <c r="E32" s="98" t="s">
        <v>319</v>
      </c>
      <c r="F32" s="85" t="s">
        <v>363</v>
      </c>
      <c r="G32" s="98" t="s">
        <v>364</v>
      </c>
      <c r="H32" s="85" t="s">
        <v>346</v>
      </c>
      <c r="I32" s="85" t="s">
        <v>182</v>
      </c>
      <c r="J32" s="85"/>
      <c r="K32" s="95">
        <v>4.67</v>
      </c>
      <c r="L32" s="98" t="s">
        <v>184</v>
      </c>
      <c r="M32" s="99">
        <v>6.5000000000000006E-3</v>
      </c>
      <c r="N32" s="99">
        <v>5.4000000000000003E-3</v>
      </c>
      <c r="O32" s="95">
        <v>3918950.0999999996</v>
      </c>
      <c r="P32" s="97">
        <v>99.39</v>
      </c>
      <c r="Q32" s="95">
        <v>3895.0445099999997</v>
      </c>
      <c r="R32" s="96">
        <v>3.5587313937228407E-3</v>
      </c>
      <c r="S32" s="96">
        <v>1.1082283824481998E-2</v>
      </c>
      <c r="T32" s="96">
        <f>Q32/'סכום נכסי הקרן'!$C$43</f>
        <v>2.2474461678906876E-3</v>
      </c>
    </row>
    <row r="33" spans="2:20">
      <c r="B33" s="88" t="s">
        <v>365</v>
      </c>
      <c r="C33" s="85" t="s">
        <v>366</v>
      </c>
      <c r="D33" s="98" t="s">
        <v>140</v>
      </c>
      <c r="E33" s="98" t="s">
        <v>319</v>
      </c>
      <c r="F33" s="85" t="s">
        <v>363</v>
      </c>
      <c r="G33" s="98" t="s">
        <v>364</v>
      </c>
      <c r="H33" s="85" t="s">
        <v>346</v>
      </c>
      <c r="I33" s="85" t="s">
        <v>182</v>
      </c>
      <c r="J33" s="85"/>
      <c r="K33" s="95">
        <v>6.1899999999999995</v>
      </c>
      <c r="L33" s="98" t="s">
        <v>184</v>
      </c>
      <c r="M33" s="99">
        <v>1.6399999999999998E-2</v>
      </c>
      <c r="N33" s="99">
        <v>0.01</v>
      </c>
      <c r="O33" s="95">
        <v>4243838</v>
      </c>
      <c r="P33" s="97">
        <v>102.65</v>
      </c>
      <c r="Q33" s="95">
        <v>4413.3136399999994</v>
      </c>
      <c r="R33" s="96">
        <v>4.2222622399538355E-3</v>
      </c>
      <c r="S33" s="96">
        <v>1.255687688275936E-2</v>
      </c>
      <c r="T33" s="96">
        <f>Q33/'סכום נכסי הקרן'!$C$43</f>
        <v>2.5464881858096406E-3</v>
      </c>
    </row>
    <row r="34" spans="2:20">
      <c r="B34" s="88" t="s">
        <v>367</v>
      </c>
      <c r="C34" s="85" t="s">
        <v>368</v>
      </c>
      <c r="D34" s="98" t="s">
        <v>140</v>
      </c>
      <c r="E34" s="98" t="s">
        <v>319</v>
      </c>
      <c r="F34" s="85" t="s">
        <v>336</v>
      </c>
      <c r="G34" s="98" t="s">
        <v>321</v>
      </c>
      <c r="H34" s="85" t="s">
        <v>346</v>
      </c>
      <c r="I34" s="85" t="s">
        <v>182</v>
      </c>
      <c r="J34" s="85"/>
      <c r="K34" s="95">
        <v>4.5700000000000012</v>
      </c>
      <c r="L34" s="98" t="s">
        <v>184</v>
      </c>
      <c r="M34" s="99">
        <v>0.04</v>
      </c>
      <c r="N34" s="99">
        <v>5.9000000000000016E-3</v>
      </c>
      <c r="O34" s="95">
        <v>5128051</v>
      </c>
      <c r="P34" s="97">
        <v>122.21</v>
      </c>
      <c r="Q34" s="95">
        <v>6266.9908199999982</v>
      </c>
      <c r="R34" s="96">
        <v>1.7654535032439198E-3</v>
      </c>
      <c r="S34" s="96">
        <v>1.7831008301536239E-2</v>
      </c>
      <c r="T34" s="96">
        <f>Q34/'סכום נכסי הקרן'!$C$43</f>
        <v>3.6160625293124352E-3</v>
      </c>
    </row>
    <row r="35" spans="2:20">
      <c r="B35" s="88" t="s">
        <v>369</v>
      </c>
      <c r="C35" s="85" t="s">
        <v>370</v>
      </c>
      <c r="D35" s="98" t="s">
        <v>140</v>
      </c>
      <c r="E35" s="98" t="s">
        <v>319</v>
      </c>
      <c r="F35" s="85" t="s">
        <v>336</v>
      </c>
      <c r="G35" s="98" t="s">
        <v>321</v>
      </c>
      <c r="H35" s="85" t="s">
        <v>346</v>
      </c>
      <c r="I35" s="85" t="s">
        <v>182</v>
      </c>
      <c r="J35" s="85"/>
      <c r="K35" s="95">
        <v>0.95999999999999985</v>
      </c>
      <c r="L35" s="98" t="s">
        <v>184</v>
      </c>
      <c r="M35" s="99">
        <v>4.7E-2</v>
      </c>
      <c r="N35" s="99">
        <v>5.0000000000000001E-3</v>
      </c>
      <c r="O35" s="95">
        <v>44792.97</v>
      </c>
      <c r="P35" s="97">
        <v>126.69</v>
      </c>
      <c r="Q35" s="95">
        <v>56.748199999999997</v>
      </c>
      <c r="R35" s="96">
        <v>1.5677500306249235E-4</v>
      </c>
      <c r="S35" s="96">
        <v>1.6146148197122124E-4</v>
      </c>
      <c r="T35" s="96">
        <f>Q35/'סכום נכסי הקרן'!$C$43</f>
        <v>3.2743791321833785E-5</v>
      </c>
    </row>
    <row r="36" spans="2:20">
      <c r="B36" s="88" t="s">
        <v>371</v>
      </c>
      <c r="C36" s="85" t="s">
        <v>372</v>
      </c>
      <c r="D36" s="98" t="s">
        <v>140</v>
      </c>
      <c r="E36" s="98" t="s">
        <v>319</v>
      </c>
      <c r="F36" s="85" t="s">
        <v>336</v>
      </c>
      <c r="G36" s="98" t="s">
        <v>321</v>
      </c>
      <c r="H36" s="85" t="s">
        <v>346</v>
      </c>
      <c r="I36" s="85" t="s">
        <v>182</v>
      </c>
      <c r="J36" s="85"/>
      <c r="K36" s="95">
        <v>5.41</v>
      </c>
      <c r="L36" s="98" t="s">
        <v>184</v>
      </c>
      <c r="M36" s="99">
        <v>4.2000000000000003E-2</v>
      </c>
      <c r="N36" s="99">
        <v>6.9999999999999993E-3</v>
      </c>
      <c r="O36" s="95">
        <v>346400</v>
      </c>
      <c r="P36" s="97">
        <v>121.37</v>
      </c>
      <c r="Q36" s="95">
        <v>420.42566999999997</v>
      </c>
      <c r="R36" s="96">
        <v>3.4718672511911995E-4</v>
      </c>
      <c r="S36" s="96">
        <v>1.1962062538889975E-3</v>
      </c>
      <c r="T36" s="96">
        <f>Q36/'סכום נכסי הקרן'!$C$43</f>
        <v>2.4258620370024342E-4</v>
      </c>
    </row>
    <row r="37" spans="2:20">
      <c r="B37" s="88" t="s">
        <v>373</v>
      </c>
      <c r="C37" s="85" t="s">
        <v>374</v>
      </c>
      <c r="D37" s="98" t="s">
        <v>140</v>
      </c>
      <c r="E37" s="98" t="s">
        <v>319</v>
      </c>
      <c r="F37" s="85" t="s">
        <v>375</v>
      </c>
      <c r="G37" s="98" t="s">
        <v>364</v>
      </c>
      <c r="H37" s="85" t="s">
        <v>376</v>
      </c>
      <c r="I37" s="85" t="s">
        <v>182</v>
      </c>
      <c r="J37" s="85"/>
      <c r="K37" s="95">
        <v>3</v>
      </c>
      <c r="L37" s="98" t="s">
        <v>184</v>
      </c>
      <c r="M37" s="99">
        <v>1.6399999999999998E-2</v>
      </c>
      <c r="N37" s="99">
        <v>5.1000000000000004E-3</v>
      </c>
      <c r="O37" s="95">
        <v>923777.53</v>
      </c>
      <c r="P37" s="97">
        <v>102.45</v>
      </c>
      <c r="Q37" s="95">
        <v>946.41011000000003</v>
      </c>
      <c r="R37" s="96">
        <v>1.6448911734237325E-3</v>
      </c>
      <c r="S37" s="96">
        <v>2.692751116566632E-3</v>
      </c>
      <c r="T37" s="96">
        <f>Q37/'סכום נכסי הקרן'!$C$43</f>
        <v>5.4607996635512243E-4</v>
      </c>
    </row>
    <row r="38" spans="2:20">
      <c r="B38" s="88" t="s">
        <v>377</v>
      </c>
      <c r="C38" s="85" t="s">
        <v>378</v>
      </c>
      <c r="D38" s="98" t="s">
        <v>140</v>
      </c>
      <c r="E38" s="98" t="s">
        <v>319</v>
      </c>
      <c r="F38" s="85" t="s">
        <v>379</v>
      </c>
      <c r="G38" s="98" t="s">
        <v>380</v>
      </c>
      <c r="H38" s="85" t="s">
        <v>376</v>
      </c>
      <c r="I38" s="85" t="s">
        <v>182</v>
      </c>
      <c r="J38" s="85"/>
      <c r="K38" s="95">
        <v>4.1499999999999995</v>
      </c>
      <c r="L38" s="98" t="s">
        <v>184</v>
      </c>
      <c r="M38" s="99">
        <v>3.7000000000000005E-2</v>
      </c>
      <c r="N38" s="99">
        <v>8.3999999999999995E-3</v>
      </c>
      <c r="O38" s="95">
        <v>4792317</v>
      </c>
      <c r="P38" s="97">
        <v>115.3</v>
      </c>
      <c r="Q38" s="95">
        <v>5525.5417300000008</v>
      </c>
      <c r="R38" s="96">
        <v>1.6673384931798654E-3</v>
      </c>
      <c r="S38" s="96">
        <v>1.5721417708748926E-2</v>
      </c>
      <c r="T38" s="96">
        <f>Q38/'סכום נכסי הקרן'!$C$43</f>
        <v>3.1882453601559954E-3</v>
      </c>
    </row>
    <row r="39" spans="2:20">
      <c r="B39" s="88" t="s">
        <v>381</v>
      </c>
      <c r="C39" s="85" t="s">
        <v>382</v>
      </c>
      <c r="D39" s="98" t="s">
        <v>140</v>
      </c>
      <c r="E39" s="98" t="s">
        <v>319</v>
      </c>
      <c r="F39" s="85" t="s">
        <v>379</v>
      </c>
      <c r="G39" s="98" t="s">
        <v>380</v>
      </c>
      <c r="H39" s="85" t="s">
        <v>376</v>
      </c>
      <c r="I39" s="85" t="s">
        <v>182</v>
      </c>
      <c r="J39" s="85"/>
      <c r="K39" s="95">
        <v>7.5799999999999992</v>
      </c>
      <c r="L39" s="98" t="s">
        <v>184</v>
      </c>
      <c r="M39" s="99">
        <v>2.2000000000000002E-2</v>
      </c>
      <c r="N39" s="99">
        <v>1.4500000000000004E-2</v>
      </c>
      <c r="O39" s="95">
        <v>1916000</v>
      </c>
      <c r="P39" s="97">
        <v>104.84</v>
      </c>
      <c r="Q39" s="95">
        <v>2008.7344599999999</v>
      </c>
      <c r="R39" s="96">
        <v>4.79E-3</v>
      </c>
      <c r="S39" s="96">
        <v>5.7153044994953297E-3</v>
      </c>
      <c r="T39" s="96">
        <f>Q39/'סכום נכסי הקרן'!$C$43</f>
        <v>1.1590426124390989E-3</v>
      </c>
    </row>
    <row r="40" spans="2:20">
      <c r="B40" s="88" t="s">
        <v>383</v>
      </c>
      <c r="C40" s="85" t="s">
        <v>384</v>
      </c>
      <c r="D40" s="98" t="s">
        <v>140</v>
      </c>
      <c r="E40" s="98" t="s">
        <v>319</v>
      </c>
      <c r="F40" s="85" t="s">
        <v>345</v>
      </c>
      <c r="G40" s="98" t="s">
        <v>321</v>
      </c>
      <c r="H40" s="85" t="s">
        <v>376</v>
      </c>
      <c r="I40" s="85" t="s">
        <v>180</v>
      </c>
      <c r="J40" s="85"/>
      <c r="K40" s="95">
        <v>0.94000000000000006</v>
      </c>
      <c r="L40" s="98" t="s">
        <v>184</v>
      </c>
      <c r="M40" s="99">
        <v>3.85E-2</v>
      </c>
      <c r="N40" s="99">
        <v>5.1999999999999998E-3</v>
      </c>
      <c r="O40" s="95">
        <v>531000</v>
      </c>
      <c r="P40" s="97">
        <v>122.92</v>
      </c>
      <c r="Q40" s="95">
        <v>652.70524999999998</v>
      </c>
      <c r="R40" s="96">
        <v>1.445755577458193E-3</v>
      </c>
      <c r="S40" s="96">
        <v>1.8570942682833368E-3</v>
      </c>
      <c r="T40" s="96">
        <f>Q40/'סכום נכסי הקרן'!$C$43</f>
        <v>3.7661184849326236E-4</v>
      </c>
    </row>
    <row r="41" spans="2:20">
      <c r="B41" s="88" t="s">
        <v>385</v>
      </c>
      <c r="C41" s="85" t="s">
        <v>386</v>
      </c>
      <c r="D41" s="98" t="s">
        <v>140</v>
      </c>
      <c r="E41" s="98" t="s">
        <v>319</v>
      </c>
      <c r="F41" s="85" t="s">
        <v>345</v>
      </c>
      <c r="G41" s="98" t="s">
        <v>321</v>
      </c>
      <c r="H41" s="85" t="s">
        <v>376</v>
      </c>
      <c r="I41" s="85" t="s">
        <v>180</v>
      </c>
      <c r="J41" s="85"/>
      <c r="K41" s="95">
        <v>2.5100000000000002</v>
      </c>
      <c r="L41" s="98" t="s">
        <v>184</v>
      </c>
      <c r="M41" s="99">
        <v>3.1E-2</v>
      </c>
      <c r="N41" s="99">
        <v>4.6000000000000008E-3</v>
      </c>
      <c r="O41" s="95">
        <v>1264722</v>
      </c>
      <c r="P41" s="97">
        <v>112.96</v>
      </c>
      <c r="Q41" s="95">
        <v>1428.62997</v>
      </c>
      <c r="R41" s="96">
        <v>1.4704582210869365E-3</v>
      </c>
      <c r="S41" s="96">
        <v>4.0647758368494748E-3</v>
      </c>
      <c r="T41" s="96">
        <f>Q41/'סכום נכסי הקרן'!$C$43</f>
        <v>8.2432150471376464E-4</v>
      </c>
    </row>
    <row r="42" spans="2:20">
      <c r="B42" s="88" t="s">
        <v>387</v>
      </c>
      <c r="C42" s="85" t="s">
        <v>388</v>
      </c>
      <c r="D42" s="98" t="s">
        <v>140</v>
      </c>
      <c r="E42" s="98" t="s">
        <v>319</v>
      </c>
      <c r="F42" s="85" t="s">
        <v>345</v>
      </c>
      <c r="G42" s="98" t="s">
        <v>321</v>
      </c>
      <c r="H42" s="85" t="s">
        <v>376</v>
      </c>
      <c r="I42" s="85" t="s">
        <v>180</v>
      </c>
      <c r="J42" s="85"/>
      <c r="K42" s="95">
        <v>2.95</v>
      </c>
      <c r="L42" s="98" t="s">
        <v>184</v>
      </c>
      <c r="M42" s="99">
        <v>2.7999999999999997E-2</v>
      </c>
      <c r="N42" s="99">
        <v>3.8999999999999994E-3</v>
      </c>
      <c r="O42" s="95">
        <v>2189810</v>
      </c>
      <c r="P42" s="97">
        <v>107.89</v>
      </c>
      <c r="Q42" s="95">
        <v>2424.3178399999997</v>
      </c>
      <c r="R42" s="96">
        <v>2.2264733364310094E-3</v>
      </c>
      <c r="S42" s="96">
        <v>6.8977333415979718E-3</v>
      </c>
      <c r="T42" s="96">
        <f>Q42/'סכום נכסי הקרן'!$C$43</f>
        <v>1.3988348079896598E-3</v>
      </c>
    </row>
    <row r="43" spans="2:20">
      <c r="B43" s="88" t="s">
        <v>389</v>
      </c>
      <c r="C43" s="85" t="s">
        <v>390</v>
      </c>
      <c r="D43" s="98" t="s">
        <v>140</v>
      </c>
      <c r="E43" s="98" t="s">
        <v>319</v>
      </c>
      <c r="F43" s="85" t="s">
        <v>345</v>
      </c>
      <c r="G43" s="98" t="s">
        <v>321</v>
      </c>
      <c r="H43" s="85" t="s">
        <v>376</v>
      </c>
      <c r="I43" s="85" t="s">
        <v>180</v>
      </c>
      <c r="J43" s="85"/>
      <c r="K43" s="95">
        <v>2.61</v>
      </c>
      <c r="L43" s="98" t="s">
        <v>184</v>
      </c>
      <c r="M43" s="99">
        <v>4.2000000000000003E-2</v>
      </c>
      <c r="N43" s="99">
        <v>5.3999999999999994E-3</v>
      </c>
      <c r="O43" s="95">
        <v>0.2</v>
      </c>
      <c r="P43" s="97">
        <v>133</v>
      </c>
      <c r="Q43" s="95">
        <v>2.6000000000000003E-4</v>
      </c>
      <c r="R43" s="96">
        <v>1.5335659241651651E-9</v>
      </c>
      <c r="S43" s="96">
        <v>7.3975888772714431E-10</v>
      </c>
      <c r="T43" s="96">
        <f>Q43/'סכום נכסי הקרן'!$C$43</f>
        <v>1.5002036617331978E-10</v>
      </c>
    </row>
    <row r="44" spans="2:20">
      <c r="B44" s="88" t="s">
        <v>391</v>
      </c>
      <c r="C44" s="85" t="s">
        <v>392</v>
      </c>
      <c r="D44" s="98" t="s">
        <v>140</v>
      </c>
      <c r="E44" s="98" t="s">
        <v>319</v>
      </c>
      <c r="F44" s="85" t="s">
        <v>320</v>
      </c>
      <c r="G44" s="98" t="s">
        <v>321</v>
      </c>
      <c r="H44" s="85" t="s">
        <v>376</v>
      </c>
      <c r="I44" s="85" t="s">
        <v>180</v>
      </c>
      <c r="J44" s="85"/>
      <c r="K44" s="95">
        <v>4.2299999999999995</v>
      </c>
      <c r="L44" s="98" t="s">
        <v>184</v>
      </c>
      <c r="M44" s="99">
        <v>0.04</v>
      </c>
      <c r="N44" s="99">
        <v>8.9000000000000017E-3</v>
      </c>
      <c r="O44" s="95">
        <v>2253643</v>
      </c>
      <c r="P44" s="97">
        <v>122.57</v>
      </c>
      <c r="Q44" s="95">
        <v>2762.2902300000001</v>
      </c>
      <c r="R44" s="96">
        <v>1.6693676583224568E-3</v>
      </c>
      <c r="S44" s="96">
        <v>7.8593413389398369E-3</v>
      </c>
      <c r="T44" s="96">
        <f>Q44/'סכום נכסי הקרן'!$C$43</f>
        <v>1.5938453530060911E-3</v>
      </c>
    </row>
    <row r="45" spans="2:20">
      <c r="B45" s="88" t="s">
        <v>393</v>
      </c>
      <c r="C45" s="85" t="s">
        <v>394</v>
      </c>
      <c r="D45" s="98" t="s">
        <v>140</v>
      </c>
      <c r="E45" s="98" t="s">
        <v>319</v>
      </c>
      <c r="F45" s="85" t="s">
        <v>395</v>
      </c>
      <c r="G45" s="98" t="s">
        <v>396</v>
      </c>
      <c r="H45" s="85" t="s">
        <v>376</v>
      </c>
      <c r="I45" s="85" t="s">
        <v>182</v>
      </c>
      <c r="J45" s="85"/>
      <c r="K45" s="95">
        <v>2.8699999999999997</v>
      </c>
      <c r="L45" s="98" t="s">
        <v>184</v>
      </c>
      <c r="M45" s="99">
        <v>4.6500000000000007E-2</v>
      </c>
      <c r="N45" s="99">
        <v>5.6999999999999993E-3</v>
      </c>
      <c r="O45" s="95">
        <v>26976.62</v>
      </c>
      <c r="P45" s="97">
        <v>136.16</v>
      </c>
      <c r="Q45" s="95">
        <v>36.731370000000005</v>
      </c>
      <c r="R45" s="96">
        <v>1.774823041360578E-4</v>
      </c>
      <c r="S45" s="96">
        <v>1.0450906698420846E-4</v>
      </c>
      <c r="T45" s="96">
        <f>Q45/'סכום נכסי הקרן'!$C$43</f>
        <v>2.1194052220952667E-5</v>
      </c>
    </row>
    <row r="46" spans="2:20">
      <c r="B46" s="88" t="s">
        <v>397</v>
      </c>
      <c r="C46" s="85" t="s">
        <v>398</v>
      </c>
      <c r="D46" s="98" t="s">
        <v>140</v>
      </c>
      <c r="E46" s="98" t="s">
        <v>319</v>
      </c>
      <c r="F46" s="85" t="s">
        <v>399</v>
      </c>
      <c r="G46" s="98" t="s">
        <v>364</v>
      </c>
      <c r="H46" s="85" t="s">
        <v>376</v>
      </c>
      <c r="I46" s="85" t="s">
        <v>182</v>
      </c>
      <c r="J46" s="85"/>
      <c r="K46" s="95">
        <v>3.0300000000000007</v>
      </c>
      <c r="L46" s="98" t="s">
        <v>184</v>
      </c>
      <c r="M46" s="99">
        <v>3.6400000000000002E-2</v>
      </c>
      <c r="N46" s="99">
        <v>1.03E-2</v>
      </c>
      <c r="O46" s="95">
        <v>1169905</v>
      </c>
      <c r="P46" s="97">
        <v>117.63</v>
      </c>
      <c r="Q46" s="95">
        <v>1376.1592499999999</v>
      </c>
      <c r="R46" s="96">
        <v>9.0954713313896995E-3</v>
      </c>
      <c r="S46" s="96">
        <v>3.9154847542900804E-3</v>
      </c>
      <c r="T46" s="96">
        <f>Q46/'סכום נכסי הקרן'!$C$43</f>
        <v>7.94045825376158E-4</v>
      </c>
    </row>
    <row r="47" spans="2:20">
      <c r="B47" s="88" t="s">
        <v>400</v>
      </c>
      <c r="C47" s="85" t="s">
        <v>401</v>
      </c>
      <c r="D47" s="98" t="s">
        <v>140</v>
      </c>
      <c r="E47" s="98" t="s">
        <v>319</v>
      </c>
      <c r="F47" s="85" t="s">
        <v>320</v>
      </c>
      <c r="G47" s="98" t="s">
        <v>321</v>
      </c>
      <c r="H47" s="85" t="s">
        <v>376</v>
      </c>
      <c r="I47" s="85" t="s">
        <v>180</v>
      </c>
      <c r="J47" s="85"/>
      <c r="K47" s="95">
        <v>3.7500000000000004</v>
      </c>
      <c r="L47" s="98" t="s">
        <v>184</v>
      </c>
      <c r="M47" s="99">
        <v>0.05</v>
      </c>
      <c r="N47" s="99">
        <v>8.7999999999999988E-3</v>
      </c>
      <c r="O47" s="95">
        <v>4779585</v>
      </c>
      <c r="P47" s="97">
        <v>127.61</v>
      </c>
      <c r="Q47" s="95">
        <v>6099.2288499999995</v>
      </c>
      <c r="R47" s="96">
        <v>4.7795897795897798E-3</v>
      </c>
      <c r="S47" s="96">
        <v>1.7353687500266571E-2</v>
      </c>
      <c r="T47" s="96">
        <f>Q47/'סכום נכסי הקרן'!$C$43</f>
        <v>3.5192636363533688E-3</v>
      </c>
    </row>
    <row r="48" spans="2:20">
      <c r="B48" s="88" t="s">
        <v>402</v>
      </c>
      <c r="C48" s="85" t="s">
        <v>403</v>
      </c>
      <c r="D48" s="98" t="s">
        <v>140</v>
      </c>
      <c r="E48" s="98" t="s">
        <v>319</v>
      </c>
      <c r="F48" s="85" t="s">
        <v>404</v>
      </c>
      <c r="G48" s="98" t="s">
        <v>364</v>
      </c>
      <c r="H48" s="85" t="s">
        <v>376</v>
      </c>
      <c r="I48" s="85" t="s">
        <v>182</v>
      </c>
      <c r="J48" s="85"/>
      <c r="K48" s="95">
        <v>5.92</v>
      </c>
      <c r="L48" s="98" t="s">
        <v>184</v>
      </c>
      <c r="M48" s="99">
        <v>3.0499999999999999E-2</v>
      </c>
      <c r="N48" s="99">
        <v>1.24E-2</v>
      </c>
      <c r="O48" s="95">
        <v>328122.40000000002</v>
      </c>
      <c r="P48" s="97">
        <v>112.05</v>
      </c>
      <c r="Q48" s="95">
        <v>367.66118</v>
      </c>
      <c r="R48" s="96">
        <v>1.1884104246721646E-3</v>
      </c>
      <c r="S48" s="96">
        <v>1.0460793291432668E-3</v>
      </c>
      <c r="T48" s="96">
        <f>Q48/'סכום נכסי הקרן'!$C$43</f>
        <v>2.1214101865890317E-4</v>
      </c>
    </row>
    <row r="49" spans="2:20">
      <c r="B49" s="88" t="s">
        <v>405</v>
      </c>
      <c r="C49" s="85" t="s">
        <v>406</v>
      </c>
      <c r="D49" s="98" t="s">
        <v>140</v>
      </c>
      <c r="E49" s="98" t="s">
        <v>319</v>
      </c>
      <c r="F49" s="85" t="s">
        <v>404</v>
      </c>
      <c r="G49" s="98" t="s">
        <v>364</v>
      </c>
      <c r="H49" s="85" t="s">
        <v>376</v>
      </c>
      <c r="I49" s="85" t="s">
        <v>182</v>
      </c>
      <c r="J49" s="85"/>
      <c r="K49" s="95">
        <v>3.2200000000000006</v>
      </c>
      <c r="L49" s="98" t="s">
        <v>184</v>
      </c>
      <c r="M49" s="99">
        <v>0.03</v>
      </c>
      <c r="N49" s="99">
        <v>8.7999999999999988E-3</v>
      </c>
      <c r="O49" s="95">
        <v>3166380.8299999996</v>
      </c>
      <c r="P49" s="97">
        <v>114.33</v>
      </c>
      <c r="Q49" s="95">
        <v>3620.1232200000004</v>
      </c>
      <c r="R49" s="96">
        <v>2.7969414560419302E-3</v>
      </c>
      <c r="S49" s="96">
        <v>1.0300070487163108E-2</v>
      </c>
      <c r="T49" s="96">
        <f>Q49/'סכום נכסי הקרן'!$C$43</f>
        <v>2.0888161963728362E-3</v>
      </c>
    </row>
    <row r="50" spans="2:20">
      <c r="B50" s="88" t="s">
        <v>407</v>
      </c>
      <c r="C50" s="85" t="s">
        <v>408</v>
      </c>
      <c r="D50" s="98" t="s">
        <v>140</v>
      </c>
      <c r="E50" s="98" t="s">
        <v>319</v>
      </c>
      <c r="F50" s="85" t="s">
        <v>336</v>
      </c>
      <c r="G50" s="98" t="s">
        <v>321</v>
      </c>
      <c r="H50" s="85" t="s">
        <v>376</v>
      </c>
      <c r="I50" s="85" t="s">
        <v>182</v>
      </c>
      <c r="J50" s="85"/>
      <c r="K50" s="95">
        <v>3.6100000000000003</v>
      </c>
      <c r="L50" s="98" t="s">
        <v>184</v>
      </c>
      <c r="M50" s="99">
        <v>6.5000000000000002E-2</v>
      </c>
      <c r="N50" s="99">
        <v>9.0999999999999987E-3</v>
      </c>
      <c r="O50" s="95">
        <v>6428764</v>
      </c>
      <c r="P50" s="97">
        <v>133.83000000000001</v>
      </c>
      <c r="Q50" s="95">
        <v>8718.2576599999993</v>
      </c>
      <c r="R50" s="96">
        <v>4.0817549206349207E-3</v>
      </c>
      <c r="S50" s="96">
        <v>2.4805417651847135E-2</v>
      </c>
      <c r="T50" s="96">
        <f>Q50/'סכום נכסי הקרן'!$C$43</f>
        <v>5.0304469482559608E-3</v>
      </c>
    </row>
    <row r="51" spans="2:20">
      <c r="B51" s="88" t="s">
        <v>409</v>
      </c>
      <c r="C51" s="85" t="s">
        <v>410</v>
      </c>
      <c r="D51" s="98" t="s">
        <v>140</v>
      </c>
      <c r="E51" s="98" t="s">
        <v>319</v>
      </c>
      <c r="F51" s="85" t="s">
        <v>411</v>
      </c>
      <c r="G51" s="98" t="s">
        <v>396</v>
      </c>
      <c r="H51" s="85" t="s">
        <v>376</v>
      </c>
      <c r="I51" s="85" t="s">
        <v>180</v>
      </c>
      <c r="J51" s="85"/>
      <c r="K51" s="95">
        <v>1.1499999999999999</v>
      </c>
      <c r="L51" s="98" t="s">
        <v>184</v>
      </c>
      <c r="M51" s="99">
        <v>4.4000000000000004E-2</v>
      </c>
      <c r="N51" s="99">
        <v>8.0000000000000002E-3</v>
      </c>
      <c r="O51" s="95">
        <v>11437</v>
      </c>
      <c r="P51" s="97">
        <v>113.7</v>
      </c>
      <c r="Q51" s="95">
        <v>13.003870000000001</v>
      </c>
      <c r="R51" s="96">
        <v>6.3631787409898109E-5</v>
      </c>
      <c r="S51" s="96">
        <v>3.6998955412878383E-5</v>
      </c>
      <c r="T51" s="96">
        <f>Q51/'סכום נכסי הקרן'!$C$43</f>
        <v>7.5032513041163376E-6</v>
      </c>
    </row>
    <row r="52" spans="2:20">
      <c r="B52" s="88" t="s">
        <v>412</v>
      </c>
      <c r="C52" s="85" t="s">
        <v>413</v>
      </c>
      <c r="D52" s="98" t="s">
        <v>140</v>
      </c>
      <c r="E52" s="98" t="s">
        <v>319</v>
      </c>
      <c r="F52" s="85" t="s">
        <v>414</v>
      </c>
      <c r="G52" s="98" t="s">
        <v>415</v>
      </c>
      <c r="H52" s="85" t="s">
        <v>416</v>
      </c>
      <c r="I52" s="85" t="s">
        <v>182</v>
      </c>
      <c r="J52" s="85"/>
      <c r="K52" s="95">
        <v>9.1400000000000023</v>
      </c>
      <c r="L52" s="98" t="s">
        <v>184</v>
      </c>
      <c r="M52" s="99">
        <v>5.1500000000000004E-2</v>
      </c>
      <c r="N52" s="99">
        <v>4.53E-2</v>
      </c>
      <c r="O52" s="95">
        <v>3448450</v>
      </c>
      <c r="P52" s="97">
        <v>126.79</v>
      </c>
      <c r="Q52" s="95">
        <v>4372.2896300000002</v>
      </c>
      <c r="R52" s="96">
        <v>9.7111479455773582E-4</v>
      </c>
      <c r="S52" s="96">
        <v>1.244015428272972E-2</v>
      </c>
      <c r="T52" s="96">
        <f>Q52/'סכום נכסי הקרן'!$C$43</f>
        <v>2.5228172742631106E-3</v>
      </c>
    </row>
    <row r="53" spans="2:20">
      <c r="B53" s="88" t="s">
        <v>417</v>
      </c>
      <c r="C53" s="85" t="s">
        <v>418</v>
      </c>
      <c r="D53" s="98" t="s">
        <v>140</v>
      </c>
      <c r="E53" s="98" t="s">
        <v>319</v>
      </c>
      <c r="F53" s="85" t="s">
        <v>419</v>
      </c>
      <c r="G53" s="98" t="s">
        <v>364</v>
      </c>
      <c r="H53" s="85" t="s">
        <v>416</v>
      </c>
      <c r="I53" s="85" t="s">
        <v>180</v>
      </c>
      <c r="J53" s="85"/>
      <c r="K53" s="95">
        <v>1.98</v>
      </c>
      <c r="L53" s="98" t="s">
        <v>184</v>
      </c>
      <c r="M53" s="99">
        <v>4.9500000000000002E-2</v>
      </c>
      <c r="N53" s="99">
        <v>7.4999999999999989E-3</v>
      </c>
      <c r="O53" s="95">
        <v>92228.35</v>
      </c>
      <c r="P53" s="97">
        <v>127.17</v>
      </c>
      <c r="Q53" s="95">
        <v>122.64774</v>
      </c>
      <c r="R53" s="96">
        <v>2.3834502841959328E-4</v>
      </c>
      <c r="S53" s="96">
        <v>3.4896059894095374E-4</v>
      </c>
      <c r="T53" s="96">
        <f>Q53/'סכום נכסי הקרן'!$C$43</f>
        <v>7.0767918712038907E-5</v>
      </c>
    </row>
    <row r="54" spans="2:20">
      <c r="B54" s="88" t="s">
        <v>420</v>
      </c>
      <c r="C54" s="85" t="s">
        <v>421</v>
      </c>
      <c r="D54" s="98" t="s">
        <v>140</v>
      </c>
      <c r="E54" s="98" t="s">
        <v>319</v>
      </c>
      <c r="F54" s="85" t="s">
        <v>419</v>
      </c>
      <c r="G54" s="98" t="s">
        <v>364</v>
      </c>
      <c r="H54" s="85" t="s">
        <v>416</v>
      </c>
      <c r="I54" s="85" t="s">
        <v>180</v>
      </c>
      <c r="J54" s="85"/>
      <c r="K54" s="95">
        <v>4.45</v>
      </c>
      <c r="L54" s="98" t="s">
        <v>184</v>
      </c>
      <c r="M54" s="99">
        <v>4.8000000000000001E-2</v>
      </c>
      <c r="N54" s="99">
        <v>1.1900000000000001E-2</v>
      </c>
      <c r="O54" s="95">
        <v>2719856</v>
      </c>
      <c r="P54" s="97">
        <v>117.5</v>
      </c>
      <c r="Q54" s="95">
        <v>3327.2721000000001</v>
      </c>
      <c r="R54" s="96">
        <v>2.3456214759914654E-3</v>
      </c>
      <c r="S54" s="96">
        <v>9.4668427225444596E-3</v>
      </c>
      <c r="T54" s="96">
        <f>Q54/'סכום נכסי הקרן'!$C$43</f>
        <v>1.9198406876933486E-3</v>
      </c>
    </row>
    <row r="55" spans="2:20">
      <c r="B55" s="88" t="s">
        <v>422</v>
      </c>
      <c r="C55" s="85" t="s">
        <v>423</v>
      </c>
      <c r="D55" s="98" t="s">
        <v>140</v>
      </c>
      <c r="E55" s="98" t="s">
        <v>319</v>
      </c>
      <c r="F55" s="85" t="s">
        <v>419</v>
      </c>
      <c r="G55" s="98" t="s">
        <v>364</v>
      </c>
      <c r="H55" s="85" t="s">
        <v>416</v>
      </c>
      <c r="I55" s="85" t="s">
        <v>180</v>
      </c>
      <c r="J55" s="85"/>
      <c r="K55" s="95">
        <v>2.4000000000000004</v>
      </c>
      <c r="L55" s="98" t="s">
        <v>184</v>
      </c>
      <c r="M55" s="99">
        <v>4.9000000000000002E-2</v>
      </c>
      <c r="N55" s="99">
        <v>8.1000000000000013E-3</v>
      </c>
      <c r="O55" s="95">
        <v>874102.14</v>
      </c>
      <c r="P55" s="97">
        <v>120.27</v>
      </c>
      <c r="Q55" s="95">
        <v>1051.2826599999999</v>
      </c>
      <c r="R55" s="96">
        <v>1.7649382490284135E-3</v>
      </c>
      <c r="S55" s="96">
        <v>2.9911372740324365E-3</v>
      </c>
      <c r="T55" s="96">
        <f>Q55/'סכום נכסי הקרן'!$C$43</f>
        <v>6.0659157540331383E-4</v>
      </c>
    </row>
    <row r="56" spans="2:20">
      <c r="B56" s="88" t="s">
        <v>424</v>
      </c>
      <c r="C56" s="85" t="s">
        <v>425</v>
      </c>
      <c r="D56" s="98" t="s">
        <v>140</v>
      </c>
      <c r="E56" s="98" t="s">
        <v>319</v>
      </c>
      <c r="F56" s="85" t="s">
        <v>426</v>
      </c>
      <c r="G56" s="98" t="s">
        <v>364</v>
      </c>
      <c r="H56" s="85" t="s">
        <v>416</v>
      </c>
      <c r="I56" s="85" t="s">
        <v>182</v>
      </c>
      <c r="J56" s="85"/>
      <c r="K56" s="95">
        <v>1.9500000000000002</v>
      </c>
      <c r="L56" s="98" t="s">
        <v>184</v>
      </c>
      <c r="M56" s="99">
        <v>4.8000000000000001E-2</v>
      </c>
      <c r="N56" s="99">
        <v>1.1399999999999999E-2</v>
      </c>
      <c r="O56" s="95">
        <v>127303.94</v>
      </c>
      <c r="P56" s="97">
        <v>113.85</v>
      </c>
      <c r="Q56" s="95">
        <v>144.93553</v>
      </c>
      <c r="R56" s="96">
        <v>4.454925111982083E-4</v>
      </c>
      <c r="S56" s="96">
        <v>4.1237440948055441E-4</v>
      </c>
      <c r="T56" s="96">
        <f>Q56/'סכום נכסי הקרן'!$C$43</f>
        <v>8.362800493124681E-5</v>
      </c>
    </row>
    <row r="57" spans="2:20">
      <c r="B57" s="88" t="s">
        <v>427</v>
      </c>
      <c r="C57" s="85" t="s">
        <v>428</v>
      </c>
      <c r="D57" s="98" t="s">
        <v>140</v>
      </c>
      <c r="E57" s="98" t="s">
        <v>319</v>
      </c>
      <c r="F57" s="85" t="s">
        <v>426</v>
      </c>
      <c r="G57" s="98" t="s">
        <v>364</v>
      </c>
      <c r="H57" s="85" t="s">
        <v>416</v>
      </c>
      <c r="I57" s="85" t="s">
        <v>182</v>
      </c>
      <c r="J57" s="85"/>
      <c r="K57" s="95">
        <v>5.25</v>
      </c>
      <c r="L57" s="98" t="s">
        <v>184</v>
      </c>
      <c r="M57" s="99">
        <v>3.2899999999999999E-2</v>
      </c>
      <c r="N57" s="99">
        <v>1.6799999999999999E-2</v>
      </c>
      <c r="O57" s="95">
        <v>1142298.3599999999</v>
      </c>
      <c r="P57" s="97">
        <v>108.53</v>
      </c>
      <c r="Q57" s="95">
        <v>1239.73641</v>
      </c>
      <c r="R57" s="96">
        <v>5.1922652727272719E-3</v>
      </c>
      <c r="S57" s="96">
        <v>3.5273308759093958E-3</v>
      </c>
      <c r="T57" s="96">
        <f>Q57/'סכום נכסי הקרן'!$C$43</f>
        <v>7.1532965456383413E-4</v>
      </c>
    </row>
    <row r="58" spans="2:20">
      <c r="B58" s="88" t="s">
        <v>429</v>
      </c>
      <c r="C58" s="85" t="s">
        <v>430</v>
      </c>
      <c r="D58" s="98" t="s">
        <v>140</v>
      </c>
      <c r="E58" s="98" t="s">
        <v>319</v>
      </c>
      <c r="F58" s="85" t="s">
        <v>431</v>
      </c>
      <c r="G58" s="98" t="s">
        <v>364</v>
      </c>
      <c r="H58" s="85" t="s">
        <v>416</v>
      </c>
      <c r="I58" s="85" t="s">
        <v>182</v>
      </c>
      <c r="J58" s="85"/>
      <c r="K58" s="95">
        <v>1.2199999999999995</v>
      </c>
      <c r="L58" s="98" t="s">
        <v>184</v>
      </c>
      <c r="M58" s="99">
        <v>4.5499999999999999E-2</v>
      </c>
      <c r="N58" s="99">
        <v>6.499999999999998E-3</v>
      </c>
      <c r="O58" s="95">
        <v>531806</v>
      </c>
      <c r="P58" s="97">
        <v>126.95</v>
      </c>
      <c r="Q58" s="95">
        <v>675.12772000000018</v>
      </c>
      <c r="R58" s="96">
        <v>1.8802095854958917E-3</v>
      </c>
      <c r="S58" s="96">
        <v>1.9208912739267809E-3</v>
      </c>
      <c r="T58" s="96">
        <f>Q58/'סכום נכסי הקרן'!$C$43</f>
        <v>3.8954964526214818E-4</v>
      </c>
    </row>
    <row r="59" spans="2:20">
      <c r="B59" s="88" t="s">
        <v>432</v>
      </c>
      <c r="C59" s="85" t="s">
        <v>433</v>
      </c>
      <c r="D59" s="98" t="s">
        <v>140</v>
      </c>
      <c r="E59" s="98" t="s">
        <v>319</v>
      </c>
      <c r="F59" s="85" t="s">
        <v>431</v>
      </c>
      <c r="G59" s="98" t="s">
        <v>364</v>
      </c>
      <c r="H59" s="85" t="s">
        <v>416</v>
      </c>
      <c r="I59" s="85" t="s">
        <v>182</v>
      </c>
      <c r="J59" s="85"/>
      <c r="K59" s="95">
        <v>6.28</v>
      </c>
      <c r="L59" s="98" t="s">
        <v>184</v>
      </c>
      <c r="M59" s="99">
        <v>4.7500000000000001E-2</v>
      </c>
      <c r="N59" s="99">
        <v>1.7000000000000001E-2</v>
      </c>
      <c r="O59" s="95">
        <v>2080846</v>
      </c>
      <c r="P59" s="97">
        <v>146</v>
      </c>
      <c r="Q59" s="95">
        <v>3038.03521</v>
      </c>
      <c r="R59" s="96">
        <v>1.3130876123321998E-3</v>
      </c>
      <c r="S59" s="96">
        <v>8.6438982608673127E-3</v>
      </c>
      <c r="T59" s="96">
        <f>Q59/'סכום נכסי הקרן'!$C$43</f>
        <v>1.7529505948139939E-3</v>
      </c>
    </row>
    <row r="60" spans="2:20">
      <c r="B60" s="88" t="s">
        <v>434</v>
      </c>
      <c r="C60" s="85" t="s">
        <v>435</v>
      </c>
      <c r="D60" s="98" t="s">
        <v>140</v>
      </c>
      <c r="E60" s="98" t="s">
        <v>319</v>
      </c>
      <c r="F60" s="85" t="s">
        <v>436</v>
      </c>
      <c r="G60" s="98" t="s">
        <v>364</v>
      </c>
      <c r="H60" s="85" t="s">
        <v>416</v>
      </c>
      <c r="I60" s="85" t="s">
        <v>182</v>
      </c>
      <c r="J60" s="85"/>
      <c r="K60" s="95">
        <v>1.7</v>
      </c>
      <c r="L60" s="98" t="s">
        <v>184</v>
      </c>
      <c r="M60" s="99">
        <v>4.9500000000000002E-2</v>
      </c>
      <c r="N60" s="99">
        <v>1.1700000000000002E-2</v>
      </c>
      <c r="O60" s="95">
        <v>126333.06</v>
      </c>
      <c r="P60" s="97">
        <v>130.72</v>
      </c>
      <c r="Q60" s="95">
        <v>165.14257000000001</v>
      </c>
      <c r="R60" s="96">
        <v>2.4941023499059381E-4</v>
      </c>
      <c r="S60" s="96">
        <v>4.698680149984695E-4</v>
      </c>
      <c r="T60" s="96">
        <f>Q60/'סכום נכסי הקרן'!$C$43</f>
        <v>9.5287495470011886E-5</v>
      </c>
    </row>
    <row r="61" spans="2:20">
      <c r="B61" s="88" t="s">
        <v>437</v>
      </c>
      <c r="C61" s="85" t="s">
        <v>438</v>
      </c>
      <c r="D61" s="98" t="s">
        <v>140</v>
      </c>
      <c r="E61" s="98" t="s">
        <v>319</v>
      </c>
      <c r="F61" s="85" t="s">
        <v>436</v>
      </c>
      <c r="G61" s="98" t="s">
        <v>364</v>
      </c>
      <c r="H61" s="85" t="s">
        <v>416</v>
      </c>
      <c r="I61" s="85" t="s">
        <v>182</v>
      </c>
      <c r="J61" s="85"/>
      <c r="K61" s="95">
        <v>2.88</v>
      </c>
      <c r="L61" s="98" t="s">
        <v>184</v>
      </c>
      <c r="M61" s="99">
        <v>6.5000000000000002E-2</v>
      </c>
      <c r="N61" s="99">
        <v>8.9000000000000017E-3</v>
      </c>
      <c r="O61" s="95">
        <v>2138303.91</v>
      </c>
      <c r="P61" s="97">
        <v>132.87</v>
      </c>
      <c r="Q61" s="95">
        <v>2841.16437</v>
      </c>
      <c r="R61" s="96">
        <v>3.0312918309852639E-3</v>
      </c>
      <c r="S61" s="96">
        <v>8.0837561315430483E-3</v>
      </c>
      <c r="T61" s="96">
        <f>Q61/'סכום נכסי הקרן'!$C$43</f>
        <v>1.6393558428691897E-3</v>
      </c>
    </row>
    <row r="62" spans="2:20">
      <c r="B62" s="88" t="s">
        <v>439</v>
      </c>
      <c r="C62" s="85" t="s">
        <v>440</v>
      </c>
      <c r="D62" s="98" t="s">
        <v>140</v>
      </c>
      <c r="E62" s="98" t="s">
        <v>319</v>
      </c>
      <c r="F62" s="85" t="s">
        <v>436</v>
      </c>
      <c r="G62" s="98" t="s">
        <v>364</v>
      </c>
      <c r="H62" s="85" t="s">
        <v>416</v>
      </c>
      <c r="I62" s="85" t="s">
        <v>182</v>
      </c>
      <c r="J62" s="85"/>
      <c r="K62" s="95">
        <v>3.58</v>
      </c>
      <c r="L62" s="98" t="s">
        <v>184</v>
      </c>
      <c r="M62" s="99">
        <v>5.0999999999999997E-2</v>
      </c>
      <c r="N62" s="99">
        <v>1.7199999999999997E-2</v>
      </c>
      <c r="O62" s="95">
        <v>912979</v>
      </c>
      <c r="P62" s="97">
        <v>133.32</v>
      </c>
      <c r="Q62" s="95">
        <v>1217.18354</v>
      </c>
      <c r="R62" s="96">
        <v>4.4125565784263983E-4</v>
      </c>
      <c r="S62" s="96">
        <v>3.4631628527314923E-3</v>
      </c>
      <c r="T62" s="96">
        <f>Q62/'סכום נכסי הקרן'!$C$43</f>
        <v>7.0231661681129846E-4</v>
      </c>
    </row>
    <row r="63" spans="2:20">
      <c r="B63" s="88" t="s">
        <v>441</v>
      </c>
      <c r="C63" s="85" t="s">
        <v>442</v>
      </c>
      <c r="D63" s="98" t="s">
        <v>140</v>
      </c>
      <c r="E63" s="98" t="s">
        <v>319</v>
      </c>
      <c r="F63" s="85" t="s">
        <v>436</v>
      </c>
      <c r="G63" s="98" t="s">
        <v>364</v>
      </c>
      <c r="H63" s="85" t="s">
        <v>416</v>
      </c>
      <c r="I63" s="85" t="s">
        <v>182</v>
      </c>
      <c r="J63" s="85"/>
      <c r="K63" s="95">
        <v>1.9200000000000002</v>
      </c>
      <c r="L63" s="98" t="s">
        <v>184</v>
      </c>
      <c r="M63" s="99">
        <v>5.2999999999999999E-2</v>
      </c>
      <c r="N63" s="99">
        <v>1.1599999999999999E-2</v>
      </c>
      <c r="O63" s="95">
        <v>392992.18</v>
      </c>
      <c r="P63" s="97">
        <v>125.49</v>
      </c>
      <c r="Q63" s="95">
        <v>493.16590000000002</v>
      </c>
      <c r="R63" s="96">
        <v>8.1964973521658248E-4</v>
      </c>
      <c r="S63" s="96">
        <v>1.4031686832652157E-3</v>
      </c>
      <c r="T63" s="96">
        <f>Q63/'סכום נכסי הקרן'!$C$43</f>
        <v>2.8455741885459538E-4</v>
      </c>
    </row>
    <row r="64" spans="2:20">
      <c r="B64" s="88" t="s">
        <v>443</v>
      </c>
      <c r="C64" s="85" t="s">
        <v>444</v>
      </c>
      <c r="D64" s="98" t="s">
        <v>140</v>
      </c>
      <c r="E64" s="98" t="s">
        <v>319</v>
      </c>
      <c r="F64" s="85" t="s">
        <v>445</v>
      </c>
      <c r="G64" s="98" t="s">
        <v>364</v>
      </c>
      <c r="H64" s="85" t="s">
        <v>416</v>
      </c>
      <c r="I64" s="85" t="s">
        <v>182</v>
      </c>
      <c r="J64" s="85"/>
      <c r="K64" s="95">
        <v>2.9599999999999995</v>
      </c>
      <c r="L64" s="98" t="s">
        <v>184</v>
      </c>
      <c r="M64" s="99">
        <v>4.9500000000000002E-2</v>
      </c>
      <c r="N64" s="99">
        <v>1.5699999999999999E-2</v>
      </c>
      <c r="O64" s="95">
        <v>1115992.97</v>
      </c>
      <c r="P64" s="97">
        <v>112.52</v>
      </c>
      <c r="Q64" s="95">
        <v>1255.7153000000001</v>
      </c>
      <c r="R64" s="96">
        <v>3.2547625116658889E-3</v>
      </c>
      <c r="S64" s="96">
        <v>3.5727944370382973E-3</v>
      </c>
      <c r="T64" s="96">
        <f>Q64/'סכום נכסי הקרן'!$C$43</f>
        <v>7.2454949659784651E-4</v>
      </c>
    </row>
    <row r="65" spans="2:20">
      <c r="B65" s="88" t="s">
        <v>446</v>
      </c>
      <c r="C65" s="85" t="s">
        <v>447</v>
      </c>
      <c r="D65" s="98" t="s">
        <v>140</v>
      </c>
      <c r="E65" s="98" t="s">
        <v>319</v>
      </c>
      <c r="F65" s="85" t="s">
        <v>448</v>
      </c>
      <c r="G65" s="98" t="s">
        <v>321</v>
      </c>
      <c r="H65" s="85" t="s">
        <v>416</v>
      </c>
      <c r="I65" s="85" t="s">
        <v>182</v>
      </c>
      <c r="J65" s="85"/>
      <c r="K65" s="95">
        <v>4.16</v>
      </c>
      <c r="L65" s="98" t="s">
        <v>184</v>
      </c>
      <c r="M65" s="99">
        <v>3.85E-2</v>
      </c>
      <c r="N65" s="99">
        <v>5.8999999999999999E-3</v>
      </c>
      <c r="O65" s="95">
        <v>3100000</v>
      </c>
      <c r="P65" s="97">
        <v>121.97</v>
      </c>
      <c r="Q65" s="95">
        <v>3781.0700699999998</v>
      </c>
      <c r="R65" s="96">
        <v>7.278139989153224E-3</v>
      </c>
      <c r="S65" s="96">
        <v>1.0758000728467674E-2</v>
      </c>
      <c r="T65" s="96">
        <f>Q65/'סכום נכסי הקרן'!$C$43</f>
        <v>2.1816827554937681E-3</v>
      </c>
    </row>
    <row r="66" spans="2:20">
      <c r="B66" s="88" t="s">
        <v>449</v>
      </c>
      <c r="C66" s="85" t="s">
        <v>450</v>
      </c>
      <c r="D66" s="98" t="s">
        <v>140</v>
      </c>
      <c r="E66" s="98" t="s">
        <v>319</v>
      </c>
      <c r="F66" s="85" t="s">
        <v>448</v>
      </c>
      <c r="G66" s="98" t="s">
        <v>321</v>
      </c>
      <c r="H66" s="85" t="s">
        <v>416</v>
      </c>
      <c r="I66" s="85" t="s">
        <v>180</v>
      </c>
      <c r="J66" s="85"/>
      <c r="K66" s="95">
        <v>0.69</v>
      </c>
      <c r="L66" s="98" t="s">
        <v>184</v>
      </c>
      <c r="M66" s="99">
        <v>4.2900000000000001E-2</v>
      </c>
      <c r="N66" s="99">
        <v>6.6E-3</v>
      </c>
      <c r="O66" s="95">
        <v>257540.33</v>
      </c>
      <c r="P66" s="97">
        <v>119.74</v>
      </c>
      <c r="Q66" s="95">
        <v>308.37878999999998</v>
      </c>
      <c r="R66" s="96">
        <v>9.0723390556115072E-4</v>
      </c>
      <c r="S66" s="96">
        <v>8.7740750265016376E-4</v>
      </c>
      <c r="T66" s="96">
        <f>Q66/'סכום נכסי הקרן'!$C$43</f>
        <v>1.7793499613802028E-4</v>
      </c>
    </row>
    <row r="67" spans="2:20">
      <c r="B67" s="88" t="s">
        <v>451</v>
      </c>
      <c r="C67" s="85" t="s">
        <v>452</v>
      </c>
      <c r="D67" s="98" t="s">
        <v>140</v>
      </c>
      <c r="E67" s="98" t="s">
        <v>319</v>
      </c>
      <c r="F67" s="85" t="s">
        <v>448</v>
      </c>
      <c r="G67" s="98" t="s">
        <v>321</v>
      </c>
      <c r="H67" s="85" t="s">
        <v>416</v>
      </c>
      <c r="I67" s="85" t="s">
        <v>180</v>
      </c>
      <c r="J67" s="85"/>
      <c r="K67" s="95">
        <v>3.16</v>
      </c>
      <c r="L67" s="98" t="s">
        <v>184</v>
      </c>
      <c r="M67" s="99">
        <v>4.7500000000000001E-2</v>
      </c>
      <c r="N67" s="99">
        <v>3.8E-3</v>
      </c>
      <c r="O67" s="95">
        <v>1778533.75</v>
      </c>
      <c r="P67" s="97">
        <v>137.09</v>
      </c>
      <c r="Q67" s="95">
        <v>2438.1918100000003</v>
      </c>
      <c r="R67" s="96">
        <v>3.5016165998481251E-3</v>
      </c>
      <c r="S67" s="96">
        <v>6.9372079285808953E-3</v>
      </c>
      <c r="T67" s="96">
        <f>Q67/'סכום נכסי הקרן'!$C$43</f>
        <v>1.4068401082191896E-3</v>
      </c>
    </row>
    <row r="68" spans="2:20">
      <c r="B68" s="88" t="s">
        <v>453</v>
      </c>
      <c r="C68" s="85" t="s">
        <v>454</v>
      </c>
      <c r="D68" s="98" t="s">
        <v>140</v>
      </c>
      <c r="E68" s="98" t="s">
        <v>319</v>
      </c>
      <c r="F68" s="85" t="s">
        <v>455</v>
      </c>
      <c r="G68" s="98" t="s">
        <v>321</v>
      </c>
      <c r="H68" s="85" t="s">
        <v>416</v>
      </c>
      <c r="I68" s="85" t="s">
        <v>182</v>
      </c>
      <c r="J68" s="85"/>
      <c r="K68" s="95">
        <v>3.4</v>
      </c>
      <c r="L68" s="98" t="s">
        <v>184</v>
      </c>
      <c r="M68" s="99">
        <v>3.5499999999999997E-2</v>
      </c>
      <c r="N68" s="99">
        <v>5.0000000000000001E-3</v>
      </c>
      <c r="O68" s="95">
        <v>2477600</v>
      </c>
      <c r="P68" s="97">
        <v>121.47</v>
      </c>
      <c r="Q68" s="95">
        <v>3009.5406699999999</v>
      </c>
      <c r="R68" s="96">
        <v>4.3452411226492359E-3</v>
      </c>
      <c r="S68" s="96">
        <v>8.5628248408030939E-3</v>
      </c>
      <c r="T68" s="96">
        <f>Q68/'סכום נכסי הקרן'!$C$43</f>
        <v>1.7365092051034542E-3</v>
      </c>
    </row>
    <row r="69" spans="2:20">
      <c r="B69" s="88" t="s">
        <v>456</v>
      </c>
      <c r="C69" s="85" t="s">
        <v>457</v>
      </c>
      <c r="D69" s="98" t="s">
        <v>140</v>
      </c>
      <c r="E69" s="98" t="s">
        <v>319</v>
      </c>
      <c r="F69" s="85" t="s">
        <v>455</v>
      </c>
      <c r="G69" s="98" t="s">
        <v>321</v>
      </c>
      <c r="H69" s="85" t="s">
        <v>416</v>
      </c>
      <c r="I69" s="85" t="s">
        <v>182</v>
      </c>
      <c r="J69" s="85"/>
      <c r="K69" s="95">
        <v>2.35</v>
      </c>
      <c r="L69" s="98" t="s">
        <v>184</v>
      </c>
      <c r="M69" s="99">
        <v>4.6500000000000007E-2</v>
      </c>
      <c r="N69" s="99">
        <v>5.7000000000000002E-3</v>
      </c>
      <c r="O69" s="95">
        <v>2439362.7000000002</v>
      </c>
      <c r="P69" s="97">
        <v>133.58000000000001</v>
      </c>
      <c r="Q69" s="95">
        <v>3258.50063</v>
      </c>
      <c r="R69" s="96">
        <v>3.7196584245548251E-3</v>
      </c>
      <c r="S69" s="96">
        <v>9.271172314257687E-3</v>
      </c>
      <c r="T69" s="96">
        <f>Q69/'סכום נכסי הקרן'!$C$43</f>
        <v>1.8801594526484352E-3</v>
      </c>
    </row>
    <row r="70" spans="2:20">
      <c r="B70" s="88" t="s">
        <v>458</v>
      </c>
      <c r="C70" s="85" t="s">
        <v>459</v>
      </c>
      <c r="D70" s="98" t="s">
        <v>140</v>
      </c>
      <c r="E70" s="98" t="s">
        <v>319</v>
      </c>
      <c r="F70" s="85" t="s">
        <v>455</v>
      </c>
      <c r="G70" s="98" t="s">
        <v>321</v>
      </c>
      <c r="H70" s="85" t="s">
        <v>416</v>
      </c>
      <c r="I70" s="85" t="s">
        <v>182</v>
      </c>
      <c r="J70" s="85"/>
      <c r="K70" s="95">
        <v>6.7100000000000009</v>
      </c>
      <c r="L70" s="98" t="s">
        <v>184</v>
      </c>
      <c r="M70" s="99">
        <v>1.4999999999999999E-2</v>
      </c>
      <c r="N70" s="99">
        <v>1.01E-2</v>
      </c>
      <c r="O70" s="95">
        <v>2436511.8899999997</v>
      </c>
      <c r="P70" s="97">
        <v>102.57</v>
      </c>
      <c r="Q70" s="95">
        <v>2499.1301999999996</v>
      </c>
      <c r="R70" s="96">
        <v>3.7461872391026441E-3</v>
      </c>
      <c r="S70" s="96">
        <v>7.11059145014352E-3</v>
      </c>
      <c r="T70" s="96">
        <f>Q70/'סכום נכסי הקרן'!$C$43</f>
        <v>1.4420016450723146E-3</v>
      </c>
    </row>
    <row r="71" spans="2:20">
      <c r="B71" s="88" t="s">
        <v>460</v>
      </c>
      <c r="C71" s="85" t="s">
        <v>461</v>
      </c>
      <c r="D71" s="98" t="s">
        <v>140</v>
      </c>
      <c r="E71" s="98" t="s">
        <v>319</v>
      </c>
      <c r="F71" s="85" t="s">
        <v>395</v>
      </c>
      <c r="G71" s="98" t="s">
        <v>396</v>
      </c>
      <c r="H71" s="85" t="s">
        <v>416</v>
      </c>
      <c r="I71" s="85" t="s">
        <v>182</v>
      </c>
      <c r="J71" s="85"/>
      <c r="K71" s="95">
        <v>6.1899999999999995</v>
      </c>
      <c r="L71" s="98" t="s">
        <v>184</v>
      </c>
      <c r="M71" s="99">
        <v>3.85E-2</v>
      </c>
      <c r="N71" s="99">
        <v>1.26E-2</v>
      </c>
      <c r="O71" s="95">
        <v>1048659</v>
      </c>
      <c r="P71" s="97">
        <v>119.72</v>
      </c>
      <c r="Q71" s="95">
        <v>1255.4545900000001</v>
      </c>
      <c r="R71" s="96">
        <v>4.3776775552242632E-3</v>
      </c>
      <c r="S71" s="96">
        <v>3.5720526580397612E-3</v>
      </c>
      <c r="T71" s="96">
        <f>Q71/'סכום נכסי הקרן'!$C$43</f>
        <v>7.2439906656067323E-4</v>
      </c>
    </row>
    <row r="72" spans="2:20">
      <c r="B72" s="88" t="s">
        <v>462</v>
      </c>
      <c r="C72" s="85" t="s">
        <v>463</v>
      </c>
      <c r="D72" s="98" t="s">
        <v>140</v>
      </c>
      <c r="E72" s="98" t="s">
        <v>319</v>
      </c>
      <c r="F72" s="85" t="s">
        <v>395</v>
      </c>
      <c r="G72" s="98" t="s">
        <v>396</v>
      </c>
      <c r="H72" s="85" t="s">
        <v>416</v>
      </c>
      <c r="I72" s="85" t="s">
        <v>182</v>
      </c>
      <c r="J72" s="85"/>
      <c r="K72" s="95">
        <v>3.68</v>
      </c>
      <c r="L72" s="98" t="s">
        <v>184</v>
      </c>
      <c r="M72" s="99">
        <v>3.9E-2</v>
      </c>
      <c r="N72" s="99">
        <v>7.7000000000000002E-3</v>
      </c>
      <c r="O72" s="95">
        <v>1072200</v>
      </c>
      <c r="P72" s="97">
        <v>120.18</v>
      </c>
      <c r="Q72" s="95">
        <v>1288.56997</v>
      </c>
      <c r="R72" s="96">
        <v>5.3870599022772664E-3</v>
      </c>
      <c r="S72" s="96">
        <v>3.6662734144838447E-3</v>
      </c>
      <c r="T72" s="96">
        <f>Q72/'סכום נכסי הקרן'!$C$43</f>
        <v>7.4350668745901409E-4</v>
      </c>
    </row>
    <row r="73" spans="2:20">
      <c r="B73" s="88" t="s">
        <v>464</v>
      </c>
      <c r="C73" s="85" t="s">
        <v>465</v>
      </c>
      <c r="D73" s="98" t="s">
        <v>140</v>
      </c>
      <c r="E73" s="98" t="s">
        <v>319</v>
      </c>
      <c r="F73" s="85" t="s">
        <v>395</v>
      </c>
      <c r="G73" s="98" t="s">
        <v>396</v>
      </c>
      <c r="H73" s="85" t="s">
        <v>416</v>
      </c>
      <c r="I73" s="85" t="s">
        <v>182</v>
      </c>
      <c r="J73" s="85"/>
      <c r="K73" s="95">
        <v>4.5399999999999991</v>
      </c>
      <c r="L73" s="98" t="s">
        <v>184</v>
      </c>
      <c r="M73" s="99">
        <v>3.9E-2</v>
      </c>
      <c r="N73" s="99">
        <v>9.9000000000000025E-3</v>
      </c>
      <c r="O73" s="95">
        <v>1005358</v>
      </c>
      <c r="P73" s="97">
        <v>122.19</v>
      </c>
      <c r="Q73" s="95">
        <v>1228.4469299999998</v>
      </c>
      <c r="R73" s="96">
        <v>2.5194890140527401E-3</v>
      </c>
      <c r="S73" s="96">
        <v>3.495209748340865E-3</v>
      </c>
      <c r="T73" s="96">
        <f>Q73/'סכום נכסי הקרן'!$C$43</f>
        <v>7.0881560870419416E-4</v>
      </c>
    </row>
    <row r="74" spans="2:20">
      <c r="B74" s="88" t="s">
        <v>466</v>
      </c>
      <c r="C74" s="85" t="s">
        <v>467</v>
      </c>
      <c r="D74" s="98" t="s">
        <v>140</v>
      </c>
      <c r="E74" s="98" t="s">
        <v>319</v>
      </c>
      <c r="F74" s="85" t="s">
        <v>395</v>
      </c>
      <c r="G74" s="98" t="s">
        <v>396</v>
      </c>
      <c r="H74" s="85" t="s">
        <v>416</v>
      </c>
      <c r="I74" s="85" t="s">
        <v>182</v>
      </c>
      <c r="J74" s="85"/>
      <c r="K74" s="95">
        <v>6.98</v>
      </c>
      <c r="L74" s="98" t="s">
        <v>184</v>
      </c>
      <c r="M74" s="99">
        <v>3.85E-2</v>
      </c>
      <c r="N74" s="99">
        <v>1.4600000000000002E-2</v>
      </c>
      <c r="O74" s="95">
        <v>731625</v>
      </c>
      <c r="P74" s="97">
        <v>120.46</v>
      </c>
      <c r="Q74" s="95">
        <v>881.31550000000004</v>
      </c>
      <c r="R74" s="96">
        <v>2.9264999999999998E-3</v>
      </c>
      <c r="S74" s="96">
        <v>2.5075422077565079E-3</v>
      </c>
      <c r="T74" s="96">
        <f>Q74/'סכום נכסי הקרן'!$C$43</f>
        <v>5.0852028470854769E-4</v>
      </c>
    </row>
    <row r="75" spans="2:20">
      <c r="B75" s="88" t="s">
        <v>468</v>
      </c>
      <c r="C75" s="85" t="s">
        <v>469</v>
      </c>
      <c r="D75" s="98" t="s">
        <v>140</v>
      </c>
      <c r="E75" s="98" t="s">
        <v>319</v>
      </c>
      <c r="F75" s="85" t="s">
        <v>470</v>
      </c>
      <c r="G75" s="98" t="s">
        <v>471</v>
      </c>
      <c r="H75" s="85" t="s">
        <v>416</v>
      </c>
      <c r="I75" s="85" t="s">
        <v>182</v>
      </c>
      <c r="J75" s="85"/>
      <c r="K75" s="95">
        <v>0.73999999999999988</v>
      </c>
      <c r="L75" s="98" t="s">
        <v>184</v>
      </c>
      <c r="M75" s="99">
        <v>1.2800000000000001E-2</v>
      </c>
      <c r="N75" s="99">
        <v>4.1999999999999997E-3</v>
      </c>
      <c r="O75" s="95">
        <v>340656</v>
      </c>
      <c r="P75" s="97">
        <v>100.7</v>
      </c>
      <c r="Q75" s="95">
        <v>343.04059000000001</v>
      </c>
      <c r="R75" s="96">
        <v>2.8387999999999998E-3</v>
      </c>
      <c r="S75" s="96">
        <v>9.7602817424485898E-4</v>
      </c>
      <c r="T75" s="96">
        <f>Q75/'סכום נכסי הקרן'!$C$43</f>
        <v>1.979349035542756E-4</v>
      </c>
    </row>
    <row r="76" spans="2:20">
      <c r="B76" s="88" t="s">
        <v>472</v>
      </c>
      <c r="C76" s="85" t="s">
        <v>473</v>
      </c>
      <c r="D76" s="98" t="s">
        <v>140</v>
      </c>
      <c r="E76" s="98" t="s">
        <v>319</v>
      </c>
      <c r="F76" s="85" t="s">
        <v>474</v>
      </c>
      <c r="G76" s="98" t="s">
        <v>396</v>
      </c>
      <c r="H76" s="85" t="s">
        <v>416</v>
      </c>
      <c r="I76" s="85" t="s">
        <v>180</v>
      </c>
      <c r="J76" s="85"/>
      <c r="K76" s="95">
        <v>4.6500000000000004</v>
      </c>
      <c r="L76" s="98" t="s">
        <v>184</v>
      </c>
      <c r="M76" s="99">
        <v>3.7499999999999999E-2</v>
      </c>
      <c r="N76" s="99">
        <v>1.1300000000000003E-2</v>
      </c>
      <c r="O76" s="95">
        <v>2365434</v>
      </c>
      <c r="P76" s="97">
        <v>121.57</v>
      </c>
      <c r="Q76" s="95">
        <v>2875.6580299999996</v>
      </c>
      <c r="R76" s="96">
        <v>3.0533497035996346E-3</v>
      </c>
      <c r="S76" s="96">
        <v>8.1818984067555025E-3</v>
      </c>
      <c r="T76" s="96">
        <f>Q76/'סכום נכסי הקרן'!$C$43</f>
        <v>1.6592587332686433E-3</v>
      </c>
    </row>
    <row r="77" spans="2:20">
      <c r="B77" s="88" t="s">
        <v>475</v>
      </c>
      <c r="C77" s="85" t="s">
        <v>476</v>
      </c>
      <c r="D77" s="98" t="s">
        <v>140</v>
      </c>
      <c r="E77" s="98" t="s">
        <v>319</v>
      </c>
      <c r="F77" s="85" t="s">
        <v>474</v>
      </c>
      <c r="G77" s="98" t="s">
        <v>396</v>
      </c>
      <c r="H77" s="85" t="s">
        <v>416</v>
      </c>
      <c r="I77" s="85" t="s">
        <v>180</v>
      </c>
      <c r="J77" s="85"/>
      <c r="K77" s="95">
        <v>8.14</v>
      </c>
      <c r="L77" s="98" t="s">
        <v>184</v>
      </c>
      <c r="M77" s="99">
        <v>2.4799999999999999E-2</v>
      </c>
      <c r="N77" s="99">
        <v>1.8800000000000001E-2</v>
      </c>
      <c r="O77" s="95">
        <v>1048557</v>
      </c>
      <c r="P77" s="97">
        <v>104.94</v>
      </c>
      <c r="Q77" s="95">
        <v>1100.3557499999999</v>
      </c>
      <c r="R77" s="96">
        <v>4.07954386292544E-3</v>
      </c>
      <c r="S77" s="96">
        <v>3.1307613297083367E-3</v>
      </c>
      <c r="T77" s="96">
        <f>Q77/'סכום נכסי הקרן'!$C$43</f>
        <v>6.3490681744583798E-4</v>
      </c>
    </row>
    <row r="78" spans="2:20">
      <c r="B78" s="88" t="s">
        <v>477</v>
      </c>
      <c r="C78" s="85" t="s">
        <v>478</v>
      </c>
      <c r="D78" s="98" t="s">
        <v>140</v>
      </c>
      <c r="E78" s="98" t="s">
        <v>319</v>
      </c>
      <c r="F78" s="85" t="s">
        <v>479</v>
      </c>
      <c r="G78" s="98" t="s">
        <v>364</v>
      </c>
      <c r="H78" s="85" t="s">
        <v>416</v>
      </c>
      <c r="I78" s="85" t="s">
        <v>182</v>
      </c>
      <c r="J78" s="85"/>
      <c r="K78" s="95">
        <v>3.5900000000000007</v>
      </c>
      <c r="L78" s="98" t="s">
        <v>184</v>
      </c>
      <c r="M78" s="99">
        <v>5.0999999999999997E-2</v>
      </c>
      <c r="N78" s="99">
        <v>8.8999999999999982E-3</v>
      </c>
      <c r="O78" s="95">
        <v>5379125.4199999999</v>
      </c>
      <c r="P78" s="97">
        <v>127.1</v>
      </c>
      <c r="Q78" s="95">
        <v>6987.39635</v>
      </c>
      <c r="R78" s="96">
        <v>4.6856112805774086E-3</v>
      </c>
      <c r="S78" s="96">
        <v>1.9880725199941184E-2</v>
      </c>
      <c r="T78" s="96">
        <f>Q78/'סכום נכסי הקרן'!$C$43</f>
        <v>4.0317375347119922E-3</v>
      </c>
    </row>
    <row r="79" spans="2:20">
      <c r="B79" s="88" t="s">
        <v>480</v>
      </c>
      <c r="C79" s="85" t="s">
        <v>481</v>
      </c>
      <c r="D79" s="98" t="s">
        <v>140</v>
      </c>
      <c r="E79" s="98" t="s">
        <v>319</v>
      </c>
      <c r="F79" s="85" t="s">
        <v>479</v>
      </c>
      <c r="G79" s="98" t="s">
        <v>364</v>
      </c>
      <c r="H79" s="85" t="s">
        <v>416</v>
      </c>
      <c r="I79" s="85" t="s">
        <v>182</v>
      </c>
      <c r="J79" s="85"/>
      <c r="K79" s="95">
        <v>3.88</v>
      </c>
      <c r="L79" s="98" t="s">
        <v>184</v>
      </c>
      <c r="M79" s="99">
        <v>3.4000000000000002E-2</v>
      </c>
      <c r="N79" s="99">
        <v>9.8999999999999991E-3</v>
      </c>
      <c r="O79" s="95">
        <v>1318340.2</v>
      </c>
      <c r="P79" s="97">
        <v>111.3</v>
      </c>
      <c r="Q79" s="95">
        <v>1467.31269</v>
      </c>
      <c r="R79" s="96">
        <v>3.8139600039494097E-3</v>
      </c>
      <c r="S79" s="96">
        <v>4.1748369365473999E-3</v>
      </c>
      <c r="T79" s="96">
        <f>Q79/'סכום נכסי הקרן'!$C$43</f>
        <v>8.466414886329185E-4</v>
      </c>
    </row>
    <row r="80" spans="2:20">
      <c r="B80" s="88" t="s">
        <v>482</v>
      </c>
      <c r="C80" s="85" t="s">
        <v>483</v>
      </c>
      <c r="D80" s="98" t="s">
        <v>140</v>
      </c>
      <c r="E80" s="98" t="s">
        <v>319</v>
      </c>
      <c r="F80" s="85" t="s">
        <v>479</v>
      </c>
      <c r="G80" s="98" t="s">
        <v>364</v>
      </c>
      <c r="H80" s="85" t="s">
        <v>416</v>
      </c>
      <c r="I80" s="85" t="s">
        <v>182</v>
      </c>
      <c r="J80" s="85"/>
      <c r="K80" s="95">
        <v>4.9300000000000006</v>
      </c>
      <c r="L80" s="98" t="s">
        <v>184</v>
      </c>
      <c r="M80" s="99">
        <v>2.5499999999999998E-2</v>
      </c>
      <c r="N80" s="99">
        <v>1.1200000000000002E-2</v>
      </c>
      <c r="O80" s="95">
        <v>3375734.52</v>
      </c>
      <c r="P80" s="97">
        <v>107.11</v>
      </c>
      <c r="Q80" s="95">
        <v>3658.7898499999997</v>
      </c>
      <c r="R80" s="96">
        <v>3.6854606636574582E-3</v>
      </c>
      <c r="S80" s="96">
        <v>1.0410085807166788E-2</v>
      </c>
      <c r="T80" s="96">
        <f>Q80/'סכום נכסי הקרן'!$C$43</f>
        <v>2.1111268963393292E-3</v>
      </c>
    </row>
    <row r="81" spans="2:20">
      <c r="B81" s="88" t="s">
        <v>484</v>
      </c>
      <c r="C81" s="85" t="s">
        <v>485</v>
      </c>
      <c r="D81" s="98" t="s">
        <v>140</v>
      </c>
      <c r="E81" s="98" t="s">
        <v>319</v>
      </c>
      <c r="F81" s="85" t="s">
        <v>479</v>
      </c>
      <c r="G81" s="98" t="s">
        <v>364</v>
      </c>
      <c r="H81" s="85" t="s">
        <v>416</v>
      </c>
      <c r="I81" s="85" t="s">
        <v>182</v>
      </c>
      <c r="J81" s="85"/>
      <c r="K81" s="95">
        <v>3.69</v>
      </c>
      <c r="L81" s="98" t="s">
        <v>184</v>
      </c>
      <c r="M81" s="99">
        <v>4.9000000000000002E-2</v>
      </c>
      <c r="N81" s="99">
        <v>1.2200000000000003E-2</v>
      </c>
      <c r="O81" s="95">
        <v>2082341.26</v>
      </c>
      <c r="P81" s="97">
        <v>117.21</v>
      </c>
      <c r="Q81" s="95">
        <v>2440.7121699999998</v>
      </c>
      <c r="R81" s="96">
        <v>2.0600511277483551E-3</v>
      </c>
      <c r="S81" s="96">
        <v>6.9443789236204017E-3</v>
      </c>
      <c r="T81" s="96">
        <f>Q81/'סכום נכסי הקרן'!$C$43</f>
        <v>1.4082943594887608E-3</v>
      </c>
    </row>
    <row r="82" spans="2:20">
      <c r="B82" s="88" t="s">
        <v>486</v>
      </c>
      <c r="C82" s="85" t="s">
        <v>487</v>
      </c>
      <c r="D82" s="98" t="s">
        <v>140</v>
      </c>
      <c r="E82" s="98" t="s">
        <v>319</v>
      </c>
      <c r="F82" s="85" t="s">
        <v>479</v>
      </c>
      <c r="G82" s="98" t="s">
        <v>364</v>
      </c>
      <c r="H82" s="85" t="s">
        <v>416</v>
      </c>
      <c r="I82" s="85" t="s">
        <v>182</v>
      </c>
      <c r="J82" s="85"/>
      <c r="K82" s="95">
        <v>1.1499999999999999</v>
      </c>
      <c r="L82" s="98" t="s">
        <v>184</v>
      </c>
      <c r="M82" s="99">
        <v>5.5E-2</v>
      </c>
      <c r="N82" s="99">
        <v>6.9999999999999993E-3</v>
      </c>
      <c r="O82" s="95">
        <v>27920</v>
      </c>
      <c r="P82" s="97">
        <v>126.1</v>
      </c>
      <c r="Q82" s="95">
        <v>35.20711</v>
      </c>
      <c r="R82" s="96">
        <v>4.6658284218470397E-4</v>
      </c>
      <c r="S82" s="96">
        <v>1.0017220205264315E-4</v>
      </c>
      <c r="T82" s="96">
        <f>Q82/'סכום נכסי הקרן'!$C$43</f>
        <v>2.0314552054247492E-5</v>
      </c>
    </row>
    <row r="83" spans="2:20">
      <c r="B83" s="88" t="s">
        <v>488</v>
      </c>
      <c r="C83" s="85" t="s">
        <v>489</v>
      </c>
      <c r="D83" s="98" t="s">
        <v>140</v>
      </c>
      <c r="E83" s="98" t="s">
        <v>319</v>
      </c>
      <c r="F83" s="85" t="s">
        <v>479</v>
      </c>
      <c r="G83" s="98" t="s">
        <v>364</v>
      </c>
      <c r="H83" s="85" t="s">
        <v>416</v>
      </c>
      <c r="I83" s="85" t="s">
        <v>182</v>
      </c>
      <c r="J83" s="85"/>
      <c r="K83" s="95">
        <v>3.4200000000000004</v>
      </c>
      <c r="L83" s="98" t="s">
        <v>184</v>
      </c>
      <c r="M83" s="99">
        <v>5.8499999999999996E-2</v>
      </c>
      <c r="N83" s="99">
        <v>1.2599999999999998E-2</v>
      </c>
      <c r="O83" s="95">
        <v>0.25</v>
      </c>
      <c r="P83" s="97">
        <v>124.91</v>
      </c>
      <c r="Q83" s="95">
        <v>2.9999999999999997E-4</v>
      </c>
      <c r="R83" s="96">
        <v>1.5168214657195564E-10</v>
      </c>
      <c r="S83" s="96">
        <v>8.5356794737747407E-10</v>
      </c>
      <c r="T83" s="96">
        <f>Q83/'סכום נכסי הקרן'!$C$43</f>
        <v>1.7310042250767662E-10</v>
      </c>
    </row>
    <row r="84" spans="2:20">
      <c r="B84" s="88" t="s">
        <v>490</v>
      </c>
      <c r="C84" s="85" t="s">
        <v>491</v>
      </c>
      <c r="D84" s="98" t="s">
        <v>140</v>
      </c>
      <c r="E84" s="98" t="s">
        <v>319</v>
      </c>
      <c r="F84" s="85" t="s">
        <v>479</v>
      </c>
      <c r="G84" s="98" t="s">
        <v>364</v>
      </c>
      <c r="H84" s="85" t="s">
        <v>416</v>
      </c>
      <c r="I84" s="85" t="s">
        <v>182</v>
      </c>
      <c r="J84" s="85"/>
      <c r="K84" s="95">
        <v>8.0400000000000009</v>
      </c>
      <c r="L84" s="98" t="s">
        <v>184</v>
      </c>
      <c r="M84" s="99">
        <v>2.1499999999999998E-2</v>
      </c>
      <c r="N84" s="99">
        <v>2.2200000000000001E-2</v>
      </c>
      <c r="O84" s="95">
        <v>2020000</v>
      </c>
      <c r="P84" s="97">
        <v>100.45</v>
      </c>
      <c r="Q84" s="95">
        <v>2029.08995</v>
      </c>
      <c r="R84" s="96">
        <v>3.7091375153552784E-3</v>
      </c>
      <c r="S84" s="96">
        <v>5.7732204788858718E-3</v>
      </c>
      <c r="T84" s="96">
        <f>Q84/'סכום נכסי הקרן'!$C$43</f>
        <v>1.1707877588369349E-3</v>
      </c>
    </row>
    <row r="85" spans="2:20">
      <c r="B85" s="88" t="s">
        <v>492</v>
      </c>
      <c r="C85" s="85" t="s">
        <v>493</v>
      </c>
      <c r="D85" s="98" t="s">
        <v>140</v>
      </c>
      <c r="E85" s="98" t="s">
        <v>319</v>
      </c>
      <c r="F85" s="85" t="s">
        <v>448</v>
      </c>
      <c r="G85" s="98" t="s">
        <v>321</v>
      </c>
      <c r="H85" s="85" t="s">
        <v>416</v>
      </c>
      <c r="I85" s="85" t="s">
        <v>180</v>
      </c>
      <c r="J85" s="85"/>
      <c r="K85" s="95">
        <v>1.85</v>
      </c>
      <c r="L85" s="98" t="s">
        <v>184</v>
      </c>
      <c r="M85" s="99">
        <v>5.2499999999999998E-2</v>
      </c>
      <c r="N85" s="99">
        <v>6.3E-3</v>
      </c>
      <c r="O85" s="95">
        <v>582080</v>
      </c>
      <c r="P85" s="97">
        <v>136.38999999999999</v>
      </c>
      <c r="Q85" s="95">
        <v>793.89886999999999</v>
      </c>
      <c r="R85" s="96">
        <v>1.2126666666666666E-3</v>
      </c>
      <c r="S85" s="96">
        <v>2.2588220963039871E-3</v>
      </c>
      <c r="T85" s="96">
        <f>Q85/'סכום נכסי הקרן'!$C$43</f>
        <v>4.5808076608455683E-4</v>
      </c>
    </row>
    <row r="86" spans="2:20">
      <c r="B86" s="88" t="s">
        <v>494</v>
      </c>
      <c r="C86" s="85" t="s">
        <v>495</v>
      </c>
      <c r="D86" s="98" t="s">
        <v>140</v>
      </c>
      <c r="E86" s="98" t="s">
        <v>319</v>
      </c>
      <c r="F86" s="85" t="s">
        <v>448</v>
      </c>
      <c r="G86" s="98" t="s">
        <v>321</v>
      </c>
      <c r="H86" s="85" t="s">
        <v>416</v>
      </c>
      <c r="I86" s="85" t="s">
        <v>180</v>
      </c>
      <c r="J86" s="85"/>
      <c r="K86" s="95">
        <v>1.2400000000000002</v>
      </c>
      <c r="L86" s="98" t="s">
        <v>184</v>
      </c>
      <c r="M86" s="99">
        <v>5.5E-2</v>
      </c>
      <c r="N86" s="99">
        <v>4.5999999999999999E-3</v>
      </c>
      <c r="O86" s="95">
        <v>164990.14000000001</v>
      </c>
      <c r="P86" s="97">
        <v>132.88</v>
      </c>
      <c r="Q86" s="95">
        <v>219.2389</v>
      </c>
      <c r="R86" s="96">
        <v>1.0311883750000002E-3</v>
      </c>
      <c r="S86" s="96">
        <v>6.2378432619431771E-4</v>
      </c>
      <c r="T86" s="96">
        <f>Q86/'סכום נכסי הקרן'!$C$43</f>
        <v>1.2650115406706089E-4</v>
      </c>
    </row>
    <row r="87" spans="2:20">
      <c r="B87" s="88" t="s">
        <v>496</v>
      </c>
      <c r="C87" s="85" t="s">
        <v>497</v>
      </c>
      <c r="D87" s="98" t="s">
        <v>140</v>
      </c>
      <c r="E87" s="98" t="s">
        <v>319</v>
      </c>
      <c r="F87" s="85" t="s">
        <v>411</v>
      </c>
      <c r="G87" s="98" t="s">
        <v>396</v>
      </c>
      <c r="H87" s="85" t="s">
        <v>416</v>
      </c>
      <c r="I87" s="85" t="s">
        <v>180</v>
      </c>
      <c r="J87" s="85"/>
      <c r="K87" s="95">
        <v>3.0799999999999996</v>
      </c>
      <c r="L87" s="98" t="s">
        <v>184</v>
      </c>
      <c r="M87" s="99">
        <v>3.6000000000000004E-2</v>
      </c>
      <c r="N87" s="99">
        <v>6.9999999999999993E-3</v>
      </c>
      <c r="O87" s="95">
        <v>2295900</v>
      </c>
      <c r="P87" s="97">
        <v>115.95</v>
      </c>
      <c r="Q87" s="95">
        <v>2662.0959700000003</v>
      </c>
      <c r="R87" s="96">
        <v>5.5495127044900804E-3</v>
      </c>
      <c r="S87" s="96">
        <v>7.5742659761158211E-3</v>
      </c>
      <c r="T87" s="96">
        <f>Q87/'סכום נכסי הקרן'!$C$43</f>
        <v>1.5360331238766112E-3</v>
      </c>
    </row>
    <row r="88" spans="2:20">
      <c r="B88" s="88" t="s">
        <v>498</v>
      </c>
      <c r="C88" s="85" t="s">
        <v>499</v>
      </c>
      <c r="D88" s="98" t="s">
        <v>140</v>
      </c>
      <c r="E88" s="98" t="s">
        <v>319</v>
      </c>
      <c r="F88" s="85" t="s">
        <v>500</v>
      </c>
      <c r="G88" s="98" t="s">
        <v>364</v>
      </c>
      <c r="H88" s="85" t="s">
        <v>416</v>
      </c>
      <c r="I88" s="85" t="s">
        <v>182</v>
      </c>
      <c r="J88" s="85"/>
      <c r="K88" s="95">
        <v>2.81</v>
      </c>
      <c r="L88" s="98" t="s">
        <v>184</v>
      </c>
      <c r="M88" s="99">
        <v>3.9E-2</v>
      </c>
      <c r="N88" s="99">
        <v>6.7999999999999996E-3</v>
      </c>
      <c r="O88" s="95">
        <v>611131.59</v>
      </c>
      <c r="P88" s="97">
        <v>117.34</v>
      </c>
      <c r="Q88" s="95">
        <v>717.10179000000005</v>
      </c>
      <c r="R88" s="96">
        <v>1.3749241516323504E-3</v>
      </c>
      <c r="S88" s="96">
        <v>2.0403170098367085E-3</v>
      </c>
      <c r="T88" s="96">
        <f>Q88/'סכום נכסי הקרן'!$C$43</f>
        <v>4.1376874276670406E-4</v>
      </c>
    </row>
    <row r="89" spans="2:20">
      <c r="B89" s="88" t="s">
        <v>501</v>
      </c>
      <c r="C89" s="85" t="s">
        <v>502</v>
      </c>
      <c r="D89" s="98" t="s">
        <v>140</v>
      </c>
      <c r="E89" s="98" t="s">
        <v>319</v>
      </c>
      <c r="F89" s="85" t="s">
        <v>500</v>
      </c>
      <c r="G89" s="98" t="s">
        <v>364</v>
      </c>
      <c r="H89" s="85" t="s">
        <v>416</v>
      </c>
      <c r="I89" s="85" t="s">
        <v>182</v>
      </c>
      <c r="J89" s="85"/>
      <c r="K89" s="95">
        <v>5.4299999999999988</v>
      </c>
      <c r="L89" s="98" t="s">
        <v>184</v>
      </c>
      <c r="M89" s="99">
        <v>0.04</v>
      </c>
      <c r="N89" s="99">
        <v>1.1599999999999999E-2</v>
      </c>
      <c r="O89" s="95">
        <v>4082338.6300000008</v>
      </c>
      <c r="P89" s="97">
        <v>115.69</v>
      </c>
      <c r="Q89" s="95">
        <v>4722.8576499999999</v>
      </c>
      <c r="R89" s="96">
        <v>6.9385199799159953E-3</v>
      </c>
      <c r="S89" s="96">
        <v>1.343759970022167E-2</v>
      </c>
      <c r="T89" s="96">
        <f>Q89/'סכום נכסי הקרן'!$C$43</f>
        <v>2.7250955155287094E-3</v>
      </c>
    </row>
    <row r="90" spans="2:20">
      <c r="B90" s="88" t="s">
        <v>503</v>
      </c>
      <c r="C90" s="85" t="s">
        <v>504</v>
      </c>
      <c r="D90" s="98" t="s">
        <v>140</v>
      </c>
      <c r="E90" s="98" t="s">
        <v>319</v>
      </c>
      <c r="F90" s="85" t="s">
        <v>500</v>
      </c>
      <c r="G90" s="98" t="s">
        <v>364</v>
      </c>
      <c r="H90" s="85" t="s">
        <v>416</v>
      </c>
      <c r="I90" s="85" t="s">
        <v>182</v>
      </c>
      <c r="J90" s="85"/>
      <c r="K90" s="95">
        <v>6.99</v>
      </c>
      <c r="L90" s="98" t="s">
        <v>184</v>
      </c>
      <c r="M90" s="99">
        <v>0.04</v>
      </c>
      <c r="N90" s="99">
        <v>1.6500000000000004E-2</v>
      </c>
      <c r="O90" s="95">
        <v>802000</v>
      </c>
      <c r="P90" s="97">
        <v>119.28</v>
      </c>
      <c r="Q90" s="95">
        <v>956.62563999999998</v>
      </c>
      <c r="R90" s="96">
        <v>5.5719208537127612E-3</v>
      </c>
      <c r="S90" s="96">
        <v>2.7218166131448749E-3</v>
      </c>
      <c r="T90" s="96">
        <f>Q90/'סכום נכסי הקרן'!$C$43</f>
        <v>5.5197434155225523E-4</v>
      </c>
    </row>
    <row r="91" spans="2:20">
      <c r="B91" s="88" t="s">
        <v>505</v>
      </c>
      <c r="C91" s="85" t="s">
        <v>506</v>
      </c>
      <c r="D91" s="98" t="s">
        <v>140</v>
      </c>
      <c r="E91" s="98" t="s">
        <v>319</v>
      </c>
      <c r="F91" s="85" t="s">
        <v>336</v>
      </c>
      <c r="G91" s="98" t="s">
        <v>321</v>
      </c>
      <c r="H91" s="85" t="s">
        <v>507</v>
      </c>
      <c r="I91" s="85" t="s">
        <v>182</v>
      </c>
      <c r="J91" s="85"/>
      <c r="K91" s="95">
        <v>0.49</v>
      </c>
      <c r="L91" s="98" t="s">
        <v>184</v>
      </c>
      <c r="M91" s="99">
        <v>6.5000000000000002E-2</v>
      </c>
      <c r="N91" s="99">
        <v>1.0999999999999998E-3</v>
      </c>
      <c r="O91" s="95">
        <v>562025</v>
      </c>
      <c r="P91" s="97">
        <v>132.19999999999999</v>
      </c>
      <c r="Q91" s="95">
        <v>742.99705000000006</v>
      </c>
      <c r="R91" s="96">
        <v>8.3139792899408283E-4</v>
      </c>
      <c r="S91" s="96">
        <v>2.1139948895867286E-3</v>
      </c>
      <c r="T91" s="96">
        <f>Q91/'סכום נכסי הקרן'!$C$43</f>
        <v>4.2871034425652455E-4</v>
      </c>
    </row>
    <row r="92" spans="2:20">
      <c r="B92" s="88" t="s">
        <v>508</v>
      </c>
      <c r="C92" s="85" t="s">
        <v>509</v>
      </c>
      <c r="D92" s="98" t="s">
        <v>140</v>
      </c>
      <c r="E92" s="98" t="s">
        <v>319</v>
      </c>
      <c r="F92" s="85" t="s">
        <v>510</v>
      </c>
      <c r="G92" s="98" t="s">
        <v>321</v>
      </c>
      <c r="H92" s="85" t="s">
        <v>507</v>
      </c>
      <c r="I92" s="85" t="s">
        <v>180</v>
      </c>
      <c r="J92" s="85"/>
      <c r="K92" s="95">
        <v>3.8</v>
      </c>
      <c r="L92" s="98" t="s">
        <v>184</v>
      </c>
      <c r="M92" s="99">
        <v>4.1500000000000002E-2</v>
      </c>
      <c r="N92" s="99">
        <v>7.0999999999999995E-3</v>
      </c>
      <c r="O92" s="95">
        <v>106000</v>
      </c>
      <c r="P92" s="97">
        <v>116.14</v>
      </c>
      <c r="Q92" s="95">
        <v>127.61000999999999</v>
      </c>
      <c r="R92" s="96">
        <v>3.5228235763306139E-4</v>
      </c>
      <c r="S92" s="96">
        <v>3.6307938100172977E-4</v>
      </c>
      <c r="T92" s="96">
        <f>Q92/'סכום נכסי הקרן'!$C$43</f>
        <v>7.3631155490696138E-5</v>
      </c>
    </row>
    <row r="93" spans="2:20">
      <c r="B93" s="88" t="s">
        <v>511</v>
      </c>
      <c r="C93" s="85" t="s">
        <v>512</v>
      </c>
      <c r="D93" s="98" t="s">
        <v>140</v>
      </c>
      <c r="E93" s="98" t="s">
        <v>319</v>
      </c>
      <c r="F93" s="85" t="s">
        <v>513</v>
      </c>
      <c r="G93" s="98" t="s">
        <v>364</v>
      </c>
      <c r="H93" s="85" t="s">
        <v>507</v>
      </c>
      <c r="I93" s="85" t="s">
        <v>182</v>
      </c>
      <c r="J93" s="85"/>
      <c r="K93" s="95">
        <v>4.3500000000000005</v>
      </c>
      <c r="L93" s="98" t="s">
        <v>184</v>
      </c>
      <c r="M93" s="99">
        <v>2.8500000000000001E-2</v>
      </c>
      <c r="N93" s="99">
        <v>1.2800000000000001E-2</v>
      </c>
      <c r="O93" s="95">
        <v>1168987.8399999999</v>
      </c>
      <c r="P93" s="97">
        <v>107.91</v>
      </c>
      <c r="Q93" s="95">
        <v>1261.45478</v>
      </c>
      <c r="R93" s="96">
        <v>2.1238221119619042E-3</v>
      </c>
      <c r="S93" s="96">
        <v>3.5891245575803443E-3</v>
      </c>
      <c r="T93" s="96">
        <f>Q93/'סכום נכסי הקרן'!$C$43</f>
        <v>7.278611846410943E-4</v>
      </c>
    </row>
    <row r="94" spans="2:20">
      <c r="B94" s="88" t="s">
        <v>514</v>
      </c>
      <c r="C94" s="85" t="s">
        <v>515</v>
      </c>
      <c r="D94" s="98" t="s">
        <v>140</v>
      </c>
      <c r="E94" s="98" t="s">
        <v>319</v>
      </c>
      <c r="F94" s="85" t="s">
        <v>513</v>
      </c>
      <c r="G94" s="98" t="s">
        <v>364</v>
      </c>
      <c r="H94" s="85" t="s">
        <v>507</v>
      </c>
      <c r="I94" s="85" t="s">
        <v>182</v>
      </c>
      <c r="J94" s="85"/>
      <c r="K94" s="95">
        <v>3.0699999999999994</v>
      </c>
      <c r="L94" s="98" t="s">
        <v>184</v>
      </c>
      <c r="M94" s="99">
        <v>3.7699999999999997E-2</v>
      </c>
      <c r="N94" s="99">
        <v>7.4999999999999989E-3</v>
      </c>
      <c r="O94" s="95">
        <v>1910534.86</v>
      </c>
      <c r="P94" s="97">
        <v>117.81</v>
      </c>
      <c r="Q94" s="95">
        <v>2289.5659900000001</v>
      </c>
      <c r="R94" s="96">
        <v>4.7128742800932209E-3</v>
      </c>
      <c r="S94" s="96">
        <v>6.5143338082319152E-3</v>
      </c>
      <c r="T94" s="96">
        <f>Q94/'סכום נכסי הקרן'!$C$43</f>
        <v>1.3210828007606899E-3</v>
      </c>
    </row>
    <row r="95" spans="2:20">
      <c r="B95" s="88" t="s">
        <v>516</v>
      </c>
      <c r="C95" s="85" t="s">
        <v>517</v>
      </c>
      <c r="D95" s="98" t="s">
        <v>140</v>
      </c>
      <c r="E95" s="98" t="s">
        <v>319</v>
      </c>
      <c r="F95" s="85" t="s">
        <v>448</v>
      </c>
      <c r="G95" s="98" t="s">
        <v>321</v>
      </c>
      <c r="H95" s="85" t="s">
        <v>507</v>
      </c>
      <c r="I95" s="85" t="s">
        <v>182</v>
      </c>
      <c r="J95" s="85"/>
      <c r="K95" s="95">
        <v>3.4099999999999993</v>
      </c>
      <c r="L95" s="98" t="s">
        <v>184</v>
      </c>
      <c r="M95" s="99">
        <v>6.4000000000000001E-2</v>
      </c>
      <c r="N95" s="99">
        <v>1.1399999999999999E-2</v>
      </c>
      <c r="O95" s="95">
        <v>6728160</v>
      </c>
      <c r="P95" s="97">
        <v>135.09</v>
      </c>
      <c r="Q95" s="95">
        <v>9089.0716100000009</v>
      </c>
      <c r="R95" s="96">
        <v>5.3740134131482079E-3</v>
      </c>
      <c r="S95" s="96">
        <v>2.5860467325715248E-2</v>
      </c>
      <c r="T95" s="96">
        <f>Q95/'סכום נכסי הקרן'!$C$43</f>
        <v>5.2444071196450963E-3</v>
      </c>
    </row>
    <row r="96" spans="2:20">
      <c r="B96" s="88" t="s">
        <v>518</v>
      </c>
      <c r="C96" s="85" t="s">
        <v>519</v>
      </c>
      <c r="D96" s="98" t="s">
        <v>140</v>
      </c>
      <c r="E96" s="98" t="s">
        <v>319</v>
      </c>
      <c r="F96" s="85" t="s">
        <v>327</v>
      </c>
      <c r="G96" s="98" t="s">
        <v>321</v>
      </c>
      <c r="H96" s="85" t="s">
        <v>507</v>
      </c>
      <c r="I96" s="85" t="s">
        <v>182</v>
      </c>
      <c r="J96" s="85"/>
      <c r="K96" s="95">
        <v>4.9600000000000017</v>
      </c>
      <c r="L96" s="98" t="s">
        <v>184</v>
      </c>
      <c r="M96" s="99">
        <v>4.4999999999999998E-2</v>
      </c>
      <c r="N96" s="99">
        <v>1.5100000000000002E-2</v>
      </c>
      <c r="O96" s="95">
        <v>3639650</v>
      </c>
      <c r="P96" s="97">
        <v>137.81</v>
      </c>
      <c r="Q96" s="95">
        <v>5064.5368599999993</v>
      </c>
      <c r="R96" s="96">
        <v>2.1384744828275154E-3</v>
      </c>
      <c r="S96" s="96">
        <v>1.4409754440025858E-2</v>
      </c>
      <c r="T96" s="96">
        <f>Q96/'סכום נכסי הקרן'!$C$43</f>
        <v>2.922244900905673E-3</v>
      </c>
    </row>
    <row r="97" spans="2:20">
      <c r="B97" s="88" t="s">
        <v>520</v>
      </c>
      <c r="C97" s="85" t="s">
        <v>521</v>
      </c>
      <c r="D97" s="98" t="s">
        <v>140</v>
      </c>
      <c r="E97" s="98" t="s">
        <v>319</v>
      </c>
      <c r="F97" s="85" t="s">
        <v>522</v>
      </c>
      <c r="G97" s="98" t="s">
        <v>364</v>
      </c>
      <c r="H97" s="85" t="s">
        <v>507</v>
      </c>
      <c r="I97" s="85" t="s">
        <v>180</v>
      </c>
      <c r="J97" s="85"/>
      <c r="K97" s="95">
        <v>3.7900000000000005</v>
      </c>
      <c r="L97" s="98" t="s">
        <v>184</v>
      </c>
      <c r="M97" s="99">
        <v>4.9500000000000002E-2</v>
      </c>
      <c r="N97" s="99">
        <v>1.61E-2</v>
      </c>
      <c r="O97" s="95">
        <v>1109270.7</v>
      </c>
      <c r="P97" s="97">
        <v>113.5</v>
      </c>
      <c r="Q97" s="95">
        <v>1259.02225</v>
      </c>
      <c r="R97" s="96">
        <v>1.1390427721704364E-3</v>
      </c>
      <c r="S97" s="96">
        <v>3.5822034587835636E-3</v>
      </c>
      <c r="T97" s="96">
        <f>Q97/'סכום נכסי הקרן'!$C$43</f>
        <v>7.26457611405219E-4</v>
      </c>
    </row>
    <row r="98" spans="2:20">
      <c r="B98" s="88" t="s">
        <v>523</v>
      </c>
      <c r="C98" s="85" t="s">
        <v>524</v>
      </c>
      <c r="D98" s="98" t="s">
        <v>140</v>
      </c>
      <c r="E98" s="98" t="s">
        <v>319</v>
      </c>
      <c r="F98" s="85" t="s">
        <v>525</v>
      </c>
      <c r="G98" s="98" t="s">
        <v>380</v>
      </c>
      <c r="H98" s="85" t="s">
        <v>507</v>
      </c>
      <c r="I98" s="85" t="s">
        <v>182</v>
      </c>
      <c r="J98" s="85"/>
      <c r="K98" s="95">
        <v>1</v>
      </c>
      <c r="L98" s="98" t="s">
        <v>184</v>
      </c>
      <c r="M98" s="99">
        <v>5.1900000000000002E-2</v>
      </c>
      <c r="N98" s="99">
        <v>5.6999999999999993E-3</v>
      </c>
      <c r="O98" s="95">
        <v>910184.67</v>
      </c>
      <c r="P98" s="97">
        <v>121.34</v>
      </c>
      <c r="Q98" s="95">
        <v>1159.2222199999999</v>
      </c>
      <c r="R98" s="96">
        <v>3.0379841733645689E-3</v>
      </c>
      <c r="S98" s="96">
        <v>3.2982497695991956E-3</v>
      </c>
      <c r="T98" s="96">
        <f>Q98/'סכום נכסי הקרן'!$C$43</f>
        <v>6.6887285354095627E-4</v>
      </c>
    </row>
    <row r="99" spans="2:20">
      <c r="B99" s="88" t="s">
        <v>526</v>
      </c>
      <c r="C99" s="85" t="s">
        <v>527</v>
      </c>
      <c r="D99" s="98" t="s">
        <v>140</v>
      </c>
      <c r="E99" s="98" t="s">
        <v>319</v>
      </c>
      <c r="F99" s="85" t="s">
        <v>525</v>
      </c>
      <c r="G99" s="98" t="s">
        <v>380</v>
      </c>
      <c r="H99" s="85" t="s">
        <v>507</v>
      </c>
      <c r="I99" s="85" t="s">
        <v>182</v>
      </c>
      <c r="J99" s="85"/>
      <c r="K99" s="95">
        <v>2.2399999999999998</v>
      </c>
      <c r="L99" s="98" t="s">
        <v>184</v>
      </c>
      <c r="M99" s="99">
        <v>4.5999999999999999E-2</v>
      </c>
      <c r="N99" s="99">
        <v>1.18E-2</v>
      </c>
      <c r="O99" s="95">
        <v>111908</v>
      </c>
      <c r="P99" s="97">
        <v>109.8</v>
      </c>
      <c r="Q99" s="95">
        <v>125.49875</v>
      </c>
      <c r="R99" s="96">
        <v>1.5655803984879728E-4</v>
      </c>
      <c r="S99" s="96">
        <v>3.5707236811979593E-4</v>
      </c>
      <c r="T99" s="96">
        <f>Q99/'סכום נכסי הקרן'!$C$43</f>
        <v>7.2412955497284278E-5</v>
      </c>
    </row>
    <row r="100" spans="2:20">
      <c r="B100" s="88" t="s">
        <v>528</v>
      </c>
      <c r="C100" s="85" t="s">
        <v>529</v>
      </c>
      <c r="D100" s="98" t="s">
        <v>140</v>
      </c>
      <c r="E100" s="98" t="s">
        <v>319</v>
      </c>
      <c r="F100" s="85" t="s">
        <v>525</v>
      </c>
      <c r="G100" s="98" t="s">
        <v>380</v>
      </c>
      <c r="H100" s="85" t="s">
        <v>507</v>
      </c>
      <c r="I100" s="85" t="s">
        <v>182</v>
      </c>
      <c r="J100" s="85"/>
      <c r="K100" s="95">
        <v>4.99</v>
      </c>
      <c r="L100" s="98" t="s">
        <v>184</v>
      </c>
      <c r="M100" s="99">
        <v>1.9799999999999998E-2</v>
      </c>
      <c r="N100" s="99">
        <v>1.7399999999999999E-2</v>
      </c>
      <c r="O100" s="95">
        <v>3934111</v>
      </c>
      <c r="P100" s="97">
        <v>100</v>
      </c>
      <c r="Q100" s="95">
        <v>3973.0587</v>
      </c>
      <c r="R100" s="96">
        <v>4.1428105194263121E-3</v>
      </c>
      <c r="S100" s="96">
        <v>1.1304251864564054E-2</v>
      </c>
      <c r="T100" s="96">
        <f>Q100/'סכום נכסי הקרן'!$C$43</f>
        <v>2.2924604653926685E-3</v>
      </c>
    </row>
    <row r="101" spans="2:20">
      <c r="B101" s="88" t="s">
        <v>530</v>
      </c>
      <c r="C101" s="85" t="s">
        <v>531</v>
      </c>
      <c r="D101" s="98" t="s">
        <v>140</v>
      </c>
      <c r="E101" s="98" t="s">
        <v>319</v>
      </c>
      <c r="F101" s="85" t="s">
        <v>411</v>
      </c>
      <c r="G101" s="98" t="s">
        <v>396</v>
      </c>
      <c r="H101" s="85" t="s">
        <v>507</v>
      </c>
      <c r="I101" s="85" t="s">
        <v>182</v>
      </c>
      <c r="J101" s="85"/>
      <c r="K101" s="95">
        <v>1.6999999999999997</v>
      </c>
      <c r="L101" s="98" t="s">
        <v>184</v>
      </c>
      <c r="M101" s="99">
        <v>4.4999999999999998E-2</v>
      </c>
      <c r="N101" s="99">
        <v>6.7000000000000002E-3</v>
      </c>
      <c r="O101" s="95">
        <v>40057</v>
      </c>
      <c r="P101" s="97">
        <v>129.08000000000001</v>
      </c>
      <c r="Q101" s="95">
        <v>51.705589999999994</v>
      </c>
      <c r="R101" s="96">
        <v>2.5596222098068339E-4</v>
      </c>
      <c r="S101" s="96">
        <v>1.4711411441413748E-4</v>
      </c>
      <c r="T101" s="96">
        <f>Q101/'סכום נכסי הקרן'!$C$43</f>
        <v>2.9834198250028999E-5</v>
      </c>
    </row>
    <row r="102" spans="2:20">
      <c r="B102" s="88" t="s">
        <v>532</v>
      </c>
      <c r="C102" s="85" t="s">
        <v>533</v>
      </c>
      <c r="D102" s="98" t="s">
        <v>140</v>
      </c>
      <c r="E102" s="98" t="s">
        <v>319</v>
      </c>
      <c r="F102" s="85" t="s">
        <v>534</v>
      </c>
      <c r="G102" s="98" t="s">
        <v>380</v>
      </c>
      <c r="H102" s="85" t="s">
        <v>507</v>
      </c>
      <c r="I102" s="85" t="s">
        <v>182</v>
      </c>
      <c r="J102" s="85"/>
      <c r="K102" s="95">
        <v>1.4800000000000002</v>
      </c>
      <c r="L102" s="98" t="s">
        <v>184</v>
      </c>
      <c r="M102" s="99">
        <v>3.3500000000000002E-2</v>
      </c>
      <c r="N102" s="99">
        <v>9.700000000000002E-3</v>
      </c>
      <c r="O102" s="95">
        <v>1282321</v>
      </c>
      <c r="P102" s="97">
        <v>111.66</v>
      </c>
      <c r="Q102" s="95">
        <v>1431.8396399999999</v>
      </c>
      <c r="R102" s="96">
        <v>2.1757127283942822E-3</v>
      </c>
      <c r="S102" s="96">
        <v>4.0739080749616716E-3</v>
      </c>
      <c r="T102" s="96">
        <f>Q102/'סכום נכסי הקרן'!$C$43</f>
        <v>8.2617348882413203E-4</v>
      </c>
    </row>
    <row r="103" spans="2:20">
      <c r="B103" s="88" t="s">
        <v>535</v>
      </c>
      <c r="C103" s="85" t="s">
        <v>536</v>
      </c>
      <c r="D103" s="98" t="s">
        <v>140</v>
      </c>
      <c r="E103" s="98" t="s">
        <v>319</v>
      </c>
      <c r="F103" s="85" t="s">
        <v>534</v>
      </c>
      <c r="G103" s="98" t="s">
        <v>380</v>
      </c>
      <c r="H103" s="85" t="s">
        <v>507</v>
      </c>
      <c r="I103" s="85" t="s">
        <v>182</v>
      </c>
      <c r="J103" s="85"/>
      <c r="K103" s="95">
        <v>0.42</v>
      </c>
      <c r="L103" s="98" t="s">
        <v>184</v>
      </c>
      <c r="M103" s="99">
        <v>3.4000000000000002E-2</v>
      </c>
      <c r="N103" s="99">
        <v>4.4999999999999997E-3</v>
      </c>
      <c r="O103" s="95">
        <v>4504.5</v>
      </c>
      <c r="P103" s="97">
        <v>108.85</v>
      </c>
      <c r="Q103" s="95">
        <v>4.9031499999999992</v>
      </c>
      <c r="R103" s="96">
        <v>6.5377007409394178E-5</v>
      </c>
      <c r="S103" s="96">
        <v>1.3950572270612873E-5</v>
      </c>
      <c r="T103" s="96">
        <f>Q103/'סכום נכסי הקרן'!$C$43</f>
        <v>2.8291244553950486E-6</v>
      </c>
    </row>
    <row r="104" spans="2:20">
      <c r="B104" s="88" t="s">
        <v>537</v>
      </c>
      <c r="C104" s="85" t="s">
        <v>538</v>
      </c>
      <c r="D104" s="98" t="s">
        <v>140</v>
      </c>
      <c r="E104" s="98" t="s">
        <v>319</v>
      </c>
      <c r="F104" s="85" t="s">
        <v>539</v>
      </c>
      <c r="G104" s="98" t="s">
        <v>364</v>
      </c>
      <c r="H104" s="85" t="s">
        <v>507</v>
      </c>
      <c r="I104" s="85" t="s">
        <v>180</v>
      </c>
      <c r="J104" s="85"/>
      <c r="K104" s="95">
        <v>5.5</v>
      </c>
      <c r="L104" s="98" t="s">
        <v>184</v>
      </c>
      <c r="M104" s="99">
        <v>4.0899999999999999E-2</v>
      </c>
      <c r="N104" s="99">
        <v>3.2400000000000005E-2</v>
      </c>
      <c r="O104" s="95">
        <v>270162.24</v>
      </c>
      <c r="P104" s="97">
        <v>104.51</v>
      </c>
      <c r="Q104" s="95">
        <v>282.34656000000001</v>
      </c>
      <c r="R104" s="96">
        <v>1.5370096871087033E-4</v>
      </c>
      <c r="S104" s="96">
        <v>8.0333991222763612E-4</v>
      </c>
      <c r="T104" s="96">
        <f>Q104/'סכום נכסי הקרן'!$C$43</f>
        <v>1.6291436276529692E-4</v>
      </c>
    </row>
    <row r="105" spans="2:20">
      <c r="B105" s="88" t="s">
        <v>540</v>
      </c>
      <c r="C105" s="85" t="s">
        <v>541</v>
      </c>
      <c r="D105" s="98" t="s">
        <v>140</v>
      </c>
      <c r="E105" s="98" t="s">
        <v>319</v>
      </c>
      <c r="F105" s="85" t="s">
        <v>510</v>
      </c>
      <c r="G105" s="98" t="s">
        <v>321</v>
      </c>
      <c r="H105" s="85" t="s">
        <v>542</v>
      </c>
      <c r="I105" s="85" t="s">
        <v>180</v>
      </c>
      <c r="J105" s="85"/>
      <c r="K105" s="95">
        <v>3.82</v>
      </c>
      <c r="L105" s="98" t="s">
        <v>184</v>
      </c>
      <c r="M105" s="99">
        <v>5.2999999999999999E-2</v>
      </c>
      <c r="N105" s="99">
        <v>1.2300000000000002E-2</v>
      </c>
      <c r="O105" s="95">
        <v>1040000</v>
      </c>
      <c r="P105" s="97">
        <v>125.84</v>
      </c>
      <c r="Q105" s="95">
        <v>1308.7360900000001</v>
      </c>
      <c r="R105" s="96">
        <v>3.9999076944378211E-3</v>
      </c>
      <c r="S105" s="96">
        <v>3.7236505933337378E-3</v>
      </c>
      <c r="T105" s="96">
        <f>Q105/'סכום נכסי הקרן'!$C$43</f>
        <v>7.5514256710014916E-4</v>
      </c>
    </row>
    <row r="106" spans="2:20">
      <c r="B106" s="88" t="s">
        <v>543</v>
      </c>
      <c r="C106" s="85" t="s">
        <v>544</v>
      </c>
      <c r="D106" s="98" t="s">
        <v>140</v>
      </c>
      <c r="E106" s="98" t="s">
        <v>319</v>
      </c>
      <c r="F106" s="85" t="s">
        <v>545</v>
      </c>
      <c r="G106" s="98" t="s">
        <v>364</v>
      </c>
      <c r="H106" s="85" t="s">
        <v>542</v>
      </c>
      <c r="I106" s="85" t="s">
        <v>182</v>
      </c>
      <c r="J106" s="85"/>
      <c r="K106" s="95">
        <v>2.6500000000000008</v>
      </c>
      <c r="L106" s="98" t="s">
        <v>184</v>
      </c>
      <c r="M106" s="99">
        <v>4.2500000000000003E-2</v>
      </c>
      <c r="N106" s="99">
        <v>1.11E-2</v>
      </c>
      <c r="O106" s="95">
        <v>32620.45</v>
      </c>
      <c r="P106" s="97">
        <v>115.2</v>
      </c>
      <c r="Q106" s="95">
        <v>38.315019999999997</v>
      </c>
      <c r="R106" s="96">
        <v>1.2713611399407695E-4</v>
      </c>
      <c r="S106" s="96">
        <v>1.0901490991708955E-4</v>
      </c>
      <c r="T106" s="96">
        <f>Q106/'סכום נכסי הקרן'!$C$43</f>
        <v>2.2107820501300268E-5</v>
      </c>
    </row>
    <row r="107" spans="2:20">
      <c r="B107" s="88" t="s">
        <v>546</v>
      </c>
      <c r="C107" s="85" t="s">
        <v>547</v>
      </c>
      <c r="D107" s="98" t="s">
        <v>140</v>
      </c>
      <c r="E107" s="98" t="s">
        <v>319</v>
      </c>
      <c r="F107" s="85" t="s">
        <v>545</v>
      </c>
      <c r="G107" s="98" t="s">
        <v>364</v>
      </c>
      <c r="H107" s="85" t="s">
        <v>542</v>
      </c>
      <c r="I107" s="85" t="s">
        <v>182</v>
      </c>
      <c r="J107" s="85"/>
      <c r="K107" s="95">
        <v>3.2300000000000004</v>
      </c>
      <c r="L107" s="98" t="s">
        <v>184</v>
      </c>
      <c r="M107" s="99">
        <v>4.5999999999999999E-2</v>
      </c>
      <c r="N107" s="99">
        <v>1.37E-2</v>
      </c>
      <c r="O107" s="95">
        <v>2094300</v>
      </c>
      <c r="P107" s="97">
        <v>111.1</v>
      </c>
      <c r="Q107" s="95">
        <v>2326.7673699999996</v>
      </c>
      <c r="R107" s="96">
        <v>4.1064705882352939E-3</v>
      </c>
      <c r="S107" s="96">
        <v>6.6201801601192788E-3</v>
      </c>
      <c r="T107" s="96">
        <f>Q107/'סכום נכסי הקרן'!$C$43</f>
        <v>1.342548049413585E-3</v>
      </c>
    </row>
    <row r="108" spans="2:20">
      <c r="B108" s="88" t="s">
        <v>548</v>
      </c>
      <c r="C108" s="85" t="s">
        <v>549</v>
      </c>
      <c r="D108" s="98" t="s">
        <v>140</v>
      </c>
      <c r="E108" s="98" t="s">
        <v>319</v>
      </c>
      <c r="F108" s="85" t="s">
        <v>550</v>
      </c>
      <c r="G108" s="98" t="s">
        <v>364</v>
      </c>
      <c r="H108" s="85" t="s">
        <v>542</v>
      </c>
      <c r="I108" s="85" t="s">
        <v>180</v>
      </c>
      <c r="J108" s="85"/>
      <c r="K108" s="95">
        <v>2.2700000000000005</v>
      </c>
      <c r="L108" s="98" t="s">
        <v>184</v>
      </c>
      <c r="M108" s="99">
        <v>4.4500000000000005E-2</v>
      </c>
      <c r="N108" s="99">
        <v>1.6500000000000001E-2</v>
      </c>
      <c r="O108" s="95">
        <v>384250.11</v>
      </c>
      <c r="P108" s="97">
        <v>110.5</v>
      </c>
      <c r="Q108" s="95">
        <v>424.59636</v>
      </c>
      <c r="R108" s="96">
        <v>3.6214048119366142E-3</v>
      </c>
      <c r="S108" s="96">
        <v>1.2080728115638237E-3</v>
      </c>
      <c r="T108" s="96">
        <f>Q108/'סכום נכסי הקרן'!$C$43</f>
        <v>2.449926977040719E-4</v>
      </c>
    </row>
    <row r="109" spans="2:20">
      <c r="B109" s="88" t="s">
        <v>551</v>
      </c>
      <c r="C109" s="85" t="s">
        <v>552</v>
      </c>
      <c r="D109" s="98" t="s">
        <v>140</v>
      </c>
      <c r="E109" s="98" t="s">
        <v>319</v>
      </c>
      <c r="F109" s="85" t="s">
        <v>550</v>
      </c>
      <c r="G109" s="98" t="s">
        <v>364</v>
      </c>
      <c r="H109" s="85" t="s">
        <v>542</v>
      </c>
      <c r="I109" s="85" t="s">
        <v>180</v>
      </c>
      <c r="J109" s="85"/>
      <c r="K109" s="95">
        <v>4.8500000000000005</v>
      </c>
      <c r="L109" s="98" t="s">
        <v>184</v>
      </c>
      <c r="M109" s="99">
        <v>3.2500000000000001E-2</v>
      </c>
      <c r="N109" s="99">
        <v>1.9400000000000001E-2</v>
      </c>
      <c r="O109" s="95">
        <v>634500</v>
      </c>
      <c r="P109" s="97">
        <v>104.57</v>
      </c>
      <c r="Q109" s="95">
        <v>663.49664999999993</v>
      </c>
      <c r="R109" s="96">
        <v>4.5504715063028871E-3</v>
      </c>
      <c r="S109" s="96">
        <v>1.887798245441101E-3</v>
      </c>
      <c r="T109" s="96">
        <f>Q109/'סכום נכסי הקרן'!$C$43</f>
        <v>3.8283850149142682E-4</v>
      </c>
    </row>
    <row r="110" spans="2:20">
      <c r="B110" s="88" t="s">
        <v>553</v>
      </c>
      <c r="C110" s="85" t="s">
        <v>554</v>
      </c>
      <c r="D110" s="98" t="s">
        <v>140</v>
      </c>
      <c r="E110" s="98" t="s">
        <v>319</v>
      </c>
      <c r="F110" s="85" t="s">
        <v>555</v>
      </c>
      <c r="G110" s="98" t="s">
        <v>556</v>
      </c>
      <c r="H110" s="85" t="s">
        <v>542</v>
      </c>
      <c r="I110" s="85" t="s">
        <v>182</v>
      </c>
      <c r="J110" s="85"/>
      <c r="K110" s="95">
        <v>0.71000000000000008</v>
      </c>
      <c r="L110" s="98" t="s">
        <v>184</v>
      </c>
      <c r="M110" s="99">
        <v>5.1500000000000004E-2</v>
      </c>
      <c r="N110" s="99">
        <v>2.0700000000000003E-2</v>
      </c>
      <c r="O110" s="95">
        <v>135566.67000000001</v>
      </c>
      <c r="P110" s="97">
        <v>124.14</v>
      </c>
      <c r="Q110" s="95">
        <v>168.29246000000001</v>
      </c>
      <c r="R110" s="96">
        <v>1.7725297272121274E-3</v>
      </c>
      <c r="S110" s="96">
        <v>4.7883016547101891E-4</v>
      </c>
      <c r="T110" s="96">
        <f>Q110/'סכום נכסי הקרן'!$C$43</f>
        <v>9.7104986436187573E-5</v>
      </c>
    </row>
    <row r="111" spans="2:20">
      <c r="B111" s="88" t="s">
        <v>557</v>
      </c>
      <c r="C111" s="85" t="s">
        <v>558</v>
      </c>
      <c r="D111" s="98" t="s">
        <v>140</v>
      </c>
      <c r="E111" s="98" t="s">
        <v>319</v>
      </c>
      <c r="F111" s="85" t="s">
        <v>559</v>
      </c>
      <c r="G111" s="98" t="s">
        <v>364</v>
      </c>
      <c r="H111" s="85" t="s">
        <v>542</v>
      </c>
      <c r="I111" s="85" t="s">
        <v>180</v>
      </c>
      <c r="J111" s="85"/>
      <c r="K111" s="95">
        <v>0.42000000000000004</v>
      </c>
      <c r="L111" s="98" t="s">
        <v>184</v>
      </c>
      <c r="M111" s="99">
        <v>6.5000000000000002E-2</v>
      </c>
      <c r="N111" s="99">
        <v>1.0299999999999998E-2</v>
      </c>
      <c r="O111" s="95">
        <v>87928.2</v>
      </c>
      <c r="P111" s="97">
        <v>110.24</v>
      </c>
      <c r="Q111" s="95">
        <v>96.932050000000004</v>
      </c>
      <c r="R111" s="96">
        <v>1.0246177822426478E-3</v>
      </c>
      <c r="S111" s="96">
        <v>2.7579363651196898E-4</v>
      </c>
      <c r="T111" s="96">
        <f>Q111/'סכום נכסי הקרן'!$C$43</f>
        <v>5.5929929365117462E-5</v>
      </c>
    </row>
    <row r="112" spans="2:20">
      <c r="B112" s="88" t="s">
        <v>560</v>
      </c>
      <c r="C112" s="85" t="s">
        <v>561</v>
      </c>
      <c r="D112" s="98" t="s">
        <v>140</v>
      </c>
      <c r="E112" s="98" t="s">
        <v>319</v>
      </c>
      <c r="F112" s="85" t="s">
        <v>559</v>
      </c>
      <c r="G112" s="98" t="s">
        <v>364</v>
      </c>
      <c r="H112" s="85" t="s">
        <v>542</v>
      </c>
      <c r="I112" s="85" t="s">
        <v>180</v>
      </c>
      <c r="J112" s="85"/>
      <c r="K112" s="95">
        <v>2.8999999999999995</v>
      </c>
      <c r="L112" s="98" t="s">
        <v>184</v>
      </c>
      <c r="M112" s="99">
        <v>4.5999999999999999E-2</v>
      </c>
      <c r="N112" s="99">
        <v>1.8299999999999997E-2</v>
      </c>
      <c r="O112" s="95">
        <v>919901.23</v>
      </c>
      <c r="P112" s="97">
        <v>128.38999999999999</v>
      </c>
      <c r="Q112" s="95">
        <v>1231.3885600000001</v>
      </c>
      <c r="R112" s="96">
        <v>1.915830443929997E-3</v>
      </c>
      <c r="S112" s="96">
        <v>3.5035793519443458E-3</v>
      </c>
      <c r="T112" s="96">
        <f>Q112/'סכום נכסי הקרן'!$C$43</f>
        <v>7.105129333570652E-4</v>
      </c>
    </row>
    <row r="113" spans="2:20">
      <c r="B113" s="88" t="s">
        <v>562</v>
      </c>
      <c r="C113" s="85" t="s">
        <v>563</v>
      </c>
      <c r="D113" s="98" t="s">
        <v>140</v>
      </c>
      <c r="E113" s="98" t="s">
        <v>319</v>
      </c>
      <c r="F113" s="85" t="s">
        <v>564</v>
      </c>
      <c r="G113" s="98" t="s">
        <v>364</v>
      </c>
      <c r="H113" s="85" t="s">
        <v>542</v>
      </c>
      <c r="I113" s="85" t="s">
        <v>182</v>
      </c>
      <c r="J113" s="85"/>
      <c r="K113" s="95">
        <v>2.42</v>
      </c>
      <c r="L113" s="98" t="s">
        <v>184</v>
      </c>
      <c r="M113" s="99">
        <v>5.4000000000000006E-2</v>
      </c>
      <c r="N113" s="99">
        <v>9.1999999999999998E-3</v>
      </c>
      <c r="O113" s="95">
        <v>1173001.3199999998</v>
      </c>
      <c r="P113" s="97">
        <v>131.99</v>
      </c>
      <c r="Q113" s="95">
        <v>1585.90356</v>
      </c>
      <c r="R113" s="96">
        <v>4.6050573397303845E-3</v>
      </c>
      <c r="S113" s="96">
        <v>4.512254821492763E-3</v>
      </c>
      <c r="T113" s="96">
        <f>Q113/'סכום נכסי הקרן'!$C$43</f>
        <v>9.1506858764142836E-4</v>
      </c>
    </row>
    <row r="114" spans="2:20">
      <c r="B114" s="88" t="s">
        <v>565</v>
      </c>
      <c r="C114" s="85" t="s">
        <v>566</v>
      </c>
      <c r="D114" s="98" t="s">
        <v>140</v>
      </c>
      <c r="E114" s="98" t="s">
        <v>319</v>
      </c>
      <c r="F114" s="85" t="s">
        <v>567</v>
      </c>
      <c r="G114" s="98" t="s">
        <v>364</v>
      </c>
      <c r="H114" s="85" t="s">
        <v>542</v>
      </c>
      <c r="I114" s="85" t="s">
        <v>182</v>
      </c>
      <c r="J114" s="85"/>
      <c r="K114" s="95">
        <v>3.1699999999999995</v>
      </c>
      <c r="L114" s="98" t="s">
        <v>184</v>
      </c>
      <c r="M114" s="99">
        <v>4.4000000000000004E-2</v>
      </c>
      <c r="N114" s="99">
        <v>6.5999999999999991E-3</v>
      </c>
      <c r="O114" s="95">
        <v>653300.02</v>
      </c>
      <c r="P114" s="97">
        <v>112.36</v>
      </c>
      <c r="Q114" s="95">
        <v>734.04792000000009</v>
      </c>
      <c r="R114" s="96">
        <v>3.5745513618093698E-3</v>
      </c>
      <c r="S114" s="96">
        <v>2.0885325878370149E-3</v>
      </c>
      <c r="T114" s="96">
        <f>Q114/'סכום נכסי הקרן'!$C$43</f>
        <v>4.2354668364293747E-4</v>
      </c>
    </row>
    <row r="115" spans="2:20">
      <c r="B115" s="88" t="s">
        <v>568</v>
      </c>
      <c r="C115" s="85" t="s">
        <v>569</v>
      </c>
      <c r="D115" s="98" t="s">
        <v>140</v>
      </c>
      <c r="E115" s="98" t="s">
        <v>319</v>
      </c>
      <c r="F115" s="85" t="s">
        <v>522</v>
      </c>
      <c r="G115" s="98" t="s">
        <v>364</v>
      </c>
      <c r="H115" s="85" t="s">
        <v>542</v>
      </c>
      <c r="I115" s="85" t="s">
        <v>182</v>
      </c>
      <c r="J115" s="85"/>
      <c r="K115" s="95">
        <v>6.08</v>
      </c>
      <c r="L115" s="98" t="s">
        <v>184</v>
      </c>
      <c r="M115" s="99">
        <v>4.9500000000000002E-2</v>
      </c>
      <c r="N115" s="99">
        <v>2.64E-2</v>
      </c>
      <c r="O115" s="95">
        <v>794549</v>
      </c>
      <c r="P115" s="97">
        <v>136.82</v>
      </c>
      <c r="Q115" s="95">
        <v>1087.10194</v>
      </c>
      <c r="R115" s="96">
        <v>4.9178032240728971E-4</v>
      </c>
      <c r="S115" s="96">
        <v>3.0930512383862334E-3</v>
      </c>
      <c r="T115" s="96">
        <f>Q115/'סכום נכסי הקרן'!$C$43</f>
        <v>6.2725935040971645E-4</v>
      </c>
    </row>
    <row r="116" spans="2:20">
      <c r="B116" s="88" t="s">
        <v>570</v>
      </c>
      <c r="C116" s="85" t="s">
        <v>571</v>
      </c>
      <c r="D116" s="98" t="s">
        <v>140</v>
      </c>
      <c r="E116" s="98" t="s">
        <v>319</v>
      </c>
      <c r="F116" s="85" t="s">
        <v>522</v>
      </c>
      <c r="G116" s="98" t="s">
        <v>364</v>
      </c>
      <c r="H116" s="85" t="s">
        <v>542</v>
      </c>
      <c r="I116" s="85" t="s">
        <v>182</v>
      </c>
      <c r="J116" s="85"/>
      <c r="K116" s="95">
        <v>0.8899999999999999</v>
      </c>
      <c r="L116" s="98" t="s">
        <v>184</v>
      </c>
      <c r="M116" s="99">
        <v>0.05</v>
      </c>
      <c r="N116" s="99">
        <v>4.8000000000000004E-3</v>
      </c>
      <c r="O116" s="95">
        <v>1173037.18</v>
      </c>
      <c r="P116" s="97">
        <v>127.16</v>
      </c>
      <c r="Q116" s="95">
        <v>1491.6340400000001</v>
      </c>
      <c r="R116" s="96">
        <v>2.0857298923012651E-3</v>
      </c>
      <c r="S116" s="96">
        <v>4.244036685870564E-3</v>
      </c>
      <c r="T116" s="96">
        <f>Q116/'סכום נכסי הקרן'!$C$43</f>
        <v>8.6067494183610885E-4</v>
      </c>
    </row>
    <row r="117" spans="2:20">
      <c r="B117" s="88" t="s">
        <v>572</v>
      </c>
      <c r="C117" s="85" t="s">
        <v>573</v>
      </c>
      <c r="D117" s="98" t="s">
        <v>140</v>
      </c>
      <c r="E117" s="98" t="s">
        <v>319</v>
      </c>
      <c r="F117" s="85" t="s">
        <v>574</v>
      </c>
      <c r="G117" s="98" t="s">
        <v>471</v>
      </c>
      <c r="H117" s="85" t="s">
        <v>542</v>
      </c>
      <c r="I117" s="85" t="s">
        <v>182</v>
      </c>
      <c r="J117" s="85"/>
      <c r="K117" s="95">
        <v>3.68</v>
      </c>
      <c r="L117" s="98" t="s">
        <v>184</v>
      </c>
      <c r="M117" s="99">
        <v>4.5999999999999999E-2</v>
      </c>
      <c r="N117" s="99">
        <v>1.9400000000000001E-2</v>
      </c>
      <c r="O117" s="95">
        <v>0.75</v>
      </c>
      <c r="P117" s="97">
        <v>133.41</v>
      </c>
      <c r="Q117" s="95">
        <v>1E-3</v>
      </c>
      <c r="R117" s="96">
        <v>1.3687236955942733E-9</v>
      </c>
      <c r="S117" s="96">
        <v>2.8452264912582472E-9</v>
      </c>
      <c r="T117" s="96">
        <f>Q117/'סכום נכסי הקרן'!$C$43</f>
        <v>5.7700140835892221E-10</v>
      </c>
    </row>
    <row r="118" spans="2:20">
      <c r="B118" s="88" t="s">
        <v>575</v>
      </c>
      <c r="C118" s="85" t="s">
        <v>576</v>
      </c>
      <c r="D118" s="98" t="s">
        <v>140</v>
      </c>
      <c r="E118" s="98" t="s">
        <v>319</v>
      </c>
      <c r="F118" s="85" t="s">
        <v>555</v>
      </c>
      <c r="G118" s="98" t="s">
        <v>556</v>
      </c>
      <c r="H118" s="85" t="s">
        <v>542</v>
      </c>
      <c r="I118" s="85" t="s">
        <v>182</v>
      </c>
      <c r="J118" s="85"/>
      <c r="K118" s="95">
        <v>0.33</v>
      </c>
      <c r="L118" s="98" t="s">
        <v>184</v>
      </c>
      <c r="M118" s="99">
        <v>5.2999999999999999E-2</v>
      </c>
      <c r="N118" s="99">
        <v>3.8E-3</v>
      </c>
      <c r="O118" s="95">
        <v>90665.24</v>
      </c>
      <c r="P118" s="97">
        <v>121.2</v>
      </c>
      <c r="Q118" s="95">
        <v>109.88628</v>
      </c>
      <c r="R118" s="96">
        <v>6.2896931553584859E-4</v>
      </c>
      <c r="S118" s="96">
        <v>3.126513548818213E-4</v>
      </c>
      <c r="T118" s="96">
        <f>Q118/'סכום נכסי הקרן'!$C$43</f>
        <v>6.3404538319322866E-5</v>
      </c>
    </row>
    <row r="119" spans="2:20">
      <c r="B119" s="88" t="s">
        <v>577</v>
      </c>
      <c r="C119" s="85" t="s">
        <v>578</v>
      </c>
      <c r="D119" s="98" t="s">
        <v>140</v>
      </c>
      <c r="E119" s="98" t="s">
        <v>319</v>
      </c>
      <c r="F119" s="85" t="s">
        <v>579</v>
      </c>
      <c r="G119" s="98" t="s">
        <v>364</v>
      </c>
      <c r="H119" s="85" t="s">
        <v>580</v>
      </c>
      <c r="I119" s="85" t="s">
        <v>180</v>
      </c>
      <c r="J119" s="85"/>
      <c r="K119" s="95">
        <v>1.9500000000000004</v>
      </c>
      <c r="L119" s="98" t="s">
        <v>184</v>
      </c>
      <c r="M119" s="99">
        <v>5.5999999999999994E-2</v>
      </c>
      <c r="N119" s="99">
        <v>1.1799999999999998E-2</v>
      </c>
      <c r="O119" s="95">
        <v>780639.62</v>
      </c>
      <c r="P119" s="97">
        <v>113.61</v>
      </c>
      <c r="Q119" s="95">
        <v>909.73457999999994</v>
      </c>
      <c r="R119" s="96">
        <v>3.0827052663170533E-3</v>
      </c>
      <c r="S119" s="96">
        <v>2.588400927029695E-3</v>
      </c>
      <c r="T119" s="96">
        <f>Q119/'סכום נכסי הקרן'!$C$43</f>
        <v>5.249181338928125E-4</v>
      </c>
    </row>
    <row r="120" spans="2:20">
      <c r="B120" s="88" t="s">
        <v>581</v>
      </c>
      <c r="C120" s="85" t="s">
        <v>582</v>
      </c>
      <c r="D120" s="98" t="s">
        <v>140</v>
      </c>
      <c r="E120" s="98" t="s">
        <v>319</v>
      </c>
      <c r="F120" s="85" t="s">
        <v>583</v>
      </c>
      <c r="G120" s="98" t="s">
        <v>364</v>
      </c>
      <c r="H120" s="85" t="s">
        <v>580</v>
      </c>
      <c r="I120" s="85" t="s">
        <v>180</v>
      </c>
      <c r="J120" s="85"/>
      <c r="K120" s="95">
        <v>2.85</v>
      </c>
      <c r="L120" s="98" t="s">
        <v>184</v>
      </c>
      <c r="M120" s="99">
        <v>5.3499999999999999E-2</v>
      </c>
      <c r="N120" s="99">
        <v>1.7200000000000003E-2</v>
      </c>
      <c r="O120" s="95">
        <v>998208.25</v>
      </c>
      <c r="P120" s="97">
        <v>111.02</v>
      </c>
      <c r="Q120" s="95">
        <v>1108.2108099999998</v>
      </c>
      <c r="R120" s="96">
        <v>2.8325377350526485E-3</v>
      </c>
      <c r="S120" s="96">
        <v>3.1531107545107596E-3</v>
      </c>
      <c r="T120" s="96">
        <f>Q120/'סכום נכסי הקרן'!$C$43</f>
        <v>6.3943919812858179E-4</v>
      </c>
    </row>
    <row r="121" spans="2:20">
      <c r="B121" s="88" t="s">
        <v>584</v>
      </c>
      <c r="C121" s="85" t="s">
        <v>585</v>
      </c>
      <c r="D121" s="98" t="s">
        <v>140</v>
      </c>
      <c r="E121" s="98" t="s">
        <v>319</v>
      </c>
      <c r="F121" s="85" t="s">
        <v>583</v>
      </c>
      <c r="G121" s="98" t="s">
        <v>364</v>
      </c>
      <c r="H121" s="85" t="s">
        <v>580</v>
      </c>
      <c r="I121" s="85" t="s">
        <v>180</v>
      </c>
      <c r="J121" s="85"/>
      <c r="K121" s="95">
        <v>0.99</v>
      </c>
      <c r="L121" s="98" t="s">
        <v>184</v>
      </c>
      <c r="M121" s="99">
        <v>5.5E-2</v>
      </c>
      <c r="N121" s="99">
        <v>1.5700000000000002E-2</v>
      </c>
      <c r="O121" s="95">
        <v>2563.6</v>
      </c>
      <c r="P121" s="97">
        <v>123.55</v>
      </c>
      <c r="Q121" s="95">
        <v>3.1673299999999998</v>
      </c>
      <c r="R121" s="96">
        <v>2.1372238432680282E-5</v>
      </c>
      <c r="S121" s="96">
        <v>9.0117712225569833E-6</v>
      </c>
      <c r="T121" s="96">
        <f>Q121/'סכום נכסי הקרן'!$C$43</f>
        <v>1.8275538707374648E-6</v>
      </c>
    </row>
    <row r="122" spans="2:20">
      <c r="B122" s="88" t="s">
        <v>586</v>
      </c>
      <c r="C122" s="85" t="s">
        <v>587</v>
      </c>
      <c r="D122" s="98" t="s">
        <v>140</v>
      </c>
      <c r="E122" s="98" t="s">
        <v>319</v>
      </c>
      <c r="F122" s="85" t="s">
        <v>588</v>
      </c>
      <c r="G122" s="98" t="s">
        <v>556</v>
      </c>
      <c r="H122" s="85" t="s">
        <v>580</v>
      </c>
      <c r="I122" s="85" t="s">
        <v>180</v>
      </c>
      <c r="J122" s="85"/>
      <c r="K122" s="95">
        <v>1.37</v>
      </c>
      <c r="L122" s="98" t="s">
        <v>184</v>
      </c>
      <c r="M122" s="99">
        <v>4.2000000000000003E-2</v>
      </c>
      <c r="N122" s="99">
        <v>1.5900000000000001E-2</v>
      </c>
      <c r="O122" s="95">
        <v>582080.72</v>
      </c>
      <c r="P122" s="97">
        <v>104.84</v>
      </c>
      <c r="Q122" s="95">
        <v>610.25342999999998</v>
      </c>
      <c r="R122" s="96">
        <v>1.0791070950065451E-3</v>
      </c>
      <c r="S122" s="96">
        <v>1.7363092254172102E-3</v>
      </c>
      <c r="T122" s="96">
        <f>Q122/'סכום נכסי הקרן'!$C$43</f>
        <v>3.5211708856586291E-4</v>
      </c>
    </row>
    <row r="123" spans="2:20">
      <c r="B123" s="88" t="s">
        <v>589</v>
      </c>
      <c r="C123" s="85" t="s">
        <v>590</v>
      </c>
      <c r="D123" s="98" t="s">
        <v>140</v>
      </c>
      <c r="E123" s="98" t="s">
        <v>319</v>
      </c>
      <c r="F123" s="85" t="s">
        <v>591</v>
      </c>
      <c r="G123" s="98" t="s">
        <v>364</v>
      </c>
      <c r="H123" s="85" t="s">
        <v>580</v>
      </c>
      <c r="I123" s="85" t="s">
        <v>180</v>
      </c>
      <c r="J123" s="85"/>
      <c r="K123" s="95">
        <v>2.5999999999999996</v>
      </c>
      <c r="L123" s="98" t="s">
        <v>184</v>
      </c>
      <c r="M123" s="99">
        <v>4.8000000000000001E-2</v>
      </c>
      <c r="N123" s="99">
        <v>1.6399999999999998E-2</v>
      </c>
      <c r="O123" s="95">
        <v>660000</v>
      </c>
      <c r="P123" s="97">
        <v>106.85</v>
      </c>
      <c r="Q123" s="95">
        <v>721.05002000000002</v>
      </c>
      <c r="R123" s="96">
        <v>2.1196238631108369E-3</v>
      </c>
      <c r="S123" s="96">
        <v>2.051550618426289E-3</v>
      </c>
      <c r="T123" s="96">
        <f>Q123/'סכום נכסי הקרן'!$C$43</f>
        <v>4.1604687703722902E-4</v>
      </c>
    </row>
    <row r="124" spans="2:20">
      <c r="B124" s="88" t="s">
        <v>592</v>
      </c>
      <c r="C124" s="85" t="s">
        <v>593</v>
      </c>
      <c r="D124" s="98" t="s">
        <v>140</v>
      </c>
      <c r="E124" s="98" t="s">
        <v>319</v>
      </c>
      <c r="F124" s="85" t="s">
        <v>594</v>
      </c>
      <c r="G124" s="98" t="s">
        <v>364</v>
      </c>
      <c r="H124" s="85" t="s">
        <v>580</v>
      </c>
      <c r="I124" s="85" t="s">
        <v>182</v>
      </c>
      <c r="J124" s="85"/>
      <c r="K124" s="95">
        <v>2.4300000000000002</v>
      </c>
      <c r="L124" s="98" t="s">
        <v>184</v>
      </c>
      <c r="M124" s="99">
        <v>5.4000000000000006E-2</v>
      </c>
      <c r="N124" s="99">
        <v>3.85E-2</v>
      </c>
      <c r="O124" s="95">
        <v>396750.4</v>
      </c>
      <c r="P124" s="97">
        <v>105.86</v>
      </c>
      <c r="Q124" s="95">
        <v>419.99997999999999</v>
      </c>
      <c r="R124" s="96">
        <v>4.408337777777778E-3</v>
      </c>
      <c r="S124" s="96">
        <v>1.194995069423934E-3</v>
      </c>
      <c r="T124" s="96">
        <f>Q124/'סכום נכסי הקרן'!$C$43</f>
        <v>2.4234057997071914E-4</v>
      </c>
    </row>
    <row r="125" spans="2:20">
      <c r="B125" s="88" t="s">
        <v>595</v>
      </c>
      <c r="C125" s="85" t="s">
        <v>596</v>
      </c>
      <c r="D125" s="98" t="s">
        <v>140</v>
      </c>
      <c r="E125" s="98" t="s">
        <v>319</v>
      </c>
      <c r="F125" s="85" t="s">
        <v>594</v>
      </c>
      <c r="G125" s="98" t="s">
        <v>364</v>
      </c>
      <c r="H125" s="85" t="s">
        <v>580</v>
      </c>
      <c r="I125" s="85" t="s">
        <v>182</v>
      </c>
      <c r="J125" s="85"/>
      <c r="K125" s="95">
        <v>1.84</v>
      </c>
      <c r="L125" s="98" t="s">
        <v>184</v>
      </c>
      <c r="M125" s="99">
        <v>6.4000000000000001E-2</v>
      </c>
      <c r="N125" s="99">
        <v>3.9100000000000003E-2</v>
      </c>
      <c r="O125" s="95">
        <v>843359.2</v>
      </c>
      <c r="P125" s="97">
        <v>113.43</v>
      </c>
      <c r="Q125" s="95">
        <v>956.62239999999997</v>
      </c>
      <c r="R125" s="96">
        <v>8.1923756901783867E-3</v>
      </c>
      <c r="S125" s="96">
        <v>2.7218073946110432E-3</v>
      </c>
      <c r="T125" s="96">
        <f>Q125/'סכום נכסי הקרן'!$C$43</f>
        <v>5.5197247206769219E-4</v>
      </c>
    </row>
    <row r="126" spans="2:20">
      <c r="B126" s="88" t="s">
        <v>597</v>
      </c>
      <c r="C126" s="85" t="s">
        <v>598</v>
      </c>
      <c r="D126" s="98" t="s">
        <v>140</v>
      </c>
      <c r="E126" s="98" t="s">
        <v>319</v>
      </c>
      <c r="F126" s="85" t="s">
        <v>594</v>
      </c>
      <c r="G126" s="98" t="s">
        <v>364</v>
      </c>
      <c r="H126" s="85" t="s">
        <v>580</v>
      </c>
      <c r="I126" s="85" t="s">
        <v>182</v>
      </c>
      <c r="J126" s="85"/>
      <c r="K126" s="95">
        <v>4.0199999999999996</v>
      </c>
      <c r="L126" s="98" t="s">
        <v>184</v>
      </c>
      <c r="M126" s="99">
        <v>2.5000000000000001E-2</v>
      </c>
      <c r="N126" s="99">
        <v>4.5400000000000003E-2</v>
      </c>
      <c r="O126" s="95">
        <v>981000</v>
      </c>
      <c r="P126" s="97">
        <v>91.84</v>
      </c>
      <c r="Q126" s="95">
        <v>900.95037000000002</v>
      </c>
      <c r="R126" s="96">
        <v>5.3608900935560025E-3</v>
      </c>
      <c r="S126" s="96">
        <v>2.5634078600329196E-3</v>
      </c>
      <c r="T126" s="96">
        <f>Q126/'סכום נכסי הקרן'!$C$43</f>
        <v>5.1984963235149199E-4</v>
      </c>
    </row>
    <row r="127" spans="2:20">
      <c r="B127" s="88" t="s">
        <v>599</v>
      </c>
      <c r="C127" s="85" t="s">
        <v>600</v>
      </c>
      <c r="D127" s="98" t="s">
        <v>140</v>
      </c>
      <c r="E127" s="98" t="s">
        <v>319</v>
      </c>
      <c r="F127" s="85" t="s">
        <v>448</v>
      </c>
      <c r="G127" s="98" t="s">
        <v>321</v>
      </c>
      <c r="H127" s="85" t="s">
        <v>580</v>
      </c>
      <c r="I127" s="85" t="s">
        <v>182</v>
      </c>
      <c r="J127" s="85"/>
      <c r="K127" s="95">
        <v>4.9000000000000004</v>
      </c>
      <c r="L127" s="98" t="s">
        <v>184</v>
      </c>
      <c r="M127" s="99">
        <v>5.0999999999999997E-2</v>
      </c>
      <c r="N127" s="99">
        <v>1.7600000000000001E-2</v>
      </c>
      <c r="O127" s="95">
        <v>1451029</v>
      </c>
      <c r="P127" s="97">
        <v>140.15</v>
      </c>
      <c r="Q127" s="95">
        <v>2055.6799700000001</v>
      </c>
      <c r="R127" s="96">
        <v>1.2647972337082117E-3</v>
      </c>
      <c r="S127" s="96">
        <v>5.8488751081929588E-3</v>
      </c>
      <c r="T127" s="96">
        <f>Q127/'סכום נכסי הקרן'!$C$43</f>
        <v>1.1861302378252268E-3</v>
      </c>
    </row>
    <row r="128" spans="2:20">
      <c r="B128" s="88" t="s">
        <v>601</v>
      </c>
      <c r="C128" s="85" t="s">
        <v>602</v>
      </c>
      <c r="D128" s="98" t="s">
        <v>140</v>
      </c>
      <c r="E128" s="98" t="s">
        <v>319</v>
      </c>
      <c r="F128" s="85" t="s">
        <v>603</v>
      </c>
      <c r="G128" s="98" t="s">
        <v>321</v>
      </c>
      <c r="H128" s="85" t="s">
        <v>580</v>
      </c>
      <c r="I128" s="85" t="s">
        <v>182</v>
      </c>
      <c r="J128" s="85"/>
      <c r="K128" s="95">
        <v>3.84</v>
      </c>
      <c r="L128" s="98" t="s">
        <v>184</v>
      </c>
      <c r="M128" s="99">
        <v>2.4E-2</v>
      </c>
      <c r="N128" s="99">
        <v>1.2199999999999999E-2</v>
      </c>
      <c r="O128" s="95">
        <v>303691</v>
      </c>
      <c r="P128" s="97">
        <v>105.12</v>
      </c>
      <c r="Q128" s="95">
        <v>319.23998999999998</v>
      </c>
      <c r="R128" s="96">
        <v>2.326225000191496E-3</v>
      </c>
      <c r="S128" s="96">
        <v>9.0831007661701781E-4</v>
      </c>
      <c r="T128" s="96">
        <f>Q128/'סכום נכסי הקרן'!$C$43</f>
        <v>1.842019238344882E-4</v>
      </c>
    </row>
    <row r="129" spans="2:20">
      <c r="B129" s="88" t="s">
        <v>604</v>
      </c>
      <c r="C129" s="85" t="s">
        <v>605</v>
      </c>
      <c r="D129" s="98" t="s">
        <v>140</v>
      </c>
      <c r="E129" s="98" t="s">
        <v>319</v>
      </c>
      <c r="F129" s="85" t="s">
        <v>606</v>
      </c>
      <c r="G129" s="98" t="s">
        <v>364</v>
      </c>
      <c r="H129" s="85" t="s">
        <v>580</v>
      </c>
      <c r="I129" s="85" t="s">
        <v>180</v>
      </c>
      <c r="J129" s="85"/>
      <c r="K129" s="95">
        <v>2.39</v>
      </c>
      <c r="L129" s="98" t="s">
        <v>184</v>
      </c>
      <c r="M129" s="99">
        <v>4.8499999999999995E-2</v>
      </c>
      <c r="N129" s="99">
        <v>1.8100000000000002E-2</v>
      </c>
      <c r="O129" s="95">
        <v>1889320</v>
      </c>
      <c r="P129" s="97">
        <v>114.4</v>
      </c>
      <c r="Q129" s="95">
        <v>2161.38211</v>
      </c>
      <c r="R129" s="96">
        <v>2.7184460431654675E-3</v>
      </c>
      <c r="S129" s="96">
        <v>6.1496216371036468E-3</v>
      </c>
      <c r="T129" s="96">
        <f>Q129/'סכום נכסי הקרן'!$C$43</f>
        <v>1.2471205214717787E-3</v>
      </c>
    </row>
    <row r="130" spans="2:20">
      <c r="B130" s="88" t="s">
        <v>607</v>
      </c>
      <c r="C130" s="85" t="s">
        <v>608</v>
      </c>
      <c r="D130" s="98" t="s">
        <v>140</v>
      </c>
      <c r="E130" s="98" t="s">
        <v>319</v>
      </c>
      <c r="F130" s="85" t="s">
        <v>606</v>
      </c>
      <c r="G130" s="98" t="s">
        <v>364</v>
      </c>
      <c r="H130" s="85" t="s">
        <v>580</v>
      </c>
      <c r="I130" s="85" t="s">
        <v>180</v>
      </c>
      <c r="J130" s="85"/>
      <c r="K130" s="95">
        <v>0.17</v>
      </c>
      <c r="L130" s="98" t="s">
        <v>184</v>
      </c>
      <c r="M130" s="99">
        <v>4.7E-2</v>
      </c>
      <c r="N130" s="99">
        <v>5.4000000000000003E-3</v>
      </c>
      <c r="O130" s="95">
        <v>264328.24</v>
      </c>
      <c r="P130" s="97">
        <v>119.85</v>
      </c>
      <c r="Q130" s="95">
        <v>316.79738000000003</v>
      </c>
      <c r="R130" s="96">
        <v>2.0799599267671081E-3</v>
      </c>
      <c r="S130" s="96">
        <v>9.0136029793720564E-4</v>
      </c>
      <c r="T130" s="96">
        <f>Q130/'סכום נכסי הקרן'!$C$43</f>
        <v>1.8279253442441665E-4</v>
      </c>
    </row>
    <row r="131" spans="2:20">
      <c r="B131" s="88" t="s">
        <v>609</v>
      </c>
      <c r="C131" s="85" t="s">
        <v>610</v>
      </c>
      <c r="D131" s="98" t="s">
        <v>140</v>
      </c>
      <c r="E131" s="98" t="s">
        <v>319</v>
      </c>
      <c r="F131" s="85" t="s">
        <v>606</v>
      </c>
      <c r="G131" s="98" t="s">
        <v>364</v>
      </c>
      <c r="H131" s="85" t="s">
        <v>580</v>
      </c>
      <c r="I131" s="85" t="s">
        <v>180</v>
      </c>
      <c r="J131" s="85"/>
      <c r="K131" s="95">
        <v>1.6099999999999999</v>
      </c>
      <c r="L131" s="98" t="s">
        <v>184</v>
      </c>
      <c r="M131" s="99">
        <v>4.2000000000000003E-2</v>
      </c>
      <c r="N131" s="99">
        <v>1.5299999999999998E-2</v>
      </c>
      <c r="O131" s="95">
        <v>1088357.3499999999</v>
      </c>
      <c r="P131" s="97">
        <v>112.52</v>
      </c>
      <c r="Q131" s="95">
        <v>1224.6196500000001</v>
      </c>
      <c r="R131" s="96">
        <v>5.8045725333333324E-3</v>
      </c>
      <c r="S131" s="96">
        <v>3.4843202698954029E-3</v>
      </c>
      <c r="T131" s="96">
        <f>Q131/'סכום נכסי הקרן'!$C$43</f>
        <v>7.0660726275401033E-4</v>
      </c>
    </row>
    <row r="132" spans="2:20">
      <c r="B132" s="88" t="s">
        <v>611</v>
      </c>
      <c r="C132" s="85" t="s">
        <v>612</v>
      </c>
      <c r="D132" s="98" t="s">
        <v>140</v>
      </c>
      <c r="E132" s="98" t="s">
        <v>319</v>
      </c>
      <c r="F132" s="85" t="s">
        <v>606</v>
      </c>
      <c r="G132" s="98" t="s">
        <v>364</v>
      </c>
      <c r="H132" s="85" t="s">
        <v>580</v>
      </c>
      <c r="I132" s="85" t="s">
        <v>180</v>
      </c>
      <c r="J132" s="85"/>
      <c r="K132" s="95">
        <v>5.0200000000000005</v>
      </c>
      <c r="L132" s="98" t="s">
        <v>184</v>
      </c>
      <c r="M132" s="99">
        <v>3.7999999999999999E-2</v>
      </c>
      <c r="N132" s="99">
        <v>2.5100000000000001E-2</v>
      </c>
      <c r="O132" s="95">
        <v>379276.58</v>
      </c>
      <c r="P132" s="97">
        <v>105.35</v>
      </c>
      <c r="Q132" s="95">
        <v>399.56786999999997</v>
      </c>
      <c r="R132" s="96">
        <v>9.7947591058405482E-4</v>
      </c>
      <c r="S132" s="96">
        <v>1.1368610887796313E-3</v>
      </c>
      <c r="T132" s="96">
        <f>Q132/'סכום נכסי הקרן'!$C$43</f>
        <v>2.305512237249747E-4</v>
      </c>
    </row>
    <row r="133" spans="2:20">
      <c r="B133" s="88" t="s">
        <v>613</v>
      </c>
      <c r="C133" s="85" t="s">
        <v>614</v>
      </c>
      <c r="D133" s="98" t="s">
        <v>140</v>
      </c>
      <c r="E133" s="98" t="s">
        <v>319</v>
      </c>
      <c r="F133" s="85" t="s">
        <v>615</v>
      </c>
      <c r="G133" s="98" t="s">
        <v>415</v>
      </c>
      <c r="H133" s="85" t="s">
        <v>616</v>
      </c>
      <c r="I133" s="85" t="s">
        <v>182</v>
      </c>
      <c r="J133" s="85"/>
      <c r="K133" s="95">
        <v>2.17</v>
      </c>
      <c r="L133" s="98" t="s">
        <v>184</v>
      </c>
      <c r="M133" s="99">
        <v>4.8000000000000001E-2</v>
      </c>
      <c r="N133" s="99">
        <v>1.9100000000000002E-2</v>
      </c>
      <c r="O133" s="95">
        <v>1877580.26</v>
      </c>
      <c r="P133" s="97">
        <v>123.85</v>
      </c>
      <c r="Q133" s="95">
        <v>2325.3831700000001</v>
      </c>
      <c r="R133" s="96">
        <v>2.2943743831726642E-3</v>
      </c>
      <c r="S133" s="96">
        <v>6.6162417976100805E-3</v>
      </c>
      <c r="T133" s="96">
        <f>Q133/'סכום נכסי הקרן'!$C$43</f>
        <v>1.3417493640641349E-3</v>
      </c>
    </row>
    <row r="134" spans="2:20">
      <c r="B134" s="88" t="s">
        <v>617</v>
      </c>
      <c r="C134" s="85" t="s">
        <v>618</v>
      </c>
      <c r="D134" s="98" t="s">
        <v>140</v>
      </c>
      <c r="E134" s="98" t="s">
        <v>319</v>
      </c>
      <c r="F134" s="85" t="s">
        <v>619</v>
      </c>
      <c r="G134" s="98" t="s">
        <v>471</v>
      </c>
      <c r="H134" s="85" t="s">
        <v>616</v>
      </c>
      <c r="I134" s="85" t="s">
        <v>180</v>
      </c>
      <c r="J134" s="85"/>
      <c r="K134" s="95">
        <v>1.3</v>
      </c>
      <c r="L134" s="98" t="s">
        <v>184</v>
      </c>
      <c r="M134" s="99">
        <v>5.2999999999999999E-2</v>
      </c>
      <c r="N134" s="99">
        <v>2.0300000000000002E-2</v>
      </c>
      <c r="O134" s="95">
        <v>102916.99</v>
      </c>
      <c r="P134" s="97">
        <v>125.71</v>
      </c>
      <c r="Q134" s="95">
        <v>129.37694999999999</v>
      </c>
      <c r="R134" s="96">
        <v>1.0167637252273543E-3</v>
      </c>
      <c r="S134" s="96">
        <v>3.6810672549819368E-4</v>
      </c>
      <c r="T134" s="96">
        <f>Q134/'סכום נכסי הקרן'!$C$43</f>
        <v>7.4650682359181852E-5</v>
      </c>
    </row>
    <row r="135" spans="2:20">
      <c r="B135" s="88" t="s">
        <v>620</v>
      </c>
      <c r="C135" s="85" t="s">
        <v>621</v>
      </c>
      <c r="D135" s="98" t="s">
        <v>140</v>
      </c>
      <c r="E135" s="98" t="s">
        <v>319</v>
      </c>
      <c r="F135" s="85" t="s">
        <v>619</v>
      </c>
      <c r="G135" s="98" t="s">
        <v>471</v>
      </c>
      <c r="H135" s="85" t="s">
        <v>616</v>
      </c>
      <c r="I135" s="85" t="s">
        <v>182</v>
      </c>
      <c r="J135" s="85"/>
      <c r="K135" s="95">
        <v>3.03</v>
      </c>
      <c r="L135" s="98" t="s">
        <v>184</v>
      </c>
      <c r="M135" s="99">
        <v>0.05</v>
      </c>
      <c r="N135" s="99">
        <v>2.1900000000000003E-2</v>
      </c>
      <c r="O135" s="95">
        <v>487</v>
      </c>
      <c r="P135" s="97">
        <v>107.29</v>
      </c>
      <c r="Q135" s="95">
        <v>0.52249999999999996</v>
      </c>
      <c r="R135" s="96">
        <v>2.3669616863265436E-6</v>
      </c>
      <c r="S135" s="96">
        <v>1.486630841682434E-6</v>
      </c>
      <c r="T135" s="96">
        <f>Q135/'סכום נכסי הקרן'!$C$43</f>
        <v>3.0148323586753681E-7</v>
      </c>
    </row>
    <row r="136" spans="2:20">
      <c r="B136" s="88" t="s">
        <v>622</v>
      </c>
      <c r="C136" s="85" t="s">
        <v>623</v>
      </c>
      <c r="D136" s="98" t="s">
        <v>140</v>
      </c>
      <c r="E136" s="98" t="s">
        <v>319</v>
      </c>
      <c r="F136" s="85" t="s">
        <v>624</v>
      </c>
      <c r="G136" s="98" t="s">
        <v>364</v>
      </c>
      <c r="H136" s="85" t="s">
        <v>616</v>
      </c>
      <c r="I136" s="85" t="s">
        <v>180</v>
      </c>
      <c r="J136" s="85"/>
      <c r="K136" s="95">
        <v>3.2399999999999998</v>
      </c>
      <c r="L136" s="98" t="s">
        <v>184</v>
      </c>
      <c r="M136" s="99">
        <v>7.2499999999999995E-2</v>
      </c>
      <c r="N136" s="99">
        <v>2.06E-2</v>
      </c>
      <c r="O136" s="95">
        <v>1326650.1299999999</v>
      </c>
      <c r="P136" s="97">
        <v>122.52</v>
      </c>
      <c r="Q136" s="95">
        <v>1625.4117900000001</v>
      </c>
      <c r="R136" s="96">
        <v>2.6934365040653294E-3</v>
      </c>
      <c r="S136" s="96">
        <v>4.6246646841114868E-3</v>
      </c>
      <c r="T136" s="96">
        <f>Q136/'סכום נכסי הקרן'!$C$43</f>
        <v>9.378648919931967E-4</v>
      </c>
    </row>
    <row r="137" spans="2:20">
      <c r="B137" s="88" t="s">
        <v>625</v>
      </c>
      <c r="C137" s="85" t="s">
        <v>626</v>
      </c>
      <c r="D137" s="98" t="s">
        <v>140</v>
      </c>
      <c r="E137" s="98" t="s">
        <v>319</v>
      </c>
      <c r="F137" s="85" t="s">
        <v>624</v>
      </c>
      <c r="G137" s="98" t="s">
        <v>364</v>
      </c>
      <c r="H137" s="85" t="s">
        <v>616</v>
      </c>
      <c r="I137" s="85" t="s">
        <v>180</v>
      </c>
      <c r="J137" s="85"/>
      <c r="K137" s="95">
        <v>4.9399999999999995</v>
      </c>
      <c r="L137" s="98" t="s">
        <v>184</v>
      </c>
      <c r="M137" s="99">
        <v>4.9000000000000002E-2</v>
      </c>
      <c r="N137" s="99">
        <v>3.6900000000000002E-2</v>
      </c>
      <c r="O137" s="95">
        <v>66774.55</v>
      </c>
      <c r="P137" s="97">
        <v>104.98</v>
      </c>
      <c r="Q137" s="95">
        <v>70.099919999999997</v>
      </c>
      <c r="R137" s="96">
        <v>4.1193811170368638E-4</v>
      </c>
      <c r="S137" s="96">
        <v>1.9945014941908382E-4</v>
      </c>
      <c r="T137" s="96">
        <f>Q137/'סכום נכסי הקרן'!$C$43</f>
        <v>4.0447752565847775E-5</v>
      </c>
    </row>
    <row r="138" spans="2:20">
      <c r="B138" s="88" t="s">
        <v>627</v>
      </c>
      <c r="C138" s="85" t="s">
        <v>628</v>
      </c>
      <c r="D138" s="98" t="s">
        <v>140</v>
      </c>
      <c r="E138" s="98" t="s">
        <v>319</v>
      </c>
      <c r="F138" s="85" t="s">
        <v>624</v>
      </c>
      <c r="G138" s="98" t="s">
        <v>364</v>
      </c>
      <c r="H138" s="85" t="s">
        <v>616</v>
      </c>
      <c r="I138" s="85" t="s">
        <v>180</v>
      </c>
      <c r="J138" s="85"/>
      <c r="K138" s="95">
        <v>0.98999999999999988</v>
      </c>
      <c r="L138" s="98" t="s">
        <v>184</v>
      </c>
      <c r="M138" s="99">
        <v>5.3499999999999999E-2</v>
      </c>
      <c r="N138" s="99">
        <v>1.9299999999999998E-2</v>
      </c>
      <c r="O138" s="95">
        <v>229386.99</v>
      </c>
      <c r="P138" s="97">
        <v>126.41</v>
      </c>
      <c r="Q138" s="95">
        <v>289.96811000000002</v>
      </c>
      <c r="R138" s="96">
        <v>6.3830726117220361E-4</v>
      </c>
      <c r="S138" s="96">
        <v>8.2502494819208555E-4</v>
      </c>
      <c r="T138" s="96">
        <f>Q138/'סכום נכסי הקרן'!$C$43</f>
        <v>1.6731200784917487E-4</v>
      </c>
    </row>
    <row r="139" spans="2:20">
      <c r="B139" s="88" t="s">
        <v>629</v>
      </c>
      <c r="C139" s="85" t="s">
        <v>630</v>
      </c>
      <c r="D139" s="98" t="s">
        <v>140</v>
      </c>
      <c r="E139" s="98" t="s">
        <v>319</v>
      </c>
      <c r="F139" s="85" t="s">
        <v>631</v>
      </c>
      <c r="G139" s="98" t="s">
        <v>396</v>
      </c>
      <c r="H139" s="85" t="s">
        <v>632</v>
      </c>
      <c r="I139" s="85" t="s">
        <v>180</v>
      </c>
      <c r="J139" s="85"/>
      <c r="K139" s="95">
        <v>2.52</v>
      </c>
      <c r="L139" s="98" t="s">
        <v>184</v>
      </c>
      <c r="M139" s="99">
        <v>3.85E-2</v>
      </c>
      <c r="N139" s="99">
        <v>2.6900000000000004E-2</v>
      </c>
      <c r="O139" s="95">
        <v>50016</v>
      </c>
      <c r="P139" s="97">
        <v>103.05</v>
      </c>
      <c r="Q139" s="95">
        <v>51.541489999999996</v>
      </c>
      <c r="R139" s="96">
        <v>1.2504E-3</v>
      </c>
      <c r="S139" s="96">
        <v>1.4664721274692202E-4</v>
      </c>
      <c r="T139" s="96">
        <f>Q139/'סכום נכסי הקרן'!$C$43</f>
        <v>2.9739512318917302E-5</v>
      </c>
    </row>
    <row r="140" spans="2:20">
      <c r="B140" s="88" t="s">
        <v>633</v>
      </c>
      <c r="C140" s="85" t="s">
        <v>634</v>
      </c>
      <c r="D140" s="98" t="s">
        <v>140</v>
      </c>
      <c r="E140" s="98" t="s">
        <v>319</v>
      </c>
      <c r="F140" s="85" t="s">
        <v>635</v>
      </c>
      <c r="G140" s="98" t="s">
        <v>364</v>
      </c>
      <c r="H140" s="85" t="s">
        <v>632</v>
      </c>
      <c r="I140" s="85" t="s">
        <v>182</v>
      </c>
      <c r="J140" s="85"/>
      <c r="K140" s="95">
        <v>1.1400000000000001</v>
      </c>
      <c r="L140" s="98" t="s">
        <v>184</v>
      </c>
      <c r="M140" s="99">
        <v>4.6500000000000007E-2</v>
      </c>
      <c r="N140" s="99">
        <v>1.8200000000000004E-2</v>
      </c>
      <c r="O140" s="95">
        <v>1266173.8800000001</v>
      </c>
      <c r="P140" s="97">
        <v>125.82</v>
      </c>
      <c r="Q140" s="95">
        <v>1593.0999399999998</v>
      </c>
      <c r="R140" s="96">
        <v>3.6393633078766379E-3</v>
      </c>
      <c r="S140" s="96">
        <v>4.5327301525099235E-3</v>
      </c>
      <c r="T140" s="96">
        <f>Q140/'סכום נכסי הקרן'!$C$43</f>
        <v>9.1922090903651425E-4</v>
      </c>
    </row>
    <row r="141" spans="2:20">
      <c r="B141" s="88" t="s">
        <v>636</v>
      </c>
      <c r="C141" s="85" t="s">
        <v>637</v>
      </c>
      <c r="D141" s="98" t="s">
        <v>140</v>
      </c>
      <c r="E141" s="98" t="s">
        <v>319</v>
      </c>
      <c r="F141" s="85" t="s">
        <v>635</v>
      </c>
      <c r="G141" s="98" t="s">
        <v>364</v>
      </c>
      <c r="H141" s="85" t="s">
        <v>632</v>
      </c>
      <c r="I141" s="85" t="s">
        <v>182</v>
      </c>
      <c r="J141" s="85"/>
      <c r="K141" s="95">
        <v>2.2799999999999998</v>
      </c>
      <c r="L141" s="98" t="s">
        <v>184</v>
      </c>
      <c r="M141" s="99">
        <v>6.8499999999999991E-2</v>
      </c>
      <c r="N141" s="99">
        <v>2.58E-2</v>
      </c>
      <c r="O141" s="95">
        <v>4582207.87</v>
      </c>
      <c r="P141" s="97">
        <v>111.02</v>
      </c>
      <c r="Q141" s="95">
        <v>5087.1675400000004</v>
      </c>
      <c r="R141" s="96">
        <v>3.670515011582381E-3</v>
      </c>
      <c r="S141" s="96">
        <v>1.447414385027705E-2</v>
      </c>
      <c r="T141" s="96">
        <f>Q141/'סכום נכסי הקרן'!$C$43</f>
        <v>2.9353028351377939E-3</v>
      </c>
    </row>
    <row r="142" spans="2:20">
      <c r="B142" s="88" t="s">
        <v>638</v>
      </c>
      <c r="C142" s="85" t="s">
        <v>639</v>
      </c>
      <c r="D142" s="98" t="s">
        <v>140</v>
      </c>
      <c r="E142" s="98" t="s">
        <v>319</v>
      </c>
      <c r="F142" s="85" t="s">
        <v>635</v>
      </c>
      <c r="G142" s="98" t="s">
        <v>364</v>
      </c>
      <c r="H142" s="85" t="s">
        <v>632</v>
      </c>
      <c r="I142" s="85" t="s">
        <v>182</v>
      </c>
      <c r="J142" s="85"/>
      <c r="K142" s="95">
        <v>0.99</v>
      </c>
      <c r="L142" s="98" t="s">
        <v>184</v>
      </c>
      <c r="M142" s="99">
        <v>5.0499999999999996E-2</v>
      </c>
      <c r="N142" s="99">
        <v>1.8100000000000002E-2</v>
      </c>
      <c r="O142" s="95">
        <v>1434899.3199999996</v>
      </c>
      <c r="P142" s="97">
        <v>126.03</v>
      </c>
      <c r="Q142" s="95">
        <v>1808.40365</v>
      </c>
      <c r="R142" s="96">
        <v>4.4260014708310961E-3</v>
      </c>
      <c r="S142" s="96">
        <v>5.1453179718681068E-3</v>
      </c>
      <c r="T142" s="96">
        <f>Q142/'סכום נכסי הקרן'!$C$43</f>
        <v>1.0434514529314154E-3</v>
      </c>
    </row>
    <row r="143" spans="2:20">
      <c r="B143" s="88" t="s">
        <v>640</v>
      </c>
      <c r="C143" s="85" t="s">
        <v>641</v>
      </c>
      <c r="D143" s="98" t="s">
        <v>140</v>
      </c>
      <c r="E143" s="98" t="s">
        <v>319</v>
      </c>
      <c r="F143" s="85" t="s">
        <v>642</v>
      </c>
      <c r="G143" s="98" t="s">
        <v>471</v>
      </c>
      <c r="H143" s="85" t="s">
        <v>643</v>
      </c>
      <c r="I143" s="85" t="s">
        <v>182</v>
      </c>
      <c r="J143" s="85"/>
      <c r="K143" s="95">
        <v>1.9300000000000004</v>
      </c>
      <c r="L143" s="98" t="s">
        <v>184</v>
      </c>
      <c r="M143" s="99">
        <v>4.4500000000000005E-2</v>
      </c>
      <c r="N143" s="99">
        <v>5.1299999999999998E-2</v>
      </c>
      <c r="O143" s="95">
        <v>150999.99</v>
      </c>
      <c r="P143" s="97">
        <v>117.49</v>
      </c>
      <c r="Q143" s="95">
        <v>177.40986999999998</v>
      </c>
      <c r="R143" s="96">
        <v>1.6144573402767262E-3</v>
      </c>
      <c r="S143" s="96">
        <v>5.0477126193468173E-4</v>
      </c>
      <c r="T143" s="96">
        <f>Q143/'סכום נכסי הקרן'!$C$43</f>
        <v>1.0236574484677329E-4</v>
      </c>
    </row>
    <row r="144" spans="2:20">
      <c r="B144" s="88" t="s">
        <v>644</v>
      </c>
      <c r="C144" s="85" t="s">
        <v>645</v>
      </c>
      <c r="D144" s="98" t="s">
        <v>140</v>
      </c>
      <c r="E144" s="98" t="s">
        <v>319</v>
      </c>
      <c r="F144" s="85" t="s">
        <v>646</v>
      </c>
      <c r="G144" s="98" t="s">
        <v>364</v>
      </c>
      <c r="H144" s="85" t="s">
        <v>643</v>
      </c>
      <c r="I144" s="85" t="s">
        <v>182</v>
      </c>
      <c r="J144" s="85"/>
      <c r="K144" s="95">
        <v>2.75</v>
      </c>
      <c r="L144" s="98" t="s">
        <v>184</v>
      </c>
      <c r="M144" s="99">
        <v>5.4000000000000006E-2</v>
      </c>
      <c r="N144" s="99">
        <v>0.1852</v>
      </c>
      <c r="O144" s="95">
        <v>129410.58</v>
      </c>
      <c r="P144" s="97">
        <v>86.85</v>
      </c>
      <c r="Q144" s="95">
        <v>114.93896000000001</v>
      </c>
      <c r="R144" s="96">
        <v>2.8170831913351414E-4</v>
      </c>
      <c r="S144" s="96">
        <v>3.2702737386967206E-4</v>
      </c>
      <c r="T144" s="96">
        <f>Q144/'סכום נכסי הקרן'!$C$43</f>
        <v>6.631994179530983E-5</v>
      </c>
    </row>
    <row r="145" spans="2:20">
      <c r="B145" s="88" t="s">
        <v>647</v>
      </c>
      <c r="C145" s="85" t="s">
        <v>648</v>
      </c>
      <c r="D145" s="98" t="s">
        <v>140</v>
      </c>
      <c r="E145" s="98" t="s">
        <v>319</v>
      </c>
      <c r="F145" s="85" t="s">
        <v>649</v>
      </c>
      <c r="G145" s="98" t="s">
        <v>471</v>
      </c>
      <c r="H145" s="85" t="s">
        <v>650</v>
      </c>
      <c r="I145" s="85" t="s">
        <v>182</v>
      </c>
      <c r="J145" s="85"/>
      <c r="K145" s="95">
        <v>2.0600000000000005</v>
      </c>
      <c r="L145" s="98" t="s">
        <v>184</v>
      </c>
      <c r="M145" s="99">
        <v>4.9000000000000002E-2</v>
      </c>
      <c r="N145" s="99">
        <v>0.24309999999999998</v>
      </c>
      <c r="O145" s="95">
        <v>313236.27</v>
      </c>
      <c r="P145" s="97">
        <v>88.27</v>
      </c>
      <c r="Q145" s="95">
        <v>276.49365999999998</v>
      </c>
      <c r="R145" s="96">
        <v>2.7736126654402535E-4</v>
      </c>
      <c r="S145" s="96">
        <v>7.8668708609695064E-4</v>
      </c>
      <c r="T145" s="96">
        <f>Q145/'סכום נכסי הקרן'!$C$43</f>
        <v>1.5953723122231296E-4</v>
      </c>
    </row>
    <row r="146" spans="2:20">
      <c r="B146" s="88" t="s">
        <v>651</v>
      </c>
      <c r="C146" s="85" t="s">
        <v>652</v>
      </c>
      <c r="D146" s="98" t="s">
        <v>140</v>
      </c>
      <c r="E146" s="98" t="s">
        <v>319</v>
      </c>
      <c r="F146" s="85" t="s">
        <v>653</v>
      </c>
      <c r="G146" s="98" t="s">
        <v>364</v>
      </c>
      <c r="H146" s="85" t="s">
        <v>654</v>
      </c>
      <c r="I146" s="85" t="s">
        <v>182</v>
      </c>
      <c r="J146" s="85"/>
      <c r="K146" s="95">
        <v>1.0099999999999998</v>
      </c>
      <c r="L146" s="98" t="s">
        <v>184</v>
      </c>
      <c r="M146" s="99">
        <v>5.3499999999999999E-2</v>
      </c>
      <c r="N146" s="99">
        <v>4.7199999999999999E-2</v>
      </c>
      <c r="O146" s="95">
        <v>468.06</v>
      </c>
      <c r="P146" s="97">
        <v>104.2</v>
      </c>
      <c r="Q146" s="95">
        <v>0.50070000000000003</v>
      </c>
      <c r="R146" s="96">
        <v>4.8774011361074707E-6</v>
      </c>
      <c r="S146" s="96">
        <v>1.4246049041730045E-6</v>
      </c>
      <c r="T146" s="96">
        <f>Q146/'סכום נכסי הקרן'!$C$43</f>
        <v>2.8890460516531233E-7</v>
      </c>
    </row>
    <row r="147" spans="2:20">
      <c r="B147" s="88" t="s">
        <v>655</v>
      </c>
      <c r="C147" s="85" t="s">
        <v>656</v>
      </c>
      <c r="D147" s="98" t="s">
        <v>140</v>
      </c>
      <c r="E147" s="98" t="s">
        <v>319</v>
      </c>
      <c r="F147" s="85" t="s">
        <v>657</v>
      </c>
      <c r="G147" s="98" t="s">
        <v>364</v>
      </c>
      <c r="H147" s="85" t="s">
        <v>658</v>
      </c>
      <c r="I147" s="85" t="s">
        <v>180</v>
      </c>
      <c r="J147" s="85"/>
      <c r="K147" s="95">
        <v>3.05</v>
      </c>
      <c r="L147" s="98" t="s">
        <v>184</v>
      </c>
      <c r="M147" s="99">
        <v>7.4999999999999997E-2</v>
      </c>
      <c r="N147" s="99">
        <v>0.27580000000000005</v>
      </c>
      <c r="O147" s="95">
        <v>432382.9</v>
      </c>
      <c r="P147" s="97">
        <v>61.71</v>
      </c>
      <c r="Q147" s="95">
        <v>266.82347999999996</v>
      </c>
      <c r="R147" s="96">
        <v>3.0486224500392544E-4</v>
      </c>
      <c r="S147" s="96">
        <v>7.5917323378571499E-4</v>
      </c>
      <c r="T147" s="96">
        <f>Q147/'סכום נכסי הקרן'!$C$43</f>
        <v>1.5395752374322867E-4</v>
      </c>
    </row>
    <row r="148" spans="2:20">
      <c r="B148" s="88" t="s">
        <v>659</v>
      </c>
      <c r="C148" s="85" t="s">
        <v>660</v>
      </c>
      <c r="D148" s="98" t="s">
        <v>140</v>
      </c>
      <c r="E148" s="98" t="s">
        <v>319</v>
      </c>
      <c r="F148" s="85" t="s">
        <v>657</v>
      </c>
      <c r="G148" s="98" t="s">
        <v>364</v>
      </c>
      <c r="H148" s="85" t="s">
        <v>658</v>
      </c>
      <c r="I148" s="85" t="s">
        <v>180</v>
      </c>
      <c r="J148" s="85"/>
      <c r="K148" s="95">
        <v>3.08</v>
      </c>
      <c r="L148" s="98" t="s">
        <v>184</v>
      </c>
      <c r="M148" s="99">
        <v>6.7000000000000004E-2</v>
      </c>
      <c r="N148" s="99">
        <v>0.31689999999999996</v>
      </c>
      <c r="O148" s="95">
        <v>1077233.82</v>
      </c>
      <c r="P148" s="97">
        <v>49.11</v>
      </c>
      <c r="Q148" s="95">
        <v>529.02953000000002</v>
      </c>
      <c r="R148" s="96">
        <v>1.8312716053133157E-3</v>
      </c>
      <c r="S148" s="96">
        <v>1.5052088334138996E-3</v>
      </c>
      <c r="T148" s="96">
        <f>Q148/'סכום נכסי הקרן'!$C$43</f>
        <v>3.0525078387345868E-4</v>
      </c>
    </row>
    <row r="149" spans="2:20">
      <c r="B149" s="88" t="s">
        <v>661</v>
      </c>
      <c r="C149" s="85" t="s">
        <v>662</v>
      </c>
      <c r="D149" s="98" t="s">
        <v>140</v>
      </c>
      <c r="E149" s="98" t="s">
        <v>319</v>
      </c>
      <c r="F149" s="85" t="s">
        <v>663</v>
      </c>
      <c r="G149" s="98" t="s">
        <v>664</v>
      </c>
      <c r="H149" s="85" t="s">
        <v>665</v>
      </c>
      <c r="I149" s="85"/>
      <c r="J149" s="85"/>
      <c r="K149" s="95">
        <v>0.08</v>
      </c>
      <c r="L149" s="98" t="s">
        <v>184</v>
      </c>
      <c r="M149" s="99">
        <v>4.1599999999999998E-2</v>
      </c>
      <c r="N149" s="99">
        <v>5.3399999999999989E-2</v>
      </c>
      <c r="O149" s="95">
        <v>4120</v>
      </c>
      <c r="P149" s="97">
        <v>103.6</v>
      </c>
      <c r="Q149" s="95">
        <v>4.2683100000000005</v>
      </c>
      <c r="R149" s="96">
        <v>8.2399999999999997E-5</v>
      </c>
      <c r="S149" s="96">
        <v>1.214430868490249E-5</v>
      </c>
      <c r="T149" s="96">
        <f>Q149/'סכום נכסי הקרן'!$C$43</f>
        <v>2.4628208813124715E-6</v>
      </c>
    </row>
    <row r="150" spans="2:20">
      <c r="B150" s="84"/>
      <c r="C150" s="85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95"/>
      <c r="P150" s="97"/>
      <c r="Q150" s="85"/>
      <c r="R150" s="85"/>
      <c r="S150" s="96"/>
      <c r="T150" s="85"/>
    </row>
    <row r="151" spans="2:20">
      <c r="B151" s="102" t="s">
        <v>56</v>
      </c>
      <c r="C151" s="83"/>
      <c r="D151" s="83"/>
      <c r="E151" s="83"/>
      <c r="F151" s="83"/>
      <c r="G151" s="83"/>
      <c r="H151" s="83"/>
      <c r="I151" s="83"/>
      <c r="J151" s="83"/>
      <c r="K151" s="92">
        <v>3.585933937443937</v>
      </c>
      <c r="L151" s="83"/>
      <c r="M151" s="83"/>
      <c r="N151" s="104">
        <v>2.1859500369109993E-2</v>
      </c>
      <c r="O151" s="92"/>
      <c r="P151" s="94"/>
      <c r="Q151" s="92">
        <v>87854.262169999987</v>
      </c>
      <c r="R151" s="83"/>
      <c r="S151" s="93">
        <v>0.24996527409603123</v>
      </c>
      <c r="T151" s="93">
        <f>Q151/'סכום נכסי הקרן'!$C$43</f>
        <v>5.0692033002423968E-2</v>
      </c>
    </row>
    <row r="152" spans="2:20">
      <c r="B152" s="88" t="s">
        <v>666</v>
      </c>
      <c r="C152" s="85" t="s">
        <v>667</v>
      </c>
      <c r="D152" s="98" t="s">
        <v>140</v>
      </c>
      <c r="E152" s="98" t="s">
        <v>319</v>
      </c>
      <c r="F152" s="85" t="s">
        <v>320</v>
      </c>
      <c r="G152" s="98" t="s">
        <v>321</v>
      </c>
      <c r="H152" s="85" t="s">
        <v>322</v>
      </c>
      <c r="I152" s="85" t="s">
        <v>180</v>
      </c>
      <c r="J152" s="85"/>
      <c r="K152" s="95">
        <v>6.96</v>
      </c>
      <c r="L152" s="98" t="s">
        <v>184</v>
      </c>
      <c r="M152" s="99">
        <v>3.0099999999999998E-2</v>
      </c>
      <c r="N152" s="99">
        <v>2.0300000000000002E-2</v>
      </c>
      <c r="O152" s="95">
        <v>1949600</v>
      </c>
      <c r="P152" s="97">
        <v>107.84</v>
      </c>
      <c r="Q152" s="95">
        <v>2102.4486699999998</v>
      </c>
      <c r="R152" s="96">
        <v>1.6953043478260869E-3</v>
      </c>
      <c r="S152" s="96">
        <v>5.9819426523946674E-3</v>
      </c>
      <c r="T152" s="96">
        <f>Q152/'סכום נכסי הקרן'!$C$43</f>
        <v>1.2131158435923425E-3</v>
      </c>
    </row>
    <row r="153" spans="2:20">
      <c r="B153" s="88" t="s">
        <v>668</v>
      </c>
      <c r="C153" s="85" t="s">
        <v>669</v>
      </c>
      <c r="D153" s="98" t="s">
        <v>140</v>
      </c>
      <c r="E153" s="98" t="s">
        <v>319</v>
      </c>
      <c r="F153" s="85" t="s">
        <v>336</v>
      </c>
      <c r="G153" s="98" t="s">
        <v>321</v>
      </c>
      <c r="H153" s="85" t="s">
        <v>322</v>
      </c>
      <c r="I153" s="85" t="s">
        <v>180</v>
      </c>
      <c r="J153" s="85"/>
      <c r="K153" s="95">
        <v>0.42</v>
      </c>
      <c r="L153" s="98" t="s">
        <v>184</v>
      </c>
      <c r="M153" s="99">
        <v>8.199999999999999E-3</v>
      </c>
      <c r="N153" s="99">
        <v>2.8000000000000004E-3</v>
      </c>
      <c r="O153" s="95">
        <v>745000</v>
      </c>
      <c r="P153" s="97">
        <v>100.28</v>
      </c>
      <c r="Q153" s="95">
        <v>747.08603000000005</v>
      </c>
      <c r="R153" s="96">
        <v>9.391174564917597E-4</v>
      </c>
      <c r="S153" s="96">
        <v>2.1256289638049539E-3</v>
      </c>
      <c r="T153" s="96">
        <f>Q153/'סכום נכסי הקרן'!$C$43</f>
        <v>4.3106969147527598E-4</v>
      </c>
    </row>
    <row r="154" spans="2:20">
      <c r="B154" s="88" t="s">
        <v>670</v>
      </c>
      <c r="C154" s="85" t="s">
        <v>671</v>
      </c>
      <c r="D154" s="98" t="s">
        <v>140</v>
      </c>
      <c r="E154" s="98" t="s">
        <v>319</v>
      </c>
      <c r="F154" s="85" t="s">
        <v>336</v>
      </c>
      <c r="G154" s="98" t="s">
        <v>321</v>
      </c>
      <c r="H154" s="85" t="s">
        <v>322</v>
      </c>
      <c r="I154" s="85" t="s">
        <v>180</v>
      </c>
      <c r="J154" s="85"/>
      <c r="K154" s="95">
        <v>1.8499999999999999</v>
      </c>
      <c r="L154" s="98" t="s">
        <v>184</v>
      </c>
      <c r="M154" s="99">
        <v>5.9000000000000004E-2</v>
      </c>
      <c r="N154" s="99">
        <v>7.4999999999999997E-3</v>
      </c>
      <c r="O154" s="95">
        <v>2676333</v>
      </c>
      <c r="P154" s="97">
        <v>110.26</v>
      </c>
      <c r="Q154" s="95">
        <v>2950.9246699999999</v>
      </c>
      <c r="R154" s="96">
        <v>1.6538102420899188E-3</v>
      </c>
      <c r="S154" s="96">
        <v>8.3960490447914995E-3</v>
      </c>
      <c r="T154" s="96">
        <f>Q154/'סכום נכסי הקרן'!$C$43</f>
        <v>1.7026876905510875E-3</v>
      </c>
    </row>
    <row r="155" spans="2:20">
      <c r="B155" s="88" t="s">
        <v>672</v>
      </c>
      <c r="C155" s="85" t="s">
        <v>673</v>
      </c>
      <c r="D155" s="98" t="s">
        <v>140</v>
      </c>
      <c r="E155" s="98" t="s">
        <v>319</v>
      </c>
      <c r="F155" s="85" t="s">
        <v>336</v>
      </c>
      <c r="G155" s="98" t="s">
        <v>321</v>
      </c>
      <c r="H155" s="85" t="s">
        <v>322</v>
      </c>
      <c r="I155" s="85" t="s">
        <v>180</v>
      </c>
      <c r="J155" s="85"/>
      <c r="K155" s="95">
        <v>2.3699999999999997</v>
      </c>
      <c r="L155" s="98" t="s">
        <v>184</v>
      </c>
      <c r="M155" s="99">
        <v>1.8200000000000001E-2</v>
      </c>
      <c r="N155" s="99">
        <v>8.5999999999999983E-3</v>
      </c>
      <c r="O155" s="95">
        <v>80800</v>
      </c>
      <c r="P155" s="97">
        <v>102.35</v>
      </c>
      <c r="Q155" s="95">
        <v>82.698800000000006</v>
      </c>
      <c r="R155" s="96">
        <v>1.2859627930220604E-4</v>
      </c>
      <c r="S155" s="96">
        <v>2.3529681655526754E-4</v>
      </c>
      <c r="T155" s="96">
        <f>Q155/'סכום נכסי הקרן'!$C$43</f>
        <v>4.7717324069592834E-5</v>
      </c>
    </row>
    <row r="156" spans="2:20">
      <c r="B156" s="88" t="s">
        <v>674</v>
      </c>
      <c r="C156" s="85" t="s">
        <v>675</v>
      </c>
      <c r="D156" s="98" t="s">
        <v>140</v>
      </c>
      <c r="E156" s="98" t="s">
        <v>319</v>
      </c>
      <c r="F156" s="85" t="s">
        <v>676</v>
      </c>
      <c r="G156" s="98" t="s">
        <v>677</v>
      </c>
      <c r="H156" s="85" t="s">
        <v>346</v>
      </c>
      <c r="I156" s="85" t="s">
        <v>180</v>
      </c>
      <c r="J156" s="85"/>
      <c r="K156" s="95">
        <v>2.41</v>
      </c>
      <c r="L156" s="98" t="s">
        <v>184</v>
      </c>
      <c r="M156" s="99">
        <v>4.8399999999999999E-2</v>
      </c>
      <c r="N156" s="99">
        <v>8.0999999999999996E-3</v>
      </c>
      <c r="O156" s="95">
        <v>2067422.22</v>
      </c>
      <c r="P156" s="97">
        <v>109.94</v>
      </c>
      <c r="Q156" s="95">
        <v>2272.9240800000002</v>
      </c>
      <c r="R156" s="96">
        <v>2.4612169285714285E-3</v>
      </c>
      <c r="S156" s="96">
        <v>6.4669838050347801E-3</v>
      </c>
      <c r="T156" s="96">
        <f>Q156/'סכום נכסי הקרן'!$C$43</f>
        <v>1.3114803952529075E-3</v>
      </c>
    </row>
    <row r="157" spans="2:20">
      <c r="B157" s="88" t="s">
        <v>678</v>
      </c>
      <c r="C157" s="85" t="s">
        <v>679</v>
      </c>
      <c r="D157" s="98" t="s">
        <v>140</v>
      </c>
      <c r="E157" s="98" t="s">
        <v>319</v>
      </c>
      <c r="F157" s="85" t="s">
        <v>345</v>
      </c>
      <c r="G157" s="98" t="s">
        <v>321</v>
      </c>
      <c r="H157" s="85" t="s">
        <v>346</v>
      </c>
      <c r="I157" s="85" t="s">
        <v>180</v>
      </c>
      <c r="J157" s="85"/>
      <c r="K157" s="95">
        <v>3.43</v>
      </c>
      <c r="L157" s="98" t="s">
        <v>184</v>
      </c>
      <c r="M157" s="99">
        <v>1.95E-2</v>
      </c>
      <c r="N157" s="99">
        <v>1.1500000000000002E-2</v>
      </c>
      <c r="O157" s="95">
        <v>1610000</v>
      </c>
      <c r="P157" s="97">
        <v>103.67</v>
      </c>
      <c r="Q157" s="95">
        <v>1669.087</v>
      </c>
      <c r="R157" s="96">
        <v>2.3503649635036494E-3</v>
      </c>
      <c r="S157" s="96">
        <v>4.7489305486147536E-3</v>
      </c>
      <c r="T157" s="96">
        <f>Q157/'סכום נכסי הקרן'!$C$43</f>
        <v>9.6306554967356831E-4</v>
      </c>
    </row>
    <row r="158" spans="2:20">
      <c r="B158" s="88" t="s">
        <v>680</v>
      </c>
      <c r="C158" s="85" t="s">
        <v>681</v>
      </c>
      <c r="D158" s="98" t="s">
        <v>140</v>
      </c>
      <c r="E158" s="98" t="s">
        <v>319</v>
      </c>
      <c r="F158" s="85" t="s">
        <v>320</v>
      </c>
      <c r="G158" s="98" t="s">
        <v>321</v>
      </c>
      <c r="H158" s="85" t="s">
        <v>346</v>
      </c>
      <c r="I158" s="85" t="s">
        <v>180</v>
      </c>
      <c r="J158" s="85"/>
      <c r="K158" s="95">
        <v>1.1499999999999999</v>
      </c>
      <c r="L158" s="98" t="s">
        <v>184</v>
      </c>
      <c r="M158" s="99">
        <v>5.4000000000000006E-2</v>
      </c>
      <c r="N158" s="99">
        <v>6.6999999999999994E-3</v>
      </c>
      <c r="O158" s="95">
        <v>4114900</v>
      </c>
      <c r="P158" s="97">
        <v>109.96</v>
      </c>
      <c r="Q158" s="95">
        <v>4524.7440500000002</v>
      </c>
      <c r="R158" s="96">
        <v>1.8652888729528353E-3</v>
      </c>
      <c r="S158" s="96">
        <v>1.2873921637223132E-2</v>
      </c>
      <c r="T158" s="96">
        <f>Q158/'סכום נכסי הקרן'!$C$43</f>
        <v>2.6107836893136532E-3</v>
      </c>
    </row>
    <row r="159" spans="2:20">
      <c r="B159" s="88" t="s">
        <v>682</v>
      </c>
      <c r="C159" s="85" t="s">
        <v>683</v>
      </c>
      <c r="D159" s="98" t="s">
        <v>140</v>
      </c>
      <c r="E159" s="98" t="s">
        <v>319</v>
      </c>
      <c r="F159" s="85" t="s">
        <v>336</v>
      </c>
      <c r="G159" s="98" t="s">
        <v>321</v>
      </c>
      <c r="H159" s="85" t="s">
        <v>346</v>
      </c>
      <c r="I159" s="85" t="s">
        <v>182</v>
      </c>
      <c r="J159" s="85"/>
      <c r="K159" s="95">
        <v>1.1499999999999999</v>
      </c>
      <c r="L159" s="98" t="s">
        <v>184</v>
      </c>
      <c r="M159" s="99">
        <v>2.4199999999999999E-2</v>
      </c>
      <c r="N159" s="99">
        <v>6.7999999999999996E-3</v>
      </c>
      <c r="O159" s="95">
        <v>1234857</v>
      </c>
      <c r="P159" s="97">
        <v>102.17</v>
      </c>
      <c r="Q159" s="95">
        <v>1261.65336</v>
      </c>
      <c r="R159" s="96">
        <v>1.2775422413686078E-3</v>
      </c>
      <c r="S159" s="96">
        <v>3.5896895626569779E-3</v>
      </c>
      <c r="T159" s="96">
        <f>Q159/'סכום נכסי הקרן'!$C$43</f>
        <v>7.2797576558076627E-4</v>
      </c>
    </row>
    <row r="160" spans="2:20">
      <c r="B160" s="88" t="s">
        <v>684</v>
      </c>
      <c r="C160" s="85" t="s">
        <v>685</v>
      </c>
      <c r="D160" s="98" t="s">
        <v>140</v>
      </c>
      <c r="E160" s="98" t="s">
        <v>319</v>
      </c>
      <c r="F160" s="85" t="s">
        <v>336</v>
      </c>
      <c r="G160" s="98" t="s">
        <v>321</v>
      </c>
      <c r="H160" s="85" t="s">
        <v>346</v>
      </c>
      <c r="I160" s="85" t="s">
        <v>182</v>
      </c>
      <c r="J160" s="85"/>
      <c r="K160" s="95">
        <v>2.6200000000000006</v>
      </c>
      <c r="L160" s="98" t="s">
        <v>184</v>
      </c>
      <c r="M160" s="99">
        <v>6.0999999999999999E-2</v>
      </c>
      <c r="N160" s="99">
        <v>9.700000000000002E-3</v>
      </c>
      <c r="O160" s="95">
        <v>5146500</v>
      </c>
      <c r="P160" s="97">
        <v>115.33</v>
      </c>
      <c r="Q160" s="95">
        <v>5935.4583899999998</v>
      </c>
      <c r="R160" s="96">
        <v>3.0043612712759302E-3</v>
      </c>
      <c r="S160" s="96">
        <v>1.6887723448989023E-2</v>
      </c>
      <c r="T160" s="96">
        <f>Q160/'סכום נכסי הקרן'!$C$43</f>
        <v>3.4247678502857806E-3</v>
      </c>
    </row>
    <row r="161" spans="2:20">
      <c r="B161" s="88" t="s">
        <v>686</v>
      </c>
      <c r="C161" s="85" t="s">
        <v>687</v>
      </c>
      <c r="D161" s="98" t="s">
        <v>140</v>
      </c>
      <c r="E161" s="98" t="s">
        <v>319</v>
      </c>
      <c r="F161" s="85" t="s">
        <v>379</v>
      </c>
      <c r="G161" s="98" t="s">
        <v>380</v>
      </c>
      <c r="H161" s="85" t="s">
        <v>376</v>
      </c>
      <c r="I161" s="85" t="s">
        <v>182</v>
      </c>
      <c r="J161" s="85"/>
      <c r="K161" s="95">
        <v>7.1899999999999995</v>
      </c>
      <c r="L161" s="98" t="s">
        <v>184</v>
      </c>
      <c r="M161" s="99">
        <v>3.6499999999999998E-2</v>
      </c>
      <c r="N161" s="99">
        <v>2.7200000000000002E-2</v>
      </c>
      <c r="O161" s="95">
        <v>968000</v>
      </c>
      <c r="P161" s="97">
        <v>107.25</v>
      </c>
      <c r="Q161" s="95">
        <v>1038.1799699999999</v>
      </c>
      <c r="R161" s="96">
        <v>8.7800373877211903E-4</v>
      </c>
      <c r="S161" s="96">
        <v>2.9538571533376922E-3</v>
      </c>
      <c r="T161" s="96">
        <f>Q161/'סכום נכסי הקרן'!$C$43</f>
        <v>5.9903130482002348E-4</v>
      </c>
    </row>
    <row r="162" spans="2:20">
      <c r="B162" s="88" t="s">
        <v>688</v>
      </c>
      <c r="C162" s="85" t="s">
        <v>689</v>
      </c>
      <c r="D162" s="98" t="s">
        <v>140</v>
      </c>
      <c r="E162" s="98" t="s">
        <v>319</v>
      </c>
      <c r="F162" s="85" t="s">
        <v>320</v>
      </c>
      <c r="G162" s="98" t="s">
        <v>321</v>
      </c>
      <c r="H162" s="85" t="s">
        <v>376</v>
      </c>
      <c r="I162" s="85" t="s">
        <v>180</v>
      </c>
      <c r="J162" s="85"/>
      <c r="K162" s="95">
        <v>4.45</v>
      </c>
      <c r="L162" s="98" t="s">
        <v>184</v>
      </c>
      <c r="M162" s="99">
        <v>1.508E-2</v>
      </c>
      <c r="N162" s="99">
        <v>1.52E-2</v>
      </c>
      <c r="O162" s="95">
        <v>6776754</v>
      </c>
      <c r="P162" s="97">
        <v>100.06</v>
      </c>
      <c r="Q162" s="95">
        <v>6780.8198499999999</v>
      </c>
      <c r="R162" s="96">
        <v>7.1334252631578944E-3</v>
      </c>
      <c r="S162" s="96">
        <v>1.9292968269669773E-2</v>
      </c>
      <c r="T162" s="96">
        <f>Q162/'סכום נכסי הקרן'!$C$43</f>
        <v>3.9125426032781355E-3</v>
      </c>
    </row>
    <row r="163" spans="2:20">
      <c r="B163" s="88" t="s">
        <v>690</v>
      </c>
      <c r="C163" s="85" t="s">
        <v>691</v>
      </c>
      <c r="D163" s="98" t="s">
        <v>140</v>
      </c>
      <c r="E163" s="98" t="s">
        <v>319</v>
      </c>
      <c r="F163" s="85" t="s">
        <v>399</v>
      </c>
      <c r="G163" s="98" t="s">
        <v>364</v>
      </c>
      <c r="H163" s="85" t="s">
        <v>376</v>
      </c>
      <c r="I163" s="85" t="s">
        <v>182</v>
      </c>
      <c r="J163" s="85"/>
      <c r="K163" s="95">
        <v>1.1500000000000001</v>
      </c>
      <c r="L163" s="98" t="s">
        <v>184</v>
      </c>
      <c r="M163" s="99">
        <v>5.2499999999999998E-2</v>
      </c>
      <c r="N163" s="99">
        <v>1.2000000000000002E-2</v>
      </c>
      <c r="O163" s="95">
        <v>83771.990000000005</v>
      </c>
      <c r="P163" s="97">
        <v>106.4</v>
      </c>
      <c r="Q163" s="95">
        <v>89.133399999999995</v>
      </c>
      <c r="R163" s="96">
        <v>1.229127430196222E-3</v>
      </c>
      <c r="S163" s="96">
        <v>2.5360471093591782E-4</v>
      </c>
      <c r="T163" s="96">
        <f>Q163/'סכום נכסי הקרן'!$C$43</f>
        <v>5.1430097331819146E-5</v>
      </c>
    </row>
    <row r="164" spans="2:20" s="156" customFormat="1">
      <c r="B164" s="88" t="s">
        <v>692</v>
      </c>
      <c r="C164" s="85" t="s">
        <v>693</v>
      </c>
      <c r="D164" s="98" t="s">
        <v>140</v>
      </c>
      <c r="E164" s="98" t="s">
        <v>319</v>
      </c>
      <c r="F164" s="85" t="s">
        <v>320</v>
      </c>
      <c r="G164" s="98" t="s">
        <v>321</v>
      </c>
      <c r="H164" s="85" t="s">
        <v>376</v>
      </c>
      <c r="I164" s="85" t="s">
        <v>182</v>
      </c>
      <c r="J164" s="85"/>
      <c r="K164" s="95">
        <v>4.26</v>
      </c>
      <c r="L164" s="98" t="s">
        <v>184</v>
      </c>
      <c r="M164" s="99">
        <v>3.2500000000000001E-2</v>
      </c>
      <c r="N164" s="99">
        <v>2.8300000000000002E-2</v>
      </c>
      <c r="O164" s="95">
        <f>1850000/50000</f>
        <v>37</v>
      </c>
      <c r="P164" s="97">
        <v>5094983</v>
      </c>
      <c r="Q164" s="95">
        <v>1885.1436699999999</v>
      </c>
      <c r="R164" s="96">
        <v>2E-3</v>
      </c>
      <c r="S164" s="96">
        <v>5.3636607097117947E-3</v>
      </c>
      <c r="T164" s="96">
        <f>Q164/'סכום נכסי הקרן'!$C$43</f>
        <v>1.0877305525489071E-3</v>
      </c>
    </row>
    <row r="165" spans="2:20" s="156" customFormat="1">
      <c r="B165" s="88" t="s">
        <v>694</v>
      </c>
      <c r="C165" s="85" t="s">
        <v>695</v>
      </c>
      <c r="D165" s="98" t="s">
        <v>140</v>
      </c>
      <c r="E165" s="98" t="s">
        <v>319</v>
      </c>
      <c r="F165" s="85" t="s">
        <v>320</v>
      </c>
      <c r="G165" s="98" t="s">
        <v>321</v>
      </c>
      <c r="H165" s="85" t="s">
        <v>376</v>
      </c>
      <c r="I165" s="85" t="s">
        <v>180</v>
      </c>
      <c r="J165" s="85"/>
      <c r="K165" s="95">
        <v>3.9400000000000004</v>
      </c>
      <c r="L165" s="98" t="s">
        <v>184</v>
      </c>
      <c r="M165" s="99">
        <v>2.1179999999999997E-2</v>
      </c>
      <c r="N165" s="99">
        <v>1.5000000000000003E-2</v>
      </c>
      <c r="O165" s="95">
        <v>206233</v>
      </c>
      <c r="P165" s="97">
        <v>102.58</v>
      </c>
      <c r="Q165" s="95">
        <v>211.5538</v>
      </c>
      <c r="R165" s="96">
        <v>2.0623320623320624E-4</v>
      </c>
      <c r="S165" s="96">
        <v>6.0191847608634895E-4</v>
      </c>
      <c r="T165" s="96">
        <f>Q165/'סכום נכסי הקרן'!$C$43</f>
        <v>1.2206684054368174E-4</v>
      </c>
    </row>
    <row r="166" spans="2:20" s="156" customFormat="1">
      <c r="B166" s="88" t="s">
        <v>696</v>
      </c>
      <c r="C166" s="85" t="s">
        <v>697</v>
      </c>
      <c r="D166" s="98" t="s">
        <v>140</v>
      </c>
      <c r="E166" s="98" t="s">
        <v>319</v>
      </c>
      <c r="F166" s="85" t="s">
        <v>698</v>
      </c>
      <c r="G166" s="98" t="s">
        <v>321</v>
      </c>
      <c r="H166" s="85" t="s">
        <v>376</v>
      </c>
      <c r="I166" s="85" t="s">
        <v>182</v>
      </c>
      <c r="J166" s="85"/>
      <c r="K166" s="95">
        <v>5.46</v>
      </c>
      <c r="L166" s="98" t="s">
        <v>184</v>
      </c>
      <c r="M166" s="99">
        <v>2.07E-2</v>
      </c>
      <c r="N166" s="99">
        <v>1.5000000000000003E-2</v>
      </c>
      <c r="O166" s="95">
        <v>996000</v>
      </c>
      <c r="P166" s="97">
        <v>103.65</v>
      </c>
      <c r="Q166" s="95">
        <v>1032.3539900000001</v>
      </c>
      <c r="R166" s="96">
        <v>3.929567629200317E-3</v>
      </c>
      <c r="S166" s="96">
        <v>2.9372809207041518E-3</v>
      </c>
      <c r="T166" s="96">
        <f>Q166/'סכום נכסי הקרן'!$C$43</f>
        <v>5.9566970615495271E-4</v>
      </c>
    </row>
    <row r="167" spans="2:20" s="156" customFormat="1">
      <c r="B167" s="88" t="s">
        <v>699</v>
      </c>
      <c r="C167" s="85" t="s">
        <v>700</v>
      </c>
      <c r="D167" s="98" t="s">
        <v>140</v>
      </c>
      <c r="E167" s="98" t="s">
        <v>319</v>
      </c>
      <c r="F167" s="85" t="s">
        <v>414</v>
      </c>
      <c r="G167" s="98" t="s">
        <v>415</v>
      </c>
      <c r="H167" s="85" t="s">
        <v>416</v>
      </c>
      <c r="I167" s="85" t="s">
        <v>182</v>
      </c>
      <c r="J167" s="85"/>
      <c r="K167" s="95">
        <v>0.42000000000000004</v>
      </c>
      <c r="L167" s="98" t="s">
        <v>184</v>
      </c>
      <c r="M167" s="99">
        <v>6.5000000000000002E-2</v>
      </c>
      <c r="N167" s="99">
        <v>7.000000000000001E-3</v>
      </c>
      <c r="O167" s="95">
        <v>38588</v>
      </c>
      <c r="P167" s="97">
        <v>102.95</v>
      </c>
      <c r="Q167" s="95">
        <v>39.726339999999993</v>
      </c>
      <c r="R167" s="96">
        <v>9.9313757838771625E-5</v>
      </c>
      <c r="S167" s="96">
        <v>1.1303043496873213E-4</v>
      </c>
      <c r="T167" s="96">
        <f>Q167/'סכום נכסי הקרן'!$C$43</f>
        <v>2.292215412894538E-5</v>
      </c>
    </row>
    <row r="168" spans="2:20" s="156" customFormat="1">
      <c r="B168" s="88" t="s">
        <v>701</v>
      </c>
      <c r="C168" s="85" t="s">
        <v>702</v>
      </c>
      <c r="D168" s="98" t="s">
        <v>140</v>
      </c>
      <c r="E168" s="98" t="s">
        <v>319</v>
      </c>
      <c r="F168" s="85" t="s">
        <v>431</v>
      </c>
      <c r="G168" s="98" t="s">
        <v>364</v>
      </c>
      <c r="H168" s="85" t="s">
        <v>416</v>
      </c>
      <c r="I168" s="85" t="s">
        <v>182</v>
      </c>
      <c r="J168" s="85"/>
      <c r="K168" s="95">
        <v>0.82000000000000017</v>
      </c>
      <c r="L168" s="98" t="s">
        <v>184</v>
      </c>
      <c r="M168" s="99">
        <v>6.4100000000000004E-2</v>
      </c>
      <c r="N168" s="99">
        <v>6.9999999999999984E-3</v>
      </c>
      <c r="O168" s="95">
        <v>60191.6</v>
      </c>
      <c r="P168" s="97">
        <v>105.8</v>
      </c>
      <c r="Q168" s="95">
        <v>63.68271</v>
      </c>
      <c r="R168" s="96">
        <v>2.8040958556946929E-4</v>
      </c>
      <c r="S168" s="96">
        <v>1.811917335271165E-4</v>
      </c>
      <c r="T168" s="96">
        <f>Q168/'סכום נכסי הקרן'!$C$43</f>
        <v>3.6745013358112815E-5</v>
      </c>
    </row>
    <row r="169" spans="2:20" s="156" customFormat="1">
      <c r="B169" s="88" t="s">
        <v>703</v>
      </c>
      <c r="C169" s="85" t="s">
        <v>704</v>
      </c>
      <c r="D169" s="98" t="s">
        <v>140</v>
      </c>
      <c r="E169" s="98" t="s">
        <v>319</v>
      </c>
      <c r="F169" s="85" t="s">
        <v>436</v>
      </c>
      <c r="G169" s="98" t="s">
        <v>364</v>
      </c>
      <c r="H169" s="85" t="s">
        <v>416</v>
      </c>
      <c r="I169" s="85" t="s">
        <v>182</v>
      </c>
      <c r="J169" s="85"/>
      <c r="K169" s="95">
        <v>0.5</v>
      </c>
      <c r="L169" s="98" t="s">
        <v>184</v>
      </c>
      <c r="M169" s="99">
        <v>6.4000000000000001E-2</v>
      </c>
      <c r="N169" s="99">
        <v>8.6999999999999994E-3</v>
      </c>
      <c r="O169" s="95">
        <v>316796.79999999999</v>
      </c>
      <c r="P169" s="97">
        <v>105.94</v>
      </c>
      <c r="Q169" s="95">
        <v>335.61453</v>
      </c>
      <c r="R169" s="96">
        <v>1.1272463514860435E-3</v>
      </c>
      <c r="S169" s="96">
        <v>9.5489935160718569E-4</v>
      </c>
      <c r="T169" s="96">
        <f>Q169/'סכום נכסי הקרן'!$C$43</f>
        <v>1.9365005647571773E-4</v>
      </c>
    </row>
    <row r="170" spans="2:20" s="156" customFormat="1">
      <c r="B170" s="88" t="s">
        <v>705</v>
      </c>
      <c r="C170" s="85" t="s">
        <v>706</v>
      </c>
      <c r="D170" s="98" t="s">
        <v>140</v>
      </c>
      <c r="E170" s="98" t="s">
        <v>319</v>
      </c>
      <c r="F170" s="85" t="s">
        <v>436</v>
      </c>
      <c r="G170" s="98" t="s">
        <v>364</v>
      </c>
      <c r="H170" s="85" t="s">
        <v>416</v>
      </c>
      <c r="I170" s="85" t="s">
        <v>182</v>
      </c>
      <c r="J170" s="85"/>
      <c r="K170" s="95">
        <v>1.25</v>
      </c>
      <c r="L170" s="98" t="s">
        <v>184</v>
      </c>
      <c r="M170" s="99">
        <v>7.7400000000000004E-3</v>
      </c>
      <c r="N170" s="99">
        <v>1.4000000000000002E-2</v>
      </c>
      <c r="O170" s="95">
        <v>553377</v>
      </c>
      <c r="P170" s="97">
        <v>99.23</v>
      </c>
      <c r="Q170" s="95">
        <v>549.11599999999999</v>
      </c>
      <c r="R170" s="96">
        <v>9.9605495265936883E-4</v>
      </c>
      <c r="S170" s="96">
        <v>1.5623593899737635E-3</v>
      </c>
      <c r="T170" s="96">
        <f>Q170/'סכום נכסי הקרן'!$C$43</f>
        <v>3.1684070535241789E-4</v>
      </c>
    </row>
    <row r="171" spans="2:20" s="156" customFormat="1">
      <c r="B171" s="88" t="s">
        <v>707</v>
      </c>
      <c r="C171" s="85" t="s">
        <v>708</v>
      </c>
      <c r="D171" s="98" t="s">
        <v>140</v>
      </c>
      <c r="E171" s="98" t="s">
        <v>319</v>
      </c>
      <c r="F171" s="85" t="s">
        <v>445</v>
      </c>
      <c r="G171" s="98" t="s">
        <v>364</v>
      </c>
      <c r="H171" s="85" t="s">
        <v>416</v>
      </c>
      <c r="I171" s="85" t="s">
        <v>182</v>
      </c>
      <c r="J171" s="85"/>
      <c r="K171" s="95">
        <v>3.96</v>
      </c>
      <c r="L171" s="98" t="s">
        <v>184</v>
      </c>
      <c r="M171" s="99">
        <v>5.0499999999999996E-2</v>
      </c>
      <c r="N171" s="99">
        <v>3.0499999999999992E-2</v>
      </c>
      <c r="O171" s="95">
        <v>317112</v>
      </c>
      <c r="P171" s="97">
        <v>110.52</v>
      </c>
      <c r="Q171" s="95">
        <v>350.47219000000001</v>
      </c>
      <c r="R171" s="96">
        <v>5.1702818683397028E-4</v>
      </c>
      <c r="S171" s="96">
        <v>9.9717275943729381E-4</v>
      </c>
      <c r="T171" s="96">
        <f>Q171/'סכום נכסי הקרן'!$C$43</f>
        <v>2.0222294722063575E-4</v>
      </c>
    </row>
    <row r="172" spans="2:20" s="156" customFormat="1">
      <c r="B172" s="88" t="s">
        <v>709</v>
      </c>
      <c r="C172" s="85" t="s">
        <v>710</v>
      </c>
      <c r="D172" s="98" t="s">
        <v>140</v>
      </c>
      <c r="E172" s="98" t="s">
        <v>319</v>
      </c>
      <c r="F172" s="85" t="s">
        <v>445</v>
      </c>
      <c r="G172" s="98" t="s">
        <v>364</v>
      </c>
      <c r="H172" s="85" t="s">
        <v>416</v>
      </c>
      <c r="I172" s="85" t="s">
        <v>182</v>
      </c>
      <c r="J172" s="85"/>
      <c r="K172" s="95">
        <v>6.0700000000000012</v>
      </c>
      <c r="L172" s="98" t="s">
        <v>184</v>
      </c>
      <c r="M172" s="99">
        <v>4.3499999999999997E-2</v>
      </c>
      <c r="N172" s="99">
        <v>4.2500000000000003E-2</v>
      </c>
      <c r="O172" s="95">
        <v>422927</v>
      </c>
      <c r="P172" s="97">
        <v>101.42</v>
      </c>
      <c r="Q172" s="95">
        <v>428.93257</v>
      </c>
      <c r="R172" s="96">
        <v>1.6533373468542076E-3</v>
      </c>
      <c r="S172" s="96">
        <v>1.2204103111274824E-3</v>
      </c>
      <c r="T172" s="96">
        <f>Q172/'סכום נכסי הקרן'!$C$43</f>
        <v>2.4749469698101198E-4</v>
      </c>
    </row>
    <row r="173" spans="2:20" s="156" customFormat="1">
      <c r="B173" s="88" t="s">
        <v>711</v>
      </c>
      <c r="C173" s="85" t="s">
        <v>712</v>
      </c>
      <c r="D173" s="98" t="s">
        <v>140</v>
      </c>
      <c r="E173" s="98" t="s">
        <v>319</v>
      </c>
      <c r="F173" s="85" t="s">
        <v>448</v>
      </c>
      <c r="G173" s="98" t="s">
        <v>321</v>
      </c>
      <c r="H173" s="85" t="s">
        <v>416</v>
      </c>
      <c r="I173" s="85" t="s">
        <v>180</v>
      </c>
      <c r="J173" s="85"/>
      <c r="K173" s="95">
        <v>1.1499999999999999</v>
      </c>
      <c r="L173" s="98" t="s">
        <v>184</v>
      </c>
      <c r="M173" s="99">
        <v>2.1219999999999999E-2</v>
      </c>
      <c r="N173" s="99">
        <v>7.6999999999999994E-3</v>
      </c>
      <c r="O173" s="95">
        <v>1399123</v>
      </c>
      <c r="P173" s="97">
        <v>101.7</v>
      </c>
      <c r="Q173" s="95">
        <v>1422.90805</v>
      </c>
      <c r="R173" s="96">
        <v>1.8293948360423168E-3</v>
      </c>
      <c r="S173" s="96">
        <v>4.048495678484614E-3</v>
      </c>
      <c r="T173" s="96">
        <f>Q173/'סכום נכסי הקרן'!$C$43</f>
        <v>8.210199488152476E-4</v>
      </c>
    </row>
    <row r="174" spans="2:20" s="156" customFormat="1">
      <c r="B174" s="88" t="s">
        <v>713</v>
      </c>
      <c r="C174" s="85" t="s">
        <v>714</v>
      </c>
      <c r="D174" s="98" t="s">
        <v>140</v>
      </c>
      <c r="E174" s="98" t="s">
        <v>319</v>
      </c>
      <c r="F174" s="85" t="s">
        <v>455</v>
      </c>
      <c r="G174" s="98" t="s">
        <v>321</v>
      </c>
      <c r="H174" s="85" t="s">
        <v>416</v>
      </c>
      <c r="I174" s="85" t="s">
        <v>182</v>
      </c>
      <c r="J174" s="85"/>
      <c r="K174" s="95">
        <v>0.74999999999999989</v>
      </c>
      <c r="L174" s="98" t="s">
        <v>184</v>
      </c>
      <c r="M174" s="99">
        <v>1.3100000000000001E-2</v>
      </c>
      <c r="N174" s="99">
        <v>5.7000000000000002E-3</v>
      </c>
      <c r="O174" s="95">
        <v>423984.78</v>
      </c>
      <c r="P174" s="97">
        <v>100.55</v>
      </c>
      <c r="Q174" s="95">
        <v>427.70143000000002</v>
      </c>
      <c r="R174" s="96">
        <v>5.776699706396873E-3</v>
      </c>
      <c r="S174" s="96">
        <v>1.2169074389850349E-3</v>
      </c>
      <c r="T174" s="96">
        <f>Q174/'סכום נכסי הקרן'!$C$43</f>
        <v>2.4678432746712498E-4</v>
      </c>
    </row>
    <row r="175" spans="2:20" s="156" customFormat="1">
      <c r="B175" s="88" t="s">
        <v>715</v>
      </c>
      <c r="C175" s="85" t="s">
        <v>716</v>
      </c>
      <c r="D175" s="98" t="s">
        <v>140</v>
      </c>
      <c r="E175" s="98" t="s">
        <v>319</v>
      </c>
      <c r="F175" s="85" t="s">
        <v>455</v>
      </c>
      <c r="G175" s="98" t="s">
        <v>321</v>
      </c>
      <c r="H175" s="85" t="s">
        <v>416</v>
      </c>
      <c r="I175" s="85" t="s">
        <v>182</v>
      </c>
      <c r="J175" s="85"/>
      <c r="K175" s="95">
        <v>3.6900000000000004</v>
      </c>
      <c r="L175" s="98" t="s">
        <v>184</v>
      </c>
      <c r="M175" s="99">
        <v>1.0500000000000001E-2</v>
      </c>
      <c r="N175" s="99">
        <v>1.24E-2</v>
      </c>
      <c r="O175" s="95">
        <v>582000</v>
      </c>
      <c r="P175" s="97">
        <v>99.31</v>
      </c>
      <c r="Q175" s="95">
        <v>579.50774999999999</v>
      </c>
      <c r="R175" s="96">
        <v>1.9400000000000001E-3</v>
      </c>
      <c r="S175" s="96">
        <v>1.6488308021894613E-3</v>
      </c>
      <c r="T175" s="96">
        <f>Q175/'סכום נכסי הקרן'!$C$43</f>
        <v>3.3437678790491015E-4</v>
      </c>
    </row>
    <row r="176" spans="2:20" s="156" customFormat="1">
      <c r="B176" s="88" t="s">
        <v>717</v>
      </c>
      <c r="C176" s="85" t="s">
        <v>718</v>
      </c>
      <c r="D176" s="98" t="s">
        <v>140</v>
      </c>
      <c r="E176" s="98" t="s">
        <v>319</v>
      </c>
      <c r="F176" s="85" t="s">
        <v>411</v>
      </c>
      <c r="G176" s="98" t="s">
        <v>396</v>
      </c>
      <c r="H176" s="85" t="s">
        <v>416</v>
      </c>
      <c r="I176" s="85" t="s">
        <v>180</v>
      </c>
      <c r="J176" s="85"/>
      <c r="K176" s="95">
        <v>1.2100000000000002</v>
      </c>
      <c r="L176" s="98" t="s">
        <v>184</v>
      </c>
      <c r="M176" s="99">
        <v>0.06</v>
      </c>
      <c r="N176" s="99">
        <v>8.8999999999999999E-3</v>
      </c>
      <c r="O176" s="95">
        <v>506938</v>
      </c>
      <c r="P176" s="97">
        <v>107.84</v>
      </c>
      <c r="Q176" s="95">
        <v>546.68196</v>
      </c>
      <c r="R176" s="96">
        <v>3.2333852715511553E-3</v>
      </c>
      <c r="S176" s="96">
        <v>1.5554339948849814E-3</v>
      </c>
      <c r="T176" s="96">
        <f>Q176/'סכום נכסי הקרן'!$C$43</f>
        <v>3.1543626084441594E-4</v>
      </c>
    </row>
    <row r="177" spans="2:20" s="156" customFormat="1">
      <c r="B177" s="88" t="s">
        <v>719</v>
      </c>
      <c r="C177" s="85" t="s">
        <v>720</v>
      </c>
      <c r="D177" s="98" t="s">
        <v>140</v>
      </c>
      <c r="E177" s="98" t="s">
        <v>319</v>
      </c>
      <c r="F177" s="85" t="s">
        <v>395</v>
      </c>
      <c r="G177" s="98" t="s">
        <v>396</v>
      </c>
      <c r="H177" s="85" t="s">
        <v>416</v>
      </c>
      <c r="I177" s="85" t="s">
        <v>182</v>
      </c>
      <c r="J177" s="85"/>
      <c r="K177" s="95">
        <v>1.8800000000000001</v>
      </c>
      <c r="L177" s="98" t="s">
        <v>184</v>
      </c>
      <c r="M177" s="99">
        <v>1.9220000000000001E-2</v>
      </c>
      <c r="N177" s="99">
        <v>1.1899999999999999E-2</v>
      </c>
      <c r="O177" s="95">
        <v>788900</v>
      </c>
      <c r="P177" s="97">
        <v>101.47</v>
      </c>
      <c r="Q177" s="95">
        <v>800.49680000000001</v>
      </c>
      <c r="R177" s="96">
        <v>5.2565648758320614E-3</v>
      </c>
      <c r="S177" s="96">
        <v>2.277594701527455E-3</v>
      </c>
      <c r="T177" s="96">
        <f>Q177/'סכום נכסי הקרן'!$C$43</f>
        <v>4.6188778098681045E-4</v>
      </c>
    </row>
    <row r="178" spans="2:20" s="156" customFormat="1">
      <c r="B178" s="88" t="s">
        <v>721</v>
      </c>
      <c r="C178" s="85" t="s">
        <v>722</v>
      </c>
      <c r="D178" s="98" t="s">
        <v>140</v>
      </c>
      <c r="E178" s="98" t="s">
        <v>319</v>
      </c>
      <c r="F178" s="85" t="s">
        <v>395</v>
      </c>
      <c r="G178" s="98" t="s">
        <v>396</v>
      </c>
      <c r="H178" s="85" t="s">
        <v>416</v>
      </c>
      <c r="I178" s="85" t="s">
        <v>182</v>
      </c>
      <c r="J178" s="85"/>
      <c r="K178" s="95">
        <v>2.84</v>
      </c>
      <c r="L178" s="98" t="s">
        <v>184</v>
      </c>
      <c r="M178" s="99">
        <v>1.9220000000000001E-2</v>
      </c>
      <c r="N178" s="99">
        <v>1.0599999999999998E-2</v>
      </c>
      <c r="O178" s="95">
        <v>2174400</v>
      </c>
      <c r="P178" s="97">
        <v>102.5</v>
      </c>
      <c r="Q178" s="95">
        <v>2228.75992</v>
      </c>
      <c r="R178" s="96">
        <v>1.4488369458751723E-2</v>
      </c>
      <c r="S178" s="96">
        <v>6.341326767038611E-3</v>
      </c>
      <c r="T178" s="96">
        <f>Q178/'סכום נכסי הקרן'!$C$43</f>
        <v>1.2859976127339186E-3</v>
      </c>
    </row>
    <row r="179" spans="2:20" s="156" customFormat="1">
      <c r="B179" s="88" t="s">
        <v>723</v>
      </c>
      <c r="C179" s="85" t="s">
        <v>724</v>
      </c>
      <c r="D179" s="98" t="s">
        <v>140</v>
      </c>
      <c r="E179" s="98" t="s">
        <v>319</v>
      </c>
      <c r="F179" s="85" t="s">
        <v>395</v>
      </c>
      <c r="G179" s="98" t="s">
        <v>396</v>
      </c>
      <c r="H179" s="85" t="s">
        <v>416</v>
      </c>
      <c r="I179" s="85" t="s">
        <v>182</v>
      </c>
      <c r="J179" s="85"/>
      <c r="K179" s="95">
        <v>9.93</v>
      </c>
      <c r="L179" s="98" t="s">
        <v>184</v>
      </c>
      <c r="M179" s="99">
        <v>3.95E-2</v>
      </c>
      <c r="N179" s="99">
        <v>3.8100000000000002E-2</v>
      </c>
      <c r="O179" s="95">
        <v>346000</v>
      </c>
      <c r="P179" s="97">
        <v>102.69</v>
      </c>
      <c r="Q179" s="95">
        <v>355.30739</v>
      </c>
      <c r="R179" s="96">
        <v>3.2917112617433701E-3</v>
      </c>
      <c r="S179" s="96">
        <v>1.0109299985678257E-3</v>
      </c>
      <c r="T179" s="96">
        <f>Q179/'סכום נכסי הקרן'!$C$43</f>
        <v>2.0501286443033281E-4</v>
      </c>
    </row>
    <row r="180" spans="2:20" s="156" customFormat="1">
      <c r="B180" s="88" t="s">
        <v>725</v>
      </c>
      <c r="C180" s="85" t="s">
        <v>726</v>
      </c>
      <c r="D180" s="98" t="s">
        <v>140</v>
      </c>
      <c r="E180" s="98" t="s">
        <v>319</v>
      </c>
      <c r="F180" s="85" t="s">
        <v>395</v>
      </c>
      <c r="G180" s="98" t="s">
        <v>396</v>
      </c>
      <c r="H180" s="85" t="s">
        <v>416</v>
      </c>
      <c r="I180" s="85" t="s">
        <v>182</v>
      </c>
      <c r="J180" s="85"/>
      <c r="K180" s="95">
        <v>10.540000000000001</v>
      </c>
      <c r="L180" s="98" t="s">
        <v>184</v>
      </c>
      <c r="M180" s="99">
        <v>3.95E-2</v>
      </c>
      <c r="N180" s="99">
        <v>3.8199999999999998E-2</v>
      </c>
      <c r="O180" s="95">
        <v>346000</v>
      </c>
      <c r="P180" s="97">
        <v>102.7</v>
      </c>
      <c r="Q180" s="95">
        <v>355.34199000000001</v>
      </c>
      <c r="R180" s="96">
        <v>3.2917112617433701E-3</v>
      </c>
      <c r="S180" s="96">
        <v>1.0110284434044232E-3</v>
      </c>
      <c r="T180" s="96">
        <f>Q180/'סכום נכסי הקרן'!$C$43</f>
        <v>2.0503282867906204E-4</v>
      </c>
    </row>
    <row r="181" spans="2:20" s="156" customFormat="1">
      <c r="B181" s="88" t="s">
        <v>727</v>
      </c>
      <c r="C181" s="85" t="s">
        <v>728</v>
      </c>
      <c r="D181" s="98" t="s">
        <v>140</v>
      </c>
      <c r="E181" s="98" t="s">
        <v>319</v>
      </c>
      <c r="F181" s="85" t="s">
        <v>474</v>
      </c>
      <c r="G181" s="98" t="s">
        <v>396</v>
      </c>
      <c r="H181" s="85" t="s">
        <v>416</v>
      </c>
      <c r="I181" s="85" t="s">
        <v>180</v>
      </c>
      <c r="J181" s="85"/>
      <c r="K181" s="95">
        <v>1.0500000000000003</v>
      </c>
      <c r="L181" s="98" t="s">
        <v>184</v>
      </c>
      <c r="M181" s="99">
        <v>5.7000000000000002E-2</v>
      </c>
      <c r="N181" s="99">
        <v>8.199999999999999E-3</v>
      </c>
      <c r="O181" s="95">
        <v>38688.660000000003</v>
      </c>
      <c r="P181" s="97">
        <v>107.62</v>
      </c>
      <c r="Q181" s="95">
        <v>41.636739999999996</v>
      </c>
      <c r="R181" s="96">
        <v>2.6974272805867753E-4</v>
      </c>
      <c r="S181" s="96">
        <v>1.184659556576319E-4</v>
      </c>
      <c r="T181" s="96">
        <f>Q181/'סכום נכסי הקרן'!$C$43</f>
        <v>2.4024457619474265E-5</v>
      </c>
    </row>
    <row r="182" spans="2:20" s="156" customFormat="1">
      <c r="B182" s="88" t="s">
        <v>729</v>
      </c>
      <c r="C182" s="85" t="s">
        <v>730</v>
      </c>
      <c r="D182" s="98" t="s">
        <v>140</v>
      </c>
      <c r="E182" s="98" t="s">
        <v>319</v>
      </c>
      <c r="F182" s="85" t="s">
        <v>474</v>
      </c>
      <c r="G182" s="98" t="s">
        <v>396</v>
      </c>
      <c r="H182" s="85" t="s">
        <v>416</v>
      </c>
      <c r="I182" s="85" t="s">
        <v>180</v>
      </c>
      <c r="J182" s="85"/>
      <c r="K182" s="95">
        <v>6.9399999999999995</v>
      </c>
      <c r="L182" s="98" t="s">
        <v>184</v>
      </c>
      <c r="M182" s="99">
        <v>3.9199999999999999E-2</v>
      </c>
      <c r="N182" s="99">
        <v>3.0800000000000001E-2</v>
      </c>
      <c r="O182" s="95">
        <v>1652468.26</v>
      </c>
      <c r="P182" s="97">
        <v>107.79</v>
      </c>
      <c r="Q182" s="95">
        <v>1781.19559</v>
      </c>
      <c r="R182" s="96">
        <v>1.7215829282370028E-3</v>
      </c>
      <c r="S182" s="96">
        <v>5.0679048787803634E-3</v>
      </c>
      <c r="T182" s="96">
        <f>Q182/'סכום נכסי הקרן'!$C$43</f>
        <v>1.0277523639927013E-3</v>
      </c>
    </row>
    <row r="183" spans="2:20" s="156" customFormat="1">
      <c r="B183" s="88" t="s">
        <v>731</v>
      </c>
      <c r="C183" s="85" t="s">
        <v>732</v>
      </c>
      <c r="D183" s="98" t="s">
        <v>140</v>
      </c>
      <c r="E183" s="98" t="s">
        <v>319</v>
      </c>
      <c r="F183" s="85" t="s">
        <v>448</v>
      </c>
      <c r="G183" s="98" t="s">
        <v>321</v>
      </c>
      <c r="H183" s="85" t="s">
        <v>416</v>
      </c>
      <c r="I183" s="85" t="s">
        <v>180</v>
      </c>
      <c r="J183" s="85"/>
      <c r="K183" s="95">
        <v>1.6400000000000001</v>
      </c>
      <c r="L183" s="98" t="s">
        <v>184</v>
      </c>
      <c r="M183" s="99">
        <v>6.0999999999999999E-2</v>
      </c>
      <c r="N183" s="99">
        <v>7.6E-3</v>
      </c>
      <c r="O183" s="95">
        <v>966000</v>
      </c>
      <c r="P183" s="97">
        <v>110.82</v>
      </c>
      <c r="Q183" s="95">
        <v>1070.5212200000001</v>
      </c>
      <c r="R183" s="96">
        <v>2.1466666666666665E-3</v>
      </c>
      <c r="S183" s="96">
        <v>3.0458753345980983E-3</v>
      </c>
      <c r="T183" s="96">
        <f>Q183/'סכום נכסי הקרן'!$C$43</f>
        <v>6.1769225161811164E-4</v>
      </c>
    </row>
    <row r="184" spans="2:20" s="156" customFormat="1">
      <c r="B184" s="88" t="s">
        <v>733</v>
      </c>
      <c r="C184" s="85" t="s">
        <v>734</v>
      </c>
      <c r="D184" s="98" t="s">
        <v>140</v>
      </c>
      <c r="E184" s="98" t="s">
        <v>319</v>
      </c>
      <c r="F184" s="85"/>
      <c r="G184" s="98" t="s">
        <v>735</v>
      </c>
      <c r="H184" s="85" t="s">
        <v>416</v>
      </c>
      <c r="I184" s="85" t="s">
        <v>180</v>
      </c>
      <c r="J184" s="85"/>
      <c r="K184" s="95">
        <v>4.04</v>
      </c>
      <c r="L184" s="98" t="s">
        <v>184</v>
      </c>
      <c r="M184" s="99">
        <v>4.2000000000000003E-2</v>
      </c>
      <c r="N184" s="99">
        <v>3.9000000000000007E-2</v>
      </c>
      <c r="O184" s="95">
        <v>4683394</v>
      </c>
      <c r="P184" s="97">
        <v>101.34</v>
      </c>
      <c r="Q184" s="95">
        <v>4746.1513099999993</v>
      </c>
      <c r="R184" s="96">
        <v>3.3452814285714286E-3</v>
      </c>
      <c r="S184" s="96">
        <v>1.3503875438732032E-2</v>
      </c>
      <c r="T184" s="96">
        <f>Q184/'סכום נכסי הקרן'!$C$43</f>
        <v>2.7385359901545428E-3</v>
      </c>
    </row>
    <row r="185" spans="2:20" s="156" customFormat="1">
      <c r="B185" s="88" t="s">
        <v>736</v>
      </c>
      <c r="C185" s="85" t="s">
        <v>737</v>
      </c>
      <c r="D185" s="98" t="s">
        <v>140</v>
      </c>
      <c r="E185" s="98" t="s">
        <v>319</v>
      </c>
      <c r="F185" s="85" t="s">
        <v>738</v>
      </c>
      <c r="G185" s="98" t="s">
        <v>471</v>
      </c>
      <c r="H185" s="85" t="s">
        <v>416</v>
      </c>
      <c r="I185" s="85" t="s">
        <v>182</v>
      </c>
      <c r="J185" s="85"/>
      <c r="K185" s="95">
        <v>2.81</v>
      </c>
      <c r="L185" s="98" t="s">
        <v>184</v>
      </c>
      <c r="M185" s="99">
        <v>2.3E-2</v>
      </c>
      <c r="N185" s="99">
        <v>1.4400000000000001E-2</v>
      </c>
      <c r="O185" s="95">
        <v>5440430</v>
      </c>
      <c r="P185" s="97">
        <v>102.47</v>
      </c>
      <c r="Q185" s="95">
        <v>5574.8085999999994</v>
      </c>
      <c r="R185" s="96">
        <v>1.7453560036303102E-3</v>
      </c>
      <c r="S185" s="96">
        <v>1.58615931124143E-2</v>
      </c>
      <c r="T185" s="96">
        <f>Q185/'סכום נכסי הקרן'!$C$43</f>
        <v>3.2166724135314307E-3</v>
      </c>
    </row>
    <row r="186" spans="2:20" s="156" customFormat="1">
      <c r="B186" s="88" t="s">
        <v>739</v>
      </c>
      <c r="C186" s="85" t="s">
        <v>740</v>
      </c>
      <c r="D186" s="98" t="s">
        <v>140</v>
      </c>
      <c r="E186" s="98" t="s">
        <v>319</v>
      </c>
      <c r="F186" s="85" t="s">
        <v>738</v>
      </c>
      <c r="G186" s="98" t="s">
        <v>471</v>
      </c>
      <c r="H186" s="85" t="s">
        <v>416</v>
      </c>
      <c r="I186" s="85" t="s">
        <v>182</v>
      </c>
      <c r="J186" s="85"/>
      <c r="K186" s="95">
        <v>7.4</v>
      </c>
      <c r="L186" s="98" t="s">
        <v>184</v>
      </c>
      <c r="M186" s="99">
        <v>1.7500000000000002E-2</v>
      </c>
      <c r="N186" s="99">
        <v>2.06E-2</v>
      </c>
      <c r="O186" s="95">
        <v>3720306</v>
      </c>
      <c r="P186" s="97">
        <v>97.96</v>
      </c>
      <c r="Q186" s="95">
        <v>3644.41176</v>
      </c>
      <c r="R186" s="96">
        <v>2.5753226849268792E-3</v>
      </c>
      <c r="S186" s="96">
        <v>1.0369176884605093E-2</v>
      </c>
      <c r="T186" s="96">
        <f>Q186/'סכום נכסי הקרן'!$C$43</f>
        <v>2.102830718159818E-3</v>
      </c>
    </row>
    <row r="187" spans="2:20" s="156" customFormat="1">
      <c r="B187" s="88" t="s">
        <v>741</v>
      </c>
      <c r="C187" s="85" t="s">
        <v>742</v>
      </c>
      <c r="D187" s="98" t="s">
        <v>140</v>
      </c>
      <c r="E187" s="98" t="s">
        <v>319</v>
      </c>
      <c r="F187" s="85" t="s">
        <v>513</v>
      </c>
      <c r="G187" s="98" t="s">
        <v>364</v>
      </c>
      <c r="H187" s="85" t="s">
        <v>507</v>
      </c>
      <c r="I187" s="85" t="s">
        <v>182</v>
      </c>
      <c r="J187" s="85"/>
      <c r="K187" s="95">
        <v>5.35</v>
      </c>
      <c r="L187" s="98" t="s">
        <v>184</v>
      </c>
      <c r="M187" s="99">
        <v>3.5000000000000003E-2</v>
      </c>
      <c r="N187" s="99">
        <v>2.1300000000000003E-2</v>
      </c>
      <c r="O187" s="95">
        <v>601350</v>
      </c>
      <c r="P187" s="97">
        <v>107.5</v>
      </c>
      <c r="Q187" s="95">
        <v>656.97486000000004</v>
      </c>
      <c r="R187" s="96">
        <v>5.9474535285652828E-3</v>
      </c>
      <c r="S187" s="96">
        <v>1.8692422757626782E-3</v>
      </c>
      <c r="T187" s="96">
        <f>Q187/'סכום נכסי הקרן'!$C$43</f>
        <v>3.7907541947640574E-4</v>
      </c>
    </row>
    <row r="188" spans="2:20" s="156" customFormat="1">
      <c r="B188" s="88" t="s">
        <v>743</v>
      </c>
      <c r="C188" s="85" t="s">
        <v>744</v>
      </c>
      <c r="D188" s="98" t="s">
        <v>140</v>
      </c>
      <c r="E188" s="98" t="s">
        <v>319</v>
      </c>
      <c r="F188" s="85" t="s">
        <v>745</v>
      </c>
      <c r="G188" s="98" t="s">
        <v>380</v>
      </c>
      <c r="H188" s="85" t="s">
        <v>507</v>
      </c>
      <c r="I188" s="85" t="s">
        <v>180</v>
      </c>
      <c r="J188" s="85"/>
      <c r="K188" s="95">
        <v>1.8299999999999996</v>
      </c>
      <c r="L188" s="98" t="s">
        <v>184</v>
      </c>
      <c r="M188" s="99">
        <v>6.9000000000000006E-2</v>
      </c>
      <c r="N188" s="99">
        <v>1.8199999999999997E-2</v>
      </c>
      <c r="O188" s="95">
        <v>0.41</v>
      </c>
      <c r="P188" s="97">
        <v>111.36</v>
      </c>
      <c r="Q188" s="95">
        <v>4.6000000000000001E-4</v>
      </c>
      <c r="R188" s="96">
        <v>9.1038280486721724E-10</v>
      </c>
      <c r="S188" s="96">
        <v>1.3088041859787937E-9</v>
      </c>
      <c r="T188" s="96">
        <f>Q188/'סכום נכסי הקרן'!$C$43</f>
        <v>2.6542064784510419E-10</v>
      </c>
    </row>
    <row r="189" spans="2:20" s="156" customFormat="1">
      <c r="B189" s="88" t="s">
        <v>746</v>
      </c>
      <c r="C189" s="85" t="s">
        <v>747</v>
      </c>
      <c r="D189" s="98" t="s">
        <v>140</v>
      </c>
      <c r="E189" s="98" t="s">
        <v>319</v>
      </c>
      <c r="F189" s="85" t="s">
        <v>748</v>
      </c>
      <c r="G189" s="98" t="s">
        <v>749</v>
      </c>
      <c r="H189" s="85" t="s">
        <v>507</v>
      </c>
      <c r="I189" s="85" t="s">
        <v>180</v>
      </c>
      <c r="J189" s="85"/>
      <c r="K189" s="95">
        <v>2.0500000000000003</v>
      </c>
      <c r="L189" s="98" t="s">
        <v>184</v>
      </c>
      <c r="M189" s="99">
        <v>5.5500000000000001E-2</v>
      </c>
      <c r="N189" s="99">
        <v>1.4600000000000002E-2</v>
      </c>
      <c r="O189" s="95">
        <v>138000</v>
      </c>
      <c r="P189" s="97">
        <v>110.53</v>
      </c>
      <c r="Q189" s="95">
        <v>152.53139999999999</v>
      </c>
      <c r="R189" s="96">
        <v>2.875E-3</v>
      </c>
      <c r="S189" s="96">
        <v>4.3398638002870818E-4</v>
      </c>
      <c r="T189" s="96">
        <f>Q189/'סכום נכסי הקרן'!$C$43</f>
        <v>8.8010832618958093E-5</v>
      </c>
    </row>
    <row r="190" spans="2:20" s="156" customFormat="1">
      <c r="B190" s="88" t="s">
        <v>750</v>
      </c>
      <c r="C190" s="85" t="s">
        <v>751</v>
      </c>
      <c r="D190" s="98" t="s">
        <v>140</v>
      </c>
      <c r="E190" s="98" t="s">
        <v>319</v>
      </c>
      <c r="F190" s="85" t="s">
        <v>603</v>
      </c>
      <c r="G190" s="98" t="s">
        <v>321</v>
      </c>
      <c r="H190" s="85" t="s">
        <v>507</v>
      </c>
      <c r="I190" s="85" t="s">
        <v>182</v>
      </c>
      <c r="J190" s="85"/>
      <c r="K190" s="95">
        <v>0.42</v>
      </c>
      <c r="L190" s="98" t="s">
        <v>184</v>
      </c>
      <c r="M190" s="99">
        <v>1.0700000000000001E-2</v>
      </c>
      <c r="N190" s="99">
        <v>7.9000000000000008E-3</v>
      </c>
      <c r="O190" s="95">
        <v>192500</v>
      </c>
      <c r="P190" s="97">
        <v>100.19</v>
      </c>
      <c r="Q190" s="95">
        <v>192.86573999999999</v>
      </c>
      <c r="R190" s="96">
        <v>1.8333333333333333E-3</v>
      </c>
      <c r="S190" s="96">
        <v>5.4874671270412534E-4</v>
      </c>
      <c r="T190" s="96">
        <f>Q190/'סכום נכסי הקרן'!$C$43</f>
        <v>1.112838036041857E-4</v>
      </c>
    </row>
    <row r="191" spans="2:20" s="156" customFormat="1">
      <c r="B191" s="88" t="s">
        <v>752</v>
      </c>
      <c r="C191" s="85" t="s">
        <v>753</v>
      </c>
      <c r="D191" s="98" t="s">
        <v>140</v>
      </c>
      <c r="E191" s="98" t="s">
        <v>319</v>
      </c>
      <c r="F191" s="85" t="s">
        <v>510</v>
      </c>
      <c r="G191" s="98" t="s">
        <v>321</v>
      </c>
      <c r="H191" s="85" t="s">
        <v>507</v>
      </c>
      <c r="I191" s="85" t="s">
        <v>180</v>
      </c>
      <c r="J191" s="85"/>
      <c r="K191" s="95">
        <v>3.3400000000000003</v>
      </c>
      <c r="L191" s="98" t="s">
        <v>184</v>
      </c>
      <c r="M191" s="99">
        <v>1.52E-2</v>
      </c>
      <c r="N191" s="99">
        <v>1.2400000000000001E-2</v>
      </c>
      <c r="O191" s="95">
        <v>2619700</v>
      </c>
      <c r="P191" s="97">
        <v>100.92</v>
      </c>
      <c r="Q191" s="95">
        <v>2643.8011499999998</v>
      </c>
      <c r="R191" s="96">
        <v>5.0901566082462209E-3</v>
      </c>
      <c r="S191" s="96">
        <v>7.5222130695990182E-3</v>
      </c>
      <c r="T191" s="96">
        <f>Q191/'סכום נכסי הקרן'!$C$43</f>
        <v>1.5254769869709379E-3</v>
      </c>
    </row>
    <row r="192" spans="2:20" s="156" customFormat="1">
      <c r="B192" s="88" t="s">
        <v>754</v>
      </c>
      <c r="C192" s="85" t="s">
        <v>755</v>
      </c>
      <c r="D192" s="98" t="s">
        <v>140</v>
      </c>
      <c r="E192" s="98" t="s">
        <v>319</v>
      </c>
      <c r="F192" s="85" t="s">
        <v>756</v>
      </c>
      <c r="G192" s="98" t="s">
        <v>364</v>
      </c>
      <c r="H192" s="85" t="s">
        <v>507</v>
      </c>
      <c r="I192" s="85" t="s">
        <v>182</v>
      </c>
      <c r="J192" s="85"/>
      <c r="K192" s="95">
        <v>4.2699999999999996</v>
      </c>
      <c r="L192" s="98" t="s">
        <v>184</v>
      </c>
      <c r="M192" s="99">
        <v>6.0499999999999998E-2</v>
      </c>
      <c r="N192" s="99">
        <v>4.9500000000000002E-2</v>
      </c>
      <c r="O192" s="95">
        <v>1513487</v>
      </c>
      <c r="P192" s="97">
        <v>105.42</v>
      </c>
      <c r="Q192" s="95">
        <v>1595.51794</v>
      </c>
      <c r="R192" s="96">
        <v>2.5305507903545642E-3</v>
      </c>
      <c r="S192" s="96">
        <v>4.5396099101657865E-3</v>
      </c>
      <c r="T192" s="96">
        <f>Q192/'סכום נכסי הקרן'!$C$43</f>
        <v>9.2061609844192624E-4</v>
      </c>
    </row>
    <row r="193" spans="2:20" s="156" customFormat="1">
      <c r="B193" s="88" t="s">
        <v>757</v>
      </c>
      <c r="C193" s="85" t="s">
        <v>758</v>
      </c>
      <c r="D193" s="98" t="s">
        <v>140</v>
      </c>
      <c r="E193" s="98" t="s">
        <v>319</v>
      </c>
      <c r="F193" s="85" t="s">
        <v>522</v>
      </c>
      <c r="G193" s="98" t="s">
        <v>364</v>
      </c>
      <c r="H193" s="85" t="s">
        <v>507</v>
      </c>
      <c r="I193" s="85" t="s">
        <v>180</v>
      </c>
      <c r="J193" s="85"/>
      <c r="K193" s="95">
        <v>4.38</v>
      </c>
      <c r="L193" s="98" t="s">
        <v>184</v>
      </c>
      <c r="M193" s="99">
        <v>7.0499999999999993E-2</v>
      </c>
      <c r="N193" s="99">
        <v>2.6999999999999996E-2</v>
      </c>
      <c r="O193" s="95">
        <v>805.5</v>
      </c>
      <c r="P193" s="97">
        <v>119.67</v>
      </c>
      <c r="Q193" s="95">
        <v>0.96394000000000002</v>
      </c>
      <c r="R193" s="96">
        <v>1.2043406500329605E-6</v>
      </c>
      <c r="S193" s="96">
        <v>2.7426276239834749E-6</v>
      </c>
      <c r="T193" s="96">
        <f>Q193/'סכום נכסי הקרן'!$C$43</f>
        <v>5.5619473757349947E-7</v>
      </c>
    </row>
    <row r="194" spans="2:20" s="156" customFormat="1">
      <c r="B194" s="88" t="s">
        <v>759</v>
      </c>
      <c r="C194" s="85" t="s">
        <v>760</v>
      </c>
      <c r="D194" s="98" t="s">
        <v>140</v>
      </c>
      <c r="E194" s="98" t="s">
        <v>319</v>
      </c>
      <c r="F194" s="85" t="s">
        <v>525</v>
      </c>
      <c r="G194" s="98" t="s">
        <v>380</v>
      </c>
      <c r="H194" s="85" t="s">
        <v>507</v>
      </c>
      <c r="I194" s="85" t="s">
        <v>182</v>
      </c>
      <c r="J194" s="85"/>
      <c r="K194" s="95">
        <v>5.2200000000000006</v>
      </c>
      <c r="L194" s="98" t="s">
        <v>184</v>
      </c>
      <c r="M194" s="99">
        <v>4.1399999999999999E-2</v>
      </c>
      <c r="N194" s="99">
        <v>2.9600000000000001E-2</v>
      </c>
      <c r="O194" s="95">
        <v>954994.55</v>
      </c>
      <c r="P194" s="97">
        <v>106.27</v>
      </c>
      <c r="Q194" s="95">
        <v>1034.6410900000001</v>
      </c>
      <c r="R194" s="96">
        <v>1.187789508398629E-3</v>
      </c>
      <c r="S194" s="96">
        <v>2.9437882382123085E-3</v>
      </c>
      <c r="T194" s="96">
        <f>Q194/'סכום נכסי הקרן'!$C$43</f>
        <v>5.9698936607601035E-4</v>
      </c>
    </row>
    <row r="195" spans="2:20" s="156" customFormat="1">
      <c r="B195" s="88" t="s">
        <v>761</v>
      </c>
      <c r="C195" s="85" t="s">
        <v>762</v>
      </c>
      <c r="D195" s="98" t="s">
        <v>140</v>
      </c>
      <c r="E195" s="98" t="s">
        <v>319</v>
      </c>
      <c r="F195" s="85" t="s">
        <v>534</v>
      </c>
      <c r="G195" s="98" t="s">
        <v>380</v>
      </c>
      <c r="H195" s="85" t="s">
        <v>507</v>
      </c>
      <c r="I195" s="85" t="s">
        <v>182</v>
      </c>
      <c r="J195" s="85"/>
      <c r="K195" s="95">
        <v>3.4099999999999997</v>
      </c>
      <c r="L195" s="98" t="s">
        <v>184</v>
      </c>
      <c r="M195" s="99">
        <v>1.29E-2</v>
      </c>
      <c r="N195" s="99">
        <v>1.7399999999999999E-2</v>
      </c>
      <c r="O195" s="95">
        <v>2190226</v>
      </c>
      <c r="P195" s="97">
        <v>98.44</v>
      </c>
      <c r="Q195" s="95">
        <v>2156.0584700000004</v>
      </c>
      <c r="R195" s="96">
        <v>4.0103599430184825E-3</v>
      </c>
      <c r="S195" s="96">
        <v>6.1344746755457261E-3</v>
      </c>
      <c r="T195" s="96">
        <f>Q195/'סכום נכסי הקרן'!$C$43</f>
        <v>1.2440487736941831E-3</v>
      </c>
    </row>
    <row r="196" spans="2:20" s="156" customFormat="1">
      <c r="B196" s="88" t="s">
        <v>763</v>
      </c>
      <c r="C196" s="85" t="s">
        <v>764</v>
      </c>
      <c r="D196" s="98" t="s">
        <v>140</v>
      </c>
      <c r="E196" s="98" t="s">
        <v>319</v>
      </c>
      <c r="F196" s="85" t="s">
        <v>534</v>
      </c>
      <c r="G196" s="98" t="s">
        <v>380</v>
      </c>
      <c r="H196" s="85" t="s">
        <v>507</v>
      </c>
      <c r="I196" s="85" t="s">
        <v>182</v>
      </c>
      <c r="J196" s="85"/>
      <c r="K196" s="95">
        <v>0.99</v>
      </c>
      <c r="L196" s="98" t="s">
        <v>184</v>
      </c>
      <c r="M196" s="99">
        <v>5.5E-2</v>
      </c>
      <c r="N196" s="99">
        <v>9.3999999999999986E-3</v>
      </c>
      <c r="O196" s="95">
        <v>111292.8</v>
      </c>
      <c r="P196" s="97">
        <v>104.53</v>
      </c>
      <c r="Q196" s="95">
        <v>116.33436</v>
      </c>
      <c r="R196" s="96">
        <v>4.5883557675294097E-4</v>
      </c>
      <c r="S196" s="96">
        <v>3.3099760291557378E-4</v>
      </c>
      <c r="T196" s="96">
        <f>Q196/'סכום נכסי הקרן'!$C$43</f>
        <v>6.7125089560533867E-5</v>
      </c>
    </row>
    <row r="197" spans="2:20" s="156" customFormat="1">
      <c r="B197" s="88" t="s">
        <v>765</v>
      </c>
      <c r="C197" s="85" t="s">
        <v>766</v>
      </c>
      <c r="D197" s="98" t="s">
        <v>140</v>
      </c>
      <c r="E197" s="98" t="s">
        <v>319</v>
      </c>
      <c r="F197" s="85"/>
      <c r="G197" s="98" t="s">
        <v>364</v>
      </c>
      <c r="H197" s="85" t="s">
        <v>507</v>
      </c>
      <c r="I197" s="85" t="s">
        <v>182</v>
      </c>
      <c r="J197" s="85"/>
      <c r="K197" s="95">
        <v>3.62</v>
      </c>
      <c r="L197" s="98" t="s">
        <v>184</v>
      </c>
      <c r="M197" s="99">
        <v>5.0999999999999997E-2</v>
      </c>
      <c r="N197" s="99">
        <v>4.6800000000000008E-2</v>
      </c>
      <c r="O197" s="95">
        <v>3866891</v>
      </c>
      <c r="P197" s="97">
        <v>102.98</v>
      </c>
      <c r="Q197" s="95">
        <v>3982.1242299999999</v>
      </c>
      <c r="R197" s="96">
        <v>4.5653966942148759E-3</v>
      </c>
      <c r="S197" s="96">
        <v>1.1330045350677349E-2</v>
      </c>
      <c r="T197" s="96">
        <f>Q197/'סכום נכסי הקרן'!$C$43</f>
        <v>2.2976912889701882E-3</v>
      </c>
    </row>
    <row r="198" spans="2:20" s="156" customFormat="1">
      <c r="B198" s="88" t="s">
        <v>767</v>
      </c>
      <c r="C198" s="85" t="s">
        <v>768</v>
      </c>
      <c r="D198" s="98" t="s">
        <v>140</v>
      </c>
      <c r="E198" s="98" t="s">
        <v>319</v>
      </c>
      <c r="F198" s="85" t="s">
        <v>769</v>
      </c>
      <c r="G198" s="98" t="s">
        <v>770</v>
      </c>
      <c r="H198" s="85" t="s">
        <v>542</v>
      </c>
      <c r="I198" s="85" t="s">
        <v>182</v>
      </c>
      <c r="J198" s="85"/>
      <c r="K198" s="95">
        <v>1.4699999999999998</v>
      </c>
      <c r="L198" s="98" t="s">
        <v>184</v>
      </c>
      <c r="M198" s="99">
        <v>6.3E-2</v>
      </c>
      <c r="N198" s="99">
        <v>1.3000000000000001E-2</v>
      </c>
      <c r="O198" s="95">
        <v>699750</v>
      </c>
      <c r="P198" s="97">
        <v>107.39</v>
      </c>
      <c r="Q198" s="95">
        <v>751.46153000000004</v>
      </c>
      <c r="R198" s="96">
        <v>2.4880000000000002E-3</v>
      </c>
      <c r="S198" s="96">
        <v>2.1380782523174541E-3</v>
      </c>
      <c r="T198" s="96">
        <f>Q198/'סכום נכסי הקרן'!$C$43</f>
        <v>4.3359436113755046E-4</v>
      </c>
    </row>
    <row r="199" spans="2:20" s="156" customFormat="1">
      <c r="B199" s="88" t="s">
        <v>771</v>
      </c>
      <c r="C199" s="85" t="s">
        <v>772</v>
      </c>
      <c r="D199" s="98" t="s">
        <v>140</v>
      </c>
      <c r="E199" s="98" t="s">
        <v>319</v>
      </c>
      <c r="F199" s="85" t="s">
        <v>769</v>
      </c>
      <c r="G199" s="98" t="s">
        <v>770</v>
      </c>
      <c r="H199" s="85" t="s">
        <v>542</v>
      </c>
      <c r="I199" s="85" t="s">
        <v>182</v>
      </c>
      <c r="J199" s="85"/>
      <c r="K199" s="95">
        <v>5.3199999999999994</v>
      </c>
      <c r="L199" s="98" t="s">
        <v>184</v>
      </c>
      <c r="M199" s="99">
        <v>4.7500000000000001E-2</v>
      </c>
      <c r="N199" s="99">
        <v>2.9499999999999998E-2</v>
      </c>
      <c r="O199" s="95">
        <v>1268758</v>
      </c>
      <c r="P199" s="97">
        <v>109.86</v>
      </c>
      <c r="Q199" s="95">
        <v>1393.8576</v>
      </c>
      <c r="R199" s="96">
        <v>2.5275070719949001E-3</v>
      </c>
      <c r="S199" s="96">
        <v>3.9658405685616413E-3</v>
      </c>
      <c r="T199" s="96">
        <f>Q199/'סכום נכסי הקרן'!$C$43</f>
        <v>8.0425779825178722E-4</v>
      </c>
    </row>
    <row r="200" spans="2:20" s="156" customFormat="1">
      <c r="B200" s="88" t="s">
        <v>773</v>
      </c>
      <c r="C200" s="85" t="s">
        <v>774</v>
      </c>
      <c r="D200" s="98" t="s">
        <v>140</v>
      </c>
      <c r="E200" s="98" t="s">
        <v>319</v>
      </c>
      <c r="F200" s="85" t="s">
        <v>574</v>
      </c>
      <c r="G200" s="98" t="s">
        <v>471</v>
      </c>
      <c r="H200" s="85" t="s">
        <v>542</v>
      </c>
      <c r="I200" s="85" t="s">
        <v>180</v>
      </c>
      <c r="J200" s="85"/>
      <c r="K200" s="95">
        <v>0.79</v>
      </c>
      <c r="L200" s="98" t="s">
        <v>184</v>
      </c>
      <c r="M200" s="99">
        <v>8.5000000000000006E-2</v>
      </c>
      <c r="N200" s="99">
        <v>1.0800000000000001E-2</v>
      </c>
      <c r="O200" s="95">
        <v>152588.32999999999</v>
      </c>
      <c r="P200" s="97">
        <v>107.59</v>
      </c>
      <c r="Q200" s="95">
        <v>164.16978</v>
      </c>
      <c r="R200" s="96">
        <v>2.7956091135641339E-4</v>
      </c>
      <c r="S200" s="96">
        <v>4.6710020712003837E-4</v>
      </c>
      <c r="T200" s="96">
        <f>Q200/'סכום נכסי הקרן'!$C$43</f>
        <v>9.4726194269974416E-5</v>
      </c>
    </row>
    <row r="201" spans="2:20" s="156" customFormat="1">
      <c r="B201" s="88" t="s">
        <v>775</v>
      </c>
      <c r="C201" s="85" t="s">
        <v>776</v>
      </c>
      <c r="D201" s="98" t="s">
        <v>140</v>
      </c>
      <c r="E201" s="98" t="s">
        <v>319</v>
      </c>
      <c r="F201" s="85" t="s">
        <v>555</v>
      </c>
      <c r="G201" s="98" t="s">
        <v>556</v>
      </c>
      <c r="H201" s="85" t="s">
        <v>542</v>
      </c>
      <c r="I201" s="85" t="s">
        <v>182</v>
      </c>
      <c r="J201" s="85"/>
      <c r="K201" s="95">
        <v>3.3600000000000008</v>
      </c>
      <c r="L201" s="98" t="s">
        <v>184</v>
      </c>
      <c r="M201" s="99">
        <v>3.4000000000000002E-2</v>
      </c>
      <c r="N201" s="99">
        <v>2.8300000000000006E-2</v>
      </c>
      <c r="O201" s="95">
        <v>1534171.4600000002</v>
      </c>
      <c r="P201" s="97">
        <v>102.49</v>
      </c>
      <c r="Q201" s="95">
        <v>1572.3722699999998</v>
      </c>
      <c r="R201" s="96">
        <v>3.5219244322047508E-3</v>
      </c>
      <c r="S201" s="96">
        <v>4.4737552367238647E-3</v>
      </c>
      <c r="T201" s="96">
        <f>Q201/'סכום נכסי הקרן'!$C$43</f>
        <v>9.0726101425451535E-4</v>
      </c>
    </row>
    <row r="202" spans="2:20" s="156" customFormat="1">
      <c r="B202" s="88" t="s">
        <v>777</v>
      </c>
      <c r="C202" s="85" t="s">
        <v>778</v>
      </c>
      <c r="D202" s="98" t="s">
        <v>140</v>
      </c>
      <c r="E202" s="98" t="s">
        <v>319</v>
      </c>
      <c r="F202" s="85" t="s">
        <v>779</v>
      </c>
      <c r="G202" s="98" t="s">
        <v>171</v>
      </c>
      <c r="H202" s="85" t="s">
        <v>542</v>
      </c>
      <c r="I202" s="85" t="s">
        <v>182</v>
      </c>
      <c r="J202" s="85"/>
      <c r="K202" s="95">
        <v>0.59</v>
      </c>
      <c r="L202" s="98" t="s">
        <v>184</v>
      </c>
      <c r="M202" s="99">
        <v>5.45E-2</v>
      </c>
      <c r="N202" s="99">
        <v>8.3000000000000001E-3</v>
      </c>
      <c r="O202" s="95">
        <v>0.16</v>
      </c>
      <c r="P202" s="97">
        <v>104.93</v>
      </c>
      <c r="Q202" s="95">
        <v>1.6000000000000001E-4</v>
      </c>
      <c r="R202" s="96">
        <v>1.4076682711474907E-9</v>
      </c>
      <c r="S202" s="96">
        <v>4.5523623860131955E-10</v>
      </c>
      <c r="T202" s="96">
        <f>Q202/'סכום נכסי הקרן'!$C$43</f>
        <v>9.2320225337427553E-11</v>
      </c>
    </row>
    <row r="203" spans="2:20" s="156" customFormat="1">
      <c r="B203" s="88" t="s">
        <v>780</v>
      </c>
      <c r="C203" s="85" t="s">
        <v>781</v>
      </c>
      <c r="D203" s="98" t="s">
        <v>140</v>
      </c>
      <c r="E203" s="98" t="s">
        <v>319</v>
      </c>
      <c r="F203" s="85" t="s">
        <v>583</v>
      </c>
      <c r="G203" s="98" t="s">
        <v>364</v>
      </c>
      <c r="H203" s="85" t="s">
        <v>580</v>
      </c>
      <c r="I203" s="85" t="s">
        <v>180</v>
      </c>
      <c r="J203" s="85"/>
      <c r="K203" s="95">
        <v>2.8</v>
      </c>
      <c r="L203" s="98" t="s">
        <v>184</v>
      </c>
      <c r="M203" s="99">
        <v>0.05</v>
      </c>
      <c r="N203" s="99">
        <v>2.2499999999999999E-2</v>
      </c>
      <c r="O203" s="95">
        <v>1079439</v>
      </c>
      <c r="P203" s="97">
        <v>107.77</v>
      </c>
      <c r="Q203" s="95">
        <v>1163.3114100000003</v>
      </c>
      <c r="R203" s="96">
        <v>4.3177559999999999E-3</v>
      </c>
      <c r="S203" s="96">
        <v>3.3098844413149849E-3</v>
      </c>
      <c r="T203" s="96">
        <f>Q203/'סכום נכסי הקרן'!$C$43</f>
        <v>6.7123232193000361E-4</v>
      </c>
    </row>
    <row r="204" spans="2:20" s="156" customFormat="1">
      <c r="B204" s="88" t="s">
        <v>782</v>
      </c>
      <c r="C204" s="85" t="s">
        <v>783</v>
      </c>
      <c r="D204" s="98" t="s">
        <v>140</v>
      </c>
      <c r="E204" s="98" t="s">
        <v>319</v>
      </c>
      <c r="F204" s="85" t="s">
        <v>583</v>
      </c>
      <c r="G204" s="98" t="s">
        <v>364</v>
      </c>
      <c r="H204" s="85" t="s">
        <v>580</v>
      </c>
      <c r="I204" s="85" t="s">
        <v>180</v>
      </c>
      <c r="J204" s="85"/>
      <c r="K204" s="95">
        <v>4.0699999999999994</v>
      </c>
      <c r="L204" s="98" t="s">
        <v>184</v>
      </c>
      <c r="M204" s="99">
        <v>4.6500000000000007E-2</v>
      </c>
      <c r="N204" s="99">
        <v>3.0899999999999993E-2</v>
      </c>
      <c r="O204" s="95">
        <v>906916</v>
      </c>
      <c r="P204" s="97">
        <v>106.49</v>
      </c>
      <c r="Q204" s="95">
        <v>965.77481</v>
      </c>
      <c r="R204" s="96">
        <v>4.6756707012454313E-3</v>
      </c>
      <c r="S204" s="96">
        <v>2.7478480740019003E-3</v>
      </c>
      <c r="T204" s="96">
        <f>Q204/'סכום נכסי הקרן'!$C$43</f>
        <v>5.572534255275705E-4</v>
      </c>
    </row>
    <row r="205" spans="2:20" s="156" customFormat="1">
      <c r="B205" s="88" t="s">
        <v>784</v>
      </c>
      <c r="C205" s="85" t="s">
        <v>785</v>
      </c>
      <c r="D205" s="98" t="s">
        <v>140</v>
      </c>
      <c r="E205" s="98" t="s">
        <v>319</v>
      </c>
      <c r="F205" s="85" t="s">
        <v>588</v>
      </c>
      <c r="G205" s="98" t="s">
        <v>556</v>
      </c>
      <c r="H205" s="85" t="s">
        <v>580</v>
      </c>
      <c r="I205" s="85" t="s">
        <v>180</v>
      </c>
      <c r="J205" s="85"/>
      <c r="K205" s="95">
        <v>2.61</v>
      </c>
      <c r="L205" s="98" t="s">
        <v>184</v>
      </c>
      <c r="M205" s="99">
        <v>3.3000000000000002E-2</v>
      </c>
      <c r="N205" s="99">
        <v>2.4799999999999999E-2</v>
      </c>
      <c r="O205" s="95">
        <v>1122741.73</v>
      </c>
      <c r="P205" s="97">
        <v>102.63</v>
      </c>
      <c r="Q205" s="95">
        <v>1152.26981</v>
      </c>
      <c r="R205" s="96">
        <v>1.9172224392936818E-3</v>
      </c>
      <c r="S205" s="96">
        <v>3.2784685884891069E-3</v>
      </c>
      <c r="T205" s="96">
        <f>Q205/'סכום נכסי הקרן'!$C$43</f>
        <v>6.6486130317946763E-4</v>
      </c>
    </row>
    <row r="206" spans="2:20" s="156" customFormat="1">
      <c r="B206" s="88" t="s">
        <v>786</v>
      </c>
      <c r="C206" s="85" t="s">
        <v>787</v>
      </c>
      <c r="D206" s="98" t="s">
        <v>140</v>
      </c>
      <c r="E206" s="98" t="s">
        <v>319</v>
      </c>
      <c r="F206" s="85" t="s">
        <v>788</v>
      </c>
      <c r="G206" s="98" t="s">
        <v>364</v>
      </c>
      <c r="H206" s="85" t="s">
        <v>580</v>
      </c>
      <c r="I206" s="85" t="s">
        <v>180</v>
      </c>
      <c r="J206" s="85"/>
      <c r="K206" s="95">
        <v>0.41999999999999993</v>
      </c>
      <c r="L206" s="98" t="s">
        <v>184</v>
      </c>
      <c r="M206" s="99">
        <v>5.62E-2</v>
      </c>
      <c r="N206" s="99">
        <v>1.1699999999999999E-2</v>
      </c>
      <c r="O206" s="95">
        <v>37022</v>
      </c>
      <c r="P206" s="97">
        <v>102.3</v>
      </c>
      <c r="Q206" s="95">
        <v>37.873510000000003</v>
      </c>
      <c r="R206" s="96">
        <v>8.7449274129924371E-4</v>
      </c>
      <c r="S206" s="96">
        <v>1.0775871396893414E-4</v>
      </c>
      <c r="T206" s="96">
        <f>Q206/'סכום נכסי הקרן'!$C$43</f>
        <v>2.1853068609495725E-5</v>
      </c>
    </row>
    <row r="207" spans="2:20" s="156" customFormat="1">
      <c r="B207" s="88" t="s">
        <v>789</v>
      </c>
      <c r="C207" s="85" t="s">
        <v>790</v>
      </c>
      <c r="D207" s="98" t="s">
        <v>140</v>
      </c>
      <c r="E207" s="98" t="s">
        <v>319</v>
      </c>
      <c r="F207" s="85" t="s">
        <v>594</v>
      </c>
      <c r="G207" s="98" t="s">
        <v>364</v>
      </c>
      <c r="H207" s="85" t="s">
        <v>580</v>
      </c>
      <c r="I207" s="85" t="s">
        <v>182</v>
      </c>
      <c r="J207" s="85"/>
      <c r="K207" s="95">
        <v>5.7299999999999995</v>
      </c>
      <c r="L207" s="98" t="s">
        <v>184</v>
      </c>
      <c r="M207" s="99">
        <v>6.9000000000000006E-2</v>
      </c>
      <c r="N207" s="99">
        <v>6.9499999999999978E-2</v>
      </c>
      <c r="O207" s="95">
        <v>1093800</v>
      </c>
      <c r="P207" s="97">
        <v>101.21</v>
      </c>
      <c r="Q207" s="95">
        <v>1107.0349500000002</v>
      </c>
      <c r="R207" s="96">
        <v>3.0302442646158449E-3</v>
      </c>
      <c r="S207" s="96">
        <v>3.1497651664887496E-3</v>
      </c>
      <c r="T207" s="96">
        <f>Q207/'סכום נכסי הקרן'!$C$43</f>
        <v>6.3876072525254914E-4</v>
      </c>
    </row>
    <row r="208" spans="2:20" s="156" customFormat="1">
      <c r="B208" s="88" t="s">
        <v>791</v>
      </c>
      <c r="C208" s="85" t="s">
        <v>792</v>
      </c>
      <c r="D208" s="98" t="s">
        <v>140</v>
      </c>
      <c r="E208" s="98" t="s">
        <v>319</v>
      </c>
      <c r="F208" s="85" t="s">
        <v>793</v>
      </c>
      <c r="G208" s="98" t="s">
        <v>556</v>
      </c>
      <c r="H208" s="85" t="s">
        <v>580</v>
      </c>
      <c r="I208" s="85" t="s">
        <v>180</v>
      </c>
      <c r="J208" s="85"/>
      <c r="K208" s="95">
        <v>0.42</v>
      </c>
      <c r="L208" s="98" t="s">
        <v>184</v>
      </c>
      <c r="M208" s="99">
        <v>6.6500000000000004E-2</v>
      </c>
      <c r="N208" s="99">
        <v>9.7000000000000003E-3</v>
      </c>
      <c r="O208" s="95">
        <v>121250</v>
      </c>
      <c r="P208" s="97">
        <v>102.91</v>
      </c>
      <c r="Q208" s="95">
        <v>124.77838</v>
      </c>
      <c r="R208" s="96">
        <v>2.235538142429131E-3</v>
      </c>
      <c r="S208" s="96">
        <v>3.5502275231228823E-4</v>
      </c>
      <c r="T208" s="96">
        <f>Q208/'סכום נכסי הקרן'!$C$43</f>
        <v>7.1997300992744762E-5</v>
      </c>
    </row>
    <row r="209" spans="2:20" s="156" customFormat="1">
      <c r="B209" s="88" t="s">
        <v>794</v>
      </c>
      <c r="C209" s="85" t="s">
        <v>795</v>
      </c>
      <c r="D209" s="98" t="s">
        <v>140</v>
      </c>
      <c r="E209" s="98" t="s">
        <v>319</v>
      </c>
      <c r="F209" s="85" t="s">
        <v>793</v>
      </c>
      <c r="G209" s="98" t="s">
        <v>556</v>
      </c>
      <c r="H209" s="85" t="s">
        <v>580</v>
      </c>
      <c r="I209" s="85" t="s">
        <v>180</v>
      </c>
      <c r="J209" s="85"/>
      <c r="K209" s="95">
        <v>0.91</v>
      </c>
      <c r="L209" s="98" t="s">
        <v>184</v>
      </c>
      <c r="M209" s="99">
        <v>2.3700000000000002E-2</v>
      </c>
      <c r="N209" s="99">
        <v>1.1699999999999999E-2</v>
      </c>
      <c r="O209" s="95">
        <v>17237.400000000001</v>
      </c>
      <c r="P209" s="97">
        <v>101.25</v>
      </c>
      <c r="Q209" s="95">
        <v>17.452869999999997</v>
      </c>
      <c r="R209" s="96">
        <v>5.633137254901961E-4</v>
      </c>
      <c r="S209" s="96">
        <v>4.9657368072486317E-5</v>
      </c>
      <c r="T209" s="96">
        <f>Q209/'סכום נכסי הקרן'!$C$43</f>
        <v>1.0070330569905179E-5</v>
      </c>
    </row>
    <row r="210" spans="2:20" s="156" customFormat="1">
      <c r="B210" s="88" t="s">
        <v>796</v>
      </c>
      <c r="C210" s="85" t="s">
        <v>797</v>
      </c>
      <c r="D210" s="98" t="s">
        <v>140</v>
      </c>
      <c r="E210" s="98" t="s">
        <v>319</v>
      </c>
      <c r="F210" s="85"/>
      <c r="G210" s="98" t="s">
        <v>364</v>
      </c>
      <c r="H210" s="85" t="s">
        <v>580</v>
      </c>
      <c r="I210" s="85" t="s">
        <v>180</v>
      </c>
      <c r="J210" s="85"/>
      <c r="K210" s="95">
        <v>5.32</v>
      </c>
      <c r="L210" s="98" t="s">
        <v>184</v>
      </c>
      <c r="M210" s="99">
        <v>4.5999999999999999E-2</v>
      </c>
      <c r="N210" s="99">
        <v>5.0799999999999998E-2</v>
      </c>
      <c r="O210" s="95">
        <v>1256989</v>
      </c>
      <c r="P210" s="97">
        <v>98.98</v>
      </c>
      <c r="Q210" s="95">
        <v>1244.1677400000001</v>
      </c>
      <c r="R210" s="96">
        <v>5.2374541666666665E-3</v>
      </c>
      <c r="S210" s="96">
        <v>3.5399390134169032E-3</v>
      </c>
      <c r="T210" s="96">
        <f>Q210/'סכום נכסי הקרן'!$C$43</f>
        <v>7.1788653821473736E-4</v>
      </c>
    </row>
    <row r="211" spans="2:20" s="156" customFormat="1">
      <c r="B211" s="88" t="s">
        <v>798</v>
      </c>
      <c r="C211" s="85" t="s">
        <v>799</v>
      </c>
      <c r="D211" s="98" t="s">
        <v>140</v>
      </c>
      <c r="E211" s="98" t="s">
        <v>319</v>
      </c>
      <c r="F211" s="85" t="s">
        <v>800</v>
      </c>
      <c r="G211" s="98" t="s">
        <v>556</v>
      </c>
      <c r="H211" s="85" t="s">
        <v>616</v>
      </c>
      <c r="I211" s="85" t="s">
        <v>180</v>
      </c>
      <c r="J211" s="85"/>
      <c r="K211" s="95">
        <v>2.2799999999999998</v>
      </c>
      <c r="L211" s="98" t="s">
        <v>184</v>
      </c>
      <c r="M211" s="99">
        <v>4.2999999999999997E-2</v>
      </c>
      <c r="N211" s="99">
        <v>3.39E-2</v>
      </c>
      <c r="O211" s="95">
        <v>2949816.04</v>
      </c>
      <c r="P211" s="97">
        <v>102.52</v>
      </c>
      <c r="Q211" s="95">
        <v>3024.1514999999999</v>
      </c>
      <c r="R211" s="96">
        <v>4.0863988124710902E-3</v>
      </c>
      <c r="S211" s="96">
        <v>8.6043959613783649E-3</v>
      </c>
      <c r="T211" s="96">
        <f>Q211/'סכום נכסי הקרן'!$C$43</f>
        <v>1.744939674590747E-3</v>
      </c>
    </row>
    <row r="212" spans="2:20" s="156" customFormat="1">
      <c r="B212" s="88" t="s">
        <v>801</v>
      </c>
      <c r="C212" s="85" t="s">
        <v>802</v>
      </c>
      <c r="D212" s="98" t="s">
        <v>140</v>
      </c>
      <c r="E212" s="98" t="s">
        <v>319</v>
      </c>
      <c r="F212" s="85" t="s">
        <v>800</v>
      </c>
      <c r="G212" s="98" t="s">
        <v>556</v>
      </c>
      <c r="H212" s="85" t="s">
        <v>616</v>
      </c>
      <c r="I212" s="85" t="s">
        <v>180</v>
      </c>
      <c r="J212" s="85"/>
      <c r="K212" s="95">
        <v>3.1700000000000004</v>
      </c>
      <c r="L212" s="98" t="s">
        <v>184</v>
      </c>
      <c r="M212" s="99">
        <v>4.2500000000000003E-2</v>
      </c>
      <c r="N212" s="99">
        <v>3.9900000000000005E-2</v>
      </c>
      <c r="O212" s="95">
        <v>1191086</v>
      </c>
      <c r="P212" s="97">
        <v>101.86</v>
      </c>
      <c r="Q212" s="95">
        <v>1213.24019</v>
      </c>
      <c r="R212" s="96">
        <v>2.3022783371444144E-3</v>
      </c>
      <c r="S212" s="96">
        <v>3.4519431288471888E-3</v>
      </c>
      <c r="T212" s="96">
        <f>Q212/'סכום נכסי הקרן'!$C$43</f>
        <v>7.0004129830764626E-4</v>
      </c>
    </row>
    <row r="213" spans="2:20" s="156" customFormat="1">
      <c r="B213" s="88" t="s">
        <v>803</v>
      </c>
      <c r="C213" s="85" t="s">
        <v>804</v>
      </c>
      <c r="D213" s="98" t="s">
        <v>140</v>
      </c>
      <c r="E213" s="98" t="s">
        <v>319</v>
      </c>
      <c r="F213" s="85" t="s">
        <v>615</v>
      </c>
      <c r="G213" s="98" t="s">
        <v>415</v>
      </c>
      <c r="H213" s="85" t="s">
        <v>616</v>
      </c>
      <c r="I213" s="85" t="s">
        <v>182</v>
      </c>
      <c r="J213" s="85"/>
      <c r="K213" s="95">
        <v>3.15</v>
      </c>
      <c r="L213" s="98" t="s">
        <v>184</v>
      </c>
      <c r="M213" s="99">
        <v>0.06</v>
      </c>
      <c r="N213" s="99">
        <v>2.8299999999999995E-2</v>
      </c>
      <c r="O213" s="95">
        <v>1639500</v>
      </c>
      <c r="P213" s="97">
        <v>110.17</v>
      </c>
      <c r="Q213" s="95">
        <v>1806.2371000000001</v>
      </c>
      <c r="R213" s="96">
        <v>2.397376353431911E-3</v>
      </c>
      <c r="S213" s="96">
        <v>5.1391536464134718E-3</v>
      </c>
      <c r="T213" s="96">
        <f>Q213/'סכום נכסי הקרן'!$C$43</f>
        <v>1.0422013505301353E-3</v>
      </c>
    </row>
    <row r="214" spans="2:20" s="156" customFormat="1">
      <c r="B214" s="88" t="s">
        <v>805</v>
      </c>
      <c r="C214" s="85" t="s">
        <v>806</v>
      </c>
      <c r="D214" s="98" t="s">
        <v>140</v>
      </c>
      <c r="E214" s="98" t="s">
        <v>319</v>
      </c>
      <c r="F214" s="85" t="s">
        <v>615</v>
      </c>
      <c r="G214" s="98" t="s">
        <v>415</v>
      </c>
      <c r="H214" s="85" t="s">
        <v>616</v>
      </c>
      <c r="I214" s="85" t="s">
        <v>182</v>
      </c>
      <c r="J214" s="85"/>
      <c r="K214" s="95">
        <v>5.3800000000000008</v>
      </c>
      <c r="L214" s="98" t="s">
        <v>184</v>
      </c>
      <c r="M214" s="99">
        <v>5.9000000000000004E-2</v>
      </c>
      <c r="N214" s="99">
        <v>4.2599999999999999E-2</v>
      </c>
      <c r="O214" s="95">
        <v>273229</v>
      </c>
      <c r="P214" s="97">
        <v>109.15</v>
      </c>
      <c r="Q214" s="95">
        <v>298.22944999999999</v>
      </c>
      <c r="R214" s="96">
        <v>3.8302880261530998E-4</v>
      </c>
      <c r="S214" s="96">
        <v>8.4853033161337685E-4</v>
      </c>
      <c r="T214" s="96">
        <f>Q214/'סכום נכסי הקרן'!$C$43</f>
        <v>1.7207881266410676E-4</v>
      </c>
    </row>
    <row r="215" spans="2:20" s="156" customFormat="1">
      <c r="B215" s="88" t="s">
        <v>807</v>
      </c>
      <c r="C215" s="85" t="s">
        <v>808</v>
      </c>
      <c r="D215" s="98" t="s">
        <v>140</v>
      </c>
      <c r="E215" s="98" t="s">
        <v>319</v>
      </c>
      <c r="F215" s="85" t="s">
        <v>619</v>
      </c>
      <c r="G215" s="98" t="s">
        <v>471</v>
      </c>
      <c r="H215" s="85" t="s">
        <v>616</v>
      </c>
      <c r="I215" s="85" t="s">
        <v>180</v>
      </c>
      <c r="J215" s="85"/>
      <c r="K215" s="95">
        <v>1.1399999999999999</v>
      </c>
      <c r="L215" s="98" t="s">
        <v>184</v>
      </c>
      <c r="M215" s="99">
        <v>5.1699999999999996E-2</v>
      </c>
      <c r="N215" s="99">
        <v>2.2899999999999997E-2</v>
      </c>
      <c r="O215" s="95">
        <v>1.32</v>
      </c>
      <c r="P215" s="97">
        <v>103.7</v>
      </c>
      <c r="Q215" s="95">
        <v>1.3600000000000001E-3</v>
      </c>
      <c r="R215" s="96">
        <v>2.2013269598914226E-8</v>
      </c>
      <c r="S215" s="96">
        <v>3.8695080281112165E-9</v>
      </c>
      <c r="T215" s="96">
        <f>Q215/'סכום נכסי הקרן'!$C$43</f>
        <v>7.8472191536813415E-10</v>
      </c>
    </row>
    <row r="216" spans="2:20" s="156" customFormat="1">
      <c r="B216" s="88" t="s">
        <v>809</v>
      </c>
      <c r="C216" s="85" t="s">
        <v>810</v>
      </c>
      <c r="D216" s="98" t="s">
        <v>140</v>
      </c>
      <c r="E216" s="98" t="s">
        <v>319</v>
      </c>
      <c r="F216" s="85" t="s">
        <v>624</v>
      </c>
      <c r="G216" s="98" t="s">
        <v>364</v>
      </c>
      <c r="H216" s="85" t="s">
        <v>616</v>
      </c>
      <c r="I216" s="85" t="s">
        <v>180</v>
      </c>
      <c r="J216" s="85"/>
      <c r="K216" s="95">
        <v>1.73</v>
      </c>
      <c r="L216" s="98" t="s">
        <v>184</v>
      </c>
      <c r="M216" s="99">
        <v>3.5200000000000002E-2</v>
      </c>
      <c r="N216" s="99">
        <v>3.1E-2</v>
      </c>
      <c r="O216" s="95">
        <v>64266.3</v>
      </c>
      <c r="P216" s="97">
        <v>101</v>
      </c>
      <c r="Q216" s="95">
        <v>64.908959999999993</v>
      </c>
      <c r="R216" s="96">
        <v>3.4267519591517462E-4</v>
      </c>
      <c r="S216" s="96">
        <v>1.846806925120219E-4</v>
      </c>
      <c r="T216" s="96">
        <f>Q216/'סכום נכסי הקרן'!$C$43</f>
        <v>3.745256133511294E-5</v>
      </c>
    </row>
    <row r="217" spans="2:20" s="156" customFormat="1">
      <c r="B217" s="88" t="s">
        <v>811</v>
      </c>
      <c r="C217" s="85" t="s">
        <v>812</v>
      </c>
      <c r="D217" s="98" t="s">
        <v>140</v>
      </c>
      <c r="E217" s="98" t="s">
        <v>319</v>
      </c>
      <c r="F217" s="85" t="s">
        <v>635</v>
      </c>
      <c r="G217" s="98" t="s">
        <v>364</v>
      </c>
      <c r="H217" s="85" t="s">
        <v>632</v>
      </c>
      <c r="I217" s="85" t="s">
        <v>182</v>
      </c>
      <c r="J217" s="85"/>
      <c r="K217" s="95">
        <v>4.13</v>
      </c>
      <c r="L217" s="98" t="s">
        <v>184</v>
      </c>
      <c r="M217" s="99">
        <v>6.4899999999999999E-2</v>
      </c>
      <c r="N217" s="99">
        <v>4.1299999999999996E-2</v>
      </c>
      <c r="O217" s="95">
        <v>582553.92000000004</v>
      </c>
      <c r="P217" s="97">
        <v>111.76</v>
      </c>
      <c r="Q217" s="95">
        <v>651.06224999999995</v>
      </c>
      <c r="R217" s="96">
        <v>1.3858262861371014E-3</v>
      </c>
      <c r="S217" s="96">
        <v>1.8524195611581994E-3</v>
      </c>
      <c r="T217" s="96">
        <f>Q217/'סכום נכסי הקרן'!$C$43</f>
        <v>3.7566383517932862E-4</v>
      </c>
    </row>
    <row r="218" spans="2:20" s="156" customFormat="1">
      <c r="B218" s="88" t="s">
        <v>813</v>
      </c>
      <c r="C218" s="85" t="s">
        <v>814</v>
      </c>
      <c r="D218" s="98" t="s">
        <v>140</v>
      </c>
      <c r="E218" s="98" t="s">
        <v>319</v>
      </c>
      <c r="F218" s="85" t="s">
        <v>642</v>
      </c>
      <c r="G218" s="98" t="s">
        <v>471</v>
      </c>
      <c r="H218" s="85" t="s">
        <v>815</v>
      </c>
      <c r="I218" s="85" t="s">
        <v>180</v>
      </c>
      <c r="J218" s="85"/>
      <c r="K218" s="95">
        <v>0.93</v>
      </c>
      <c r="L218" s="98" t="s">
        <v>184</v>
      </c>
      <c r="M218" s="99">
        <v>6.7000000000000004E-2</v>
      </c>
      <c r="N218" s="99">
        <v>6.0299999999999999E-2</v>
      </c>
      <c r="O218" s="95">
        <v>0.36</v>
      </c>
      <c r="P218" s="97">
        <v>103.74</v>
      </c>
      <c r="Q218" s="95">
        <v>3.6999999999999999E-4</v>
      </c>
      <c r="R218" s="96">
        <v>6.9404550216293493E-10</v>
      </c>
      <c r="S218" s="96">
        <v>1.0527338017655514E-9</v>
      </c>
      <c r="T218" s="96">
        <f>Q218/'סכום נכסי הקרן'!$C$43</f>
        <v>2.134905210928012E-10</v>
      </c>
    </row>
    <row r="219" spans="2:20" s="156" customFormat="1">
      <c r="B219" s="88" t="s">
        <v>816</v>
      </c>
      <c r="C219" s="85" t="s">
        <v>817</v>
      </c>
      <c r="D219" s="98" t="s">
        <v>140</v>
      </c>
      <c r="E219" s="98" t="s">
        <v>319</v>
      </c>
      <c r="F219" s="85" t="s">
        <v>818</v>
      </c>
      <c r="G219" s="98" t="s">
        <v>380</v>
      </c>
      <c r="H219" s="85" t="s">
        <v>665</v>
      </c>
      <c r="I219" s="85"/>
      <c r="J219" s="85"/>
      <c r="K219" s="95">
        <v>4.919999999999999</v>
      </c>
      <c r="L219" s="98" t="s">
        <v>184</v>
      </c>
      <c r="M219" s="99">
        <v>5.5E-2</v>
      </c>
      <c r="N219" s="99">
        <v>4.3799999999999992E-2</v>
      </c>
      <c r="O219" s="95">
        <v>591709.44000000006</v>
      </c>
      <c r="P219" s="97">
        <v>105.74</v>
      </c>
      <c r="Q219" s="95">
        <v>625.67356000000007</v>
      </c>
      <c r="R219" s="96">
        <v>1.0961245226793791E-3</v>
      </c>
      <c r="S219" s="96">
        <v>1.7801829877918565E-3</v>
      </c>
      <c r="T219" s="96">
        <f>Q219/'סכום נכסי הקרן'!$C$43</f>
        <v>3.610145252929406E-4</v>
      </c>
    </row>
    <row r="220" spans="2:20" s="156" customFormat="1">
      <c r="B220" s="88" t="s">
        <v>819</v>
      </c>
      <c r="C220" s="85" t="s">
        <v>820</v>
      </c>
      <c r="D220" s="98" t="s">
        <v>140</v>
      </c>
      <c r="E220" s="98" t="s">
        <v>319</v>
      </c>
      <c r="F220" s="85" t="s">
        <v>821</v>
      </c>
      <c r="G220" s="98" t="s">
        <v>415</v>
      </c>
      <c r="H220" s="85" t="s">
        <v>665</v>
      </c>
      <c r="I220" s="85"/>
      <c r="J220" s="85"/>
      <c r="K220" s="95">
        <v>6.3500000000000005</v>
      </c>
      <c r="L220" s="98" t="s">
        <v>184</v>
      </c>
      <c r="M220" s="99">
        <v>3.4500000000000003E-2</v>
      </c>
      <c r="N220" s="99">
        <v>0.27229999999999999</v>
      </c>
      <c r="O220" s="95">
        <v>55416.05</v>
      </c>
      <c r="P220" s="97">
        <v>31.1</v>
      </c>
      <c r="Q220" s="95">
        <v>17.234389999999998</v>
      </c>
      <c r="R220" s="96">
        <v>9.4920208551034182E-5</v>
      </c>
      <c r="S220" s="96">
        <v>4.9035742988676213E-5</v>
      </c>
      <c r="T220" s="96">
        <f>Q220/'סכום נכסי הקרן'!$C$43</f>
        <v>9.9442673022069225E-6</v>
      </c>
    </row>
    <row r="221" spans="2:20" s="156" customFormat="1">
      <c r="B221" s="84"/>
      <c r="C221" s="85"/>
      <c r="D221" s="85"/>
      <c r="E221" s="85"/>
      <c r="F221" s="85"/>
      <c r="G221" s="85"/>
      <c r="H221" s="85"/>
      <c r="I221" s="85"/>
      <c r="J221" s="85"/>
      <c r="K221" s="85"/>
      <c r="L221" s="85"/>
      <c r="M221" s="85"/>
      <c r="N221" s="85"/>
      <c r="O221" s="95"/>
      <c r="P221" s="97"/>
      <c r="Q221" s="85"/>
      <c r="R221" s="85"/>
      <c r="S221" s="96"/>
      <c r="T221" s="85"/>
    </row>
    <row r="222" spans="2:20" s="156" customFormat="1">
      <c r="B222" s="102" t="s">
        <v>57</v>
      </c>
      <c r="C222" s="83"/>
      <c r="D222" s="83"/>
      <c r="E222" s="83"/>
      <c r="F222" s="83"/>
      <c r="G222" s="83"/>
      <c r="H222" s="83"/>
      <c r="I222" s="83"/>
      <c r="J222" s="83"/>
      <c r="K222" s="92">
        <v>4.8940427060709606</v>
      </c>
      <c r="L222" s="83"/>
      <c r="M222" s="83"/>
      <c r="N222" s="104">
        <v>5.288192177319323E-2</v>
      </c>
      <c r="O222" s="92"/>
      <c r="P222" s="94"/>
      <c r="Q222" s="92">
        <v>3140.5633199999997</v>
      </c>
      <c r="R222" s="83"/>
      <c r="S222" s="93">
        <v>8.9356139555379511E-3</v>
      </c>
      <c r="T222" s="93">
        <f>Q222/'סכום נכסי הקרן'!$C$43</f>
        <v>1.8121094586803722E-3</v>
      </c>
    </row>
    <row r="223" spans="2:20" s="156" customFormat="1">
      <c r="B223" s="88" t="s">
        <v>822</v>
      </c>
      <c r="C223" s="85" t="s">
        <v>823</v>
      </c>
      <c r="D223" s="98" t="s">
        <v>140</v>
      </c>
      <c r="E223" s="98" t="s">
        <v>319</v>
      </c>
      <c r="F223" s="85" t="s">
        <v>615</v>
      </c>
      <c r="G223" s="98" t="s">
        <v>415</v>
      </c>
      <c r="H223" s="85" t="s">
        <v>616</v>
      </c>
      <c r="I223" s="85" t="s">
        <v>182</v>
      </c>
      <c r="J223" s="85"/>
      <c r="K223" s="95">
        <v>4.95</v>
      </c>
      <c r="L223" s="98" t="s">
        <v>184</v>
      </c>
      <c r="M223" s="99">
        <v>6.7000000000000004E-2</v>
      </c>
      <c r="N223" s="99">
        <v>5.5399999999999998E-2</v>
      </c>
      <c r="O223" s="95">
        <v>1586000</v>
      </c>
      <c r="P223" s="97">
        <v>105.68</v>
      </c>
      <c r="Q223" s="95">
        <v>1676.0847800000001</v>
      </c>
      <c r="R223" s="96">
        <v>1.3169508850391556E-3</v>
      </c>
      <c r="S223" s="96">
        <v>4.7688408176507517E-3</v>
      </c>
      <c r="T223" s="96">
        <f>Q223/'סכום נכסי הקרן'!$C$43</f>
        <v>9.6710327858895429E-4</v>
      </c>
    </row>
    <row r="224" spans="2:20" s="156" customFormat="1">
      <c r="B224" s="88" t="s">
        <v>824</v>
      </c>
      <c r="C224" s="85" t="s">
        <v>825</v>
      </c>
      <c r="D224" s="98" t="s">
        <v>140</v>
      </c>
      <c r="E224" s="98" t="s">
        <v>319</v>
      </c>
      <c r="F224" s="85" t="s">
        <v>818</v>
      </c>
      <c r="G224" s="98" t="s">
        <v>380</v>
      </c>
      <c r="H224" s="85" t="s">
        <v>665</v>
      </c>
      <c r="I224" s="85"/>
      <c r="J224" s="85"/>
      <c r="K224" s="95">
        <v>4.8299999999999992</v>
      </c>
      <c r="L224" s="98" t="s">
        <v>184</v>
      </c>
      <c r="M224" s="99">
        <v>6.3500000000000001E-2</v>
      </c>
      <c r="N224" s="99">
        <v>0.05</v>
      </c>
      <c r="O224" s="95">
        <v>1363955.05</v>
      </c>
      <c r="P224" s="97">
        <v>107.37</v>
      </c>
      <c r="Q224" s="95">
        <v>1464.4785400000001</v>
      </c>
      <c r="R224" s="96">
        <v>4.2098696269363125E-3</v>
      </c>
      <c r="S224" s="96">
        <v>4.1667731378872003E-3</v>
      </c>
      <c r="T224" s="96">
        <f>Q224/'סכום נכסי הקרן'!$C$43</f>
        <v>8.4500618009141816E-4</v>
      </c>
    </row>
    <row r="225" spans="2:2" s="156" customFormat="1">
      <c r="B225" s="157"/>
    </row>
    <row r="226" spans="2:2" s="156" customFormat="1">
      <c r="B226" s="157"/>
    </row>
    <row r="227" spans="2:2" s="156" customFormat="1">
      <c r="B227" s="157"/>
    </row>
    <row r="228" spans="2:2" s="156" customFormat="1">
      <c r="B228" s="158" t="s">
        <v>1885</v>
      </c>
    </row>
    <row r="229" spans="2:2" s="156" customFormat="1">
      <c r="B229" s="158" t="s">
        <v>131</v>
      </c>
    </row>
    <row r="230" spans="2:2" s="156" customFormat="1">
      <c r="B230" s="157"/>
    </row>
    <row r="231" spans="2:2" s="156" customFormat="1">
      <c r="B231" s="157"/>
    </row>
    <row r="232" spans="2:2" s="156" customFormat="1">
      <c r="B232" s="157"/>
    </row>
    <row r="233" spans="2:2" s="156" customFormat="1">
      <c r="B233" s="157"/>
    </row>
    <row r="234" spans="2:2" s="156" customFormat="1">
      <c r="B234" s="157"/>
    </row>
    <row r="235" spans="2:2" s="156" customFormat="1">
      <c r="B235" s="157"/>
    </row>
    <row r="236" spans="2:2" s="156" customFormat="1">
      <c r="B236" s="157"/>
    </row>
    <row r="237" spans="2:2" s="156" customFormat="1">
      <c r="B237" s="157"/>
    </row>
    <row r="238" spans="2:2" s="156" customFormat="1">
      <c r="B238" s="157"/>
    </row>
    <row r="239" spans="2:2" s="156" customFormat="1">
      <c r="B239" s="157"/>
    </row>
    <row r="240" spans="2:2" s="156" customFormat="1">
      <c r="B240" s="157"/>
    </row>
    <row r="241" spans="2:2" s="156" customFormat="1">
      <c r="B241" s="157"/>
    </row>
    <row r="242" spans="2:2" s="156" customFormat="1">
      <c r="B242" s="157"/>
    </row>
    <row r="243" spans="2:2" s="156" customFormat="1">
      <c r="B243" s="157"/>
    </row>
    <row r="244" spans="2:2" s="156" customFormat="1">
      <c r="B244" s="157"/>
    </row>
    <row r="245" spans="2:2" s="156" customFormat="1">
      <c r="B245" s="157"/>
    </row>
    <row r="246" spans="2:2" s="156" customFormat="1">
      <c r="B246" s="157"/>
    </row>
    <row r="247" spans="2:2" s="156" customFormat="1">
      <c r="B247" s="157"/>
    </row>
    <row r="248" spans="2:2" s="156" customFormat="1">
      <c r="B248" s="157"/>
    </row>
    <row r="249" spans="2:2" s="156" customFormat="1">
      <c r="B249" s="157"/>
    </row>
    <row r="250" spans="2:2" s="156" customFormat="1">
      <c r="B250" s="157"/>
    </row>
    <row r="251" spans="2:2" s="156" customFormat="1">
      <c r="B251" s="157"/>
    </row>
    <row r="252" spans="2:2" s="156" customFormat="1">
      <c r="B252" s="157"/>
    </row>
    <row r="253" spans="2:2" s="156" customFormat="1">
      <c r="B253" s="157"/>
    </row>
    <row r="254" spans="2:2" s="156" customFormat="1">
      <c r="B254" s="157"/>
    </row>
    <row r="255" spans="2:2" s="156" customFormat="1">
      <c r="B255" s="157"/>
    </row>
    <row r="256" spans="2:2" s="156" customFormat="1">
      <c r="B256" s="157"/>
    </row>
    <row r="257" spans="2:2" s="156" customFormat="1">
      <c r="B257" s="157"/>
    </row>
    <row r="258" spans="2:2" s="156" customFormat="1">
      <c r="B258" s="157"/>
    </row>
    <row r="259" spans="2:2" s="156" customFormat="1">
      <c r="B259" s="157"/>
    </row>
    <row r="260" spans="2:2" s="156" customFormat="1">
      <c r="B260" s="157"/>
    </row>
    <row r="261" spans="2:2" s="156" customFormat="1">
      <c r="B261" s="157"/>
    </row>
    <row r="262" spans="2:2" s="156" customFormat="1">
      <c r="B262" s="157"/>
    </row>
    <row r="263" spans="2:2" s="156" customFormat="1">
      <c r="B263" s="157"/>
    </row>
    <row r="264" spans="2:2" s="156" customFormat="1">
      <c r="B264" s="157"/>
    </row>
    <row r="265" spans="2:2" s="156" customFormat="1">
      <c r="B265" s="157"/>
    </row>
    <row r="266" spans="2:2" s="156" customFormat="1">
      <c r="B266" s="157"/>
    </row>
    <row r="267" spans="2:2" s="156" customFormat="1">
      <c r="B267" s="157"/>
    </row>
    <row r="268" spans="2:2" s="156" customFormat="1">
      <c r="B268" s="157"/>
    </row>
    <row r="269" spans="2:2" s="156" customFormat="1">
      <c r="B269" s="157"/>
    </row>
    <row r="270" spans="2:2" s="156" customFormat="1">
      <c r="B270" s="157"/>
    </row>
    <row r="271" spans="2:2" s="156" customFormat="1">
      <c r="B271" s="157"/>
    </row>
    <row r="272" spans="2:2" s="156" customFormat="1">
      <c r="B272" s="157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2"/>
      <c r="C796" s="1"/>
      <c r="D796" s="1"/>
      <c r="E796" s="1"/>
      <c r="F796" s="1"/>
    </row>
    <row r="797" spans="2:6">
      <c r="B797" s="4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password="C7AB" sheet="1" objects="1" scenarios="1"/>
  <mergeCells count="2">
    <mergeCell ref="B6:T6"/>
    <mergeCell ref="B7:T7"/>
  </mergeCells>
  <phoneticPr fontId="5" type="noConversion"/>
  <conditionalFormatting sqref="B12:B224">
    <cfRule type="cellIs" dxfId="24" priority="2" operator="equal">
      <formula>"NR3"</formula>
    </cfRule>
  </conditionalFormatting>
  <conditionalFormatting sqref="B12:B224">
    <cfRule type="containsText" dxfId="23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$AZ$7:$AZ$24</formula1>
    </dataValidation>
    <dataValidation allowBlank="1" showInputMessage="1" showErrorMessage="1" sqref="H2"/>
    <dataValidation type="list" allowBlank="1" showInputMessage="1" showErrorMessage="1" sqref="I12:I828">
      <formula1>$BB$7:$BB$10</formula1>
    </dataValidation>
    <dataValidation type="list" allowBlank="1" showInputMessage="1" showErrorMessage="1" sqref="E12:E822">
      <formula1>$AX$7:$AX$24</formula1>
    </dataValidation>
    <dataValidation type="list" allowBlank="1" showInputMessage="1" showErrorMessage="1" sqref="L12:L828">
      <formula1>$BC$7:$BC$20</formula1>
    </dataValidation>
    <dataValidation type="list" allowBlank="1" showInputMessage="1" showErrorMessage="1" sqref="G12:G555">
      <formula1>$AZ$7:$AZ$29</formula1>
    </dataValidation>
  </dataValidations>
  <pageMargins left="0" right="0" top="0.51181102362204722" bottom="0.51181102362204722" header="0" footer="0.23622047244094491"/>
  <pageSetup paperSize="9" scale="62" fitToHeight="25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 enableFormatConditionsCalculation="0">
    <tabColor indexed="44"/>
    <pageSetUpPr fitToPage="1"/>
  </sheetPr>
  <dimension ref="B1:AS363"/>
  <sheetViews>
    <sheetView rightToLeft="1" zoomScale="90" zoomScaleNormal="90" workbookViewId="0"/>
  </sheetViews>
  <sheetFormatPr defaultColWidth="9.140625" defaultRowHeight="18"/>
  <cols>
    <col min="1" max="1" width="6.28515625" style="1" customWidth="1"/>
    <col min="2" max="2" width="43.85546875" style="2" bestFit="1" customWidth="1"/>
    <col min="3" max="3" width="31.28515625" style="2" bestFit="1" customWidth="1"/>
    <col min="4" max="4" width="9.7109375" style="2" bestFit="1" customWidth="1"/>
    <col min="5" max="5" width="8" style="2" bestFit="1" customWidth="1"/>
    <col min="6" max="6" width="12" style="2" bestFit="1" customWidth="1"/>
    <col min="7" max="7" width="35.7109375" style="2" bestFit="1" customWidth="1"/>
    <col min="8" max="8" width="12.28515625" style="1" bestFit="1" customWidth="1"/>
    <col min="9" max="9" width="14.28515625" style="1" bestFit="1" customWidth="1"/>
    <col min="10" max="10" width="10.7109375" style="1" bestFit="1" customWidth="1"/>
    <col min="11" max="11" width="11.28515625" style="1" bestFit="1" customWidth="1"/>
    <col min="12" max="12" width="9" style="1" bestFit="1" customWidth="1"/>
    <col min="13" max="13" width="9.140625" style="1"/>
    <col min="14" max="14" width="10.42578125" style="1" bestFit="1" customWidth="1"/>
    <col min="15" max="15" width="7.7109375" style="1" customWidth="1"/>
    <col min="16" max="27" width="5.7109375" style="1" customWidth="1"/>
    <col min="28" max="16384" width="9.140625" style="1"/>
  </cols>
  <sheetData>
    <row r="1" spans="2:45">
      <c r="B1" s="55" t="s">
        <v>199</v>
      </c>
      <c r="C1" s="79" t="s" vm="1">
        <v>259</v>
      </c>
    </row>
    <row r="2" spans="2:45">
      <c r="B2" s="55" t="s">
        <v>198</v>
      </c>
      <c r="C2" s="79" t="s">
        <v>260</v>
      </c>
    </row>
    <row r="3" spans="2:45">
      <c r="B3" s="55" t="s">
        <v>200</v>
      </c>
      <c r="C3" s="79" t="s">
        <v>261</v>
      </c>
    </row>
    <row r="4" spans="2:45">
      <c r="B4" s="55" t="s">
        <v>201</v>
      </c>
      <c r="C4" s="79">
        <v>414</v>
      </c>
    </row>
    <row r="6" spans="2:45" ht="26.25" customHeight="1">
      <c r="B6" s="185" t="s">
        <v>230</v>
      </c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7"/>
      <c r="AS6" s="3"/>
    </row>
    <row r="7" spans="2:45" ht="26.25" customHeight="1">
      <c r="B7" s="185" t="s">
        <v>108</v>
      </c>
      <c r="C7" s="186"/>
      <c r="D7" s="186"/>
      <c r="E7" s="186"/>
      <c r="F7" s="186"/>
      <c r="G7" s="186"/>
      <c r="H7" s="186"/>
      <c r="I7" s="186"/>
      <c r="J7" s="186"/>
      <c r="K7" s="186"/>
      <c r="L7" s="186"/>
      <c r="M7" s="186"/>
      <c r="N7" s="187"/>
      <c r="AO7" s="3"/>
      <c r="AS7" s="3"/>
    </row>
    <row r="8" spans="2:45" s="3" customFormat="1" ht="63">
      <c r="B8" s="20" t="s">
        <v>134</v>
      </c>
      <c r="C8" s="28" t="s">
        <v>55</v>
      </c>
      <c r="D8" s="71" t="s">
        <v>139</v>
      </c>
      <c r="E8" s="71" t="s">
        <v>247</v>
      </c>
      <c r="F8" s="71" t="s">
        <v>136</v>
      </c>
      <c r="G8" s="28" t="s">
        <v>77</v>
      </c>
      <c r="H8" s="28" t="s">
        <v>120</v>
      </c>
      <c r="I8" s="28" t="s">
        <v>0</v>
      </c>
      <c r="J8" s="12" t="s">
        <v>124</v>
      </c>
      <c r="K8" s="12" t="s">
        <v>73</v>
      </c>
      <c r="L8" s="12" t="s">
        <v>70</v>
      </c>
      <c r="M8" s="75" t="s">
        <v>202</v>
      </c>
      <c r="N8" s="13" t="s">
        <v>204</v>
      </c>
      <c r="AO8" s="1"/>
      <c r="AP8" s="1"/>
      <c r="AQ8" s="1"/>
      <c r="AS8" s="4"/>
    </row>
    <row r="9" spans="2:45" s="3" customFormat="1" ht="24" customHeight="1">
      <c r="B9" s="14"/>
      <c r="C9" s="15"/>
      <c r="D9" s="15"/>
      <c r="E9" s="15"/>
      <c r="F9" s="15"/>
      <c r="G9" s="15"/>
      <c r="H9" s="15"/>
      <c r="I9" s="15"/>
      <c r="J9" s="15" t="s">
        <v>74</v>
      </c>
      <c r="K9" s="15" t="s">
        <v>23</v>
      </c>
      <c r="L9" s="15" t="s">
        <v>20</v>
      </c>
      <c r="M9" s="15" t="s">
        <v>20</v>
      </c>
      <c r="N9" s="16" t="s">
        <v>20</v>
      </c>
      <c r="AO9" s="1"/>
      <c r="AQ9" s="1"/>
      <c r="AS9" s="4"/>
    </row>
    <row r="10" spans="2:45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9" t="s">
        <v>10</v>
      </c>
      <c r="M10" s="19" t="s">
        <v>11</v>
      </c>
      <c r="N10" s="19" t="s">
        <v>12</v>
      </c>
      <c r="AO10" s="1"/>
      <c r="AP10" s="3"/>
      <c r="AQ10" s="1"/>
      <c r="AS10" s="1"/>
    </row>
    <row r="11" spans="2:45" s="4" customFormat="1" ht="18" customHeight="1">
      <c r="B11" s="105" t="s">
        <v>36</v>
      </c>
      <c r="C11" s="81"/>
      <c r="D11" s="81"/>
      <c r="E11" s="81"/>
      <c r="F11" s="81"/>
      <c r="G11" s="81"/>
      <c r="H11" s="81"/>
      <c r="I11" s="89"/>
      <c r="J11" s="91"/>
      <c r="K11" s="89">
        <v>156621.97696999993</v>
      </c>
      <c r="L11" s="81"/>
      <c r="M11" s="90">
        <v>1</v>
      </c>
      <c r="N11" s="90">
        <f>K11/'סכום נכסי הקרן'!$C$43</f>
        <v>9.0371101291648631E-2</v>
      </c>
      <c r="AO11" s="1"/>
      <c r="AP11" s="3"/>
      <c r="AQ11" s="1"/>
      <c r="AS11" s="1"/>
    </row>
    <row r="12" spans="2:45" ht="20.25">
      <c r="B12" s="106" t="s">
        <v>254</v>
      </c>
      <c r="C12" s="83"/>
      <c r="D12" s="83"/>
      <c r="E12" s="83"/>
      <c r="F12" s="83"/>
      <c r="G12" s="83"/>
      <c r="H12" s="83"/>
      <c r="I12" s="92"/>
      <c r="J12" s="94"/>
      <c r="K12" s="92">
        <v>121762.16338999999</v>
      </c>
      <c r="L12" s="83"/>
      <c r="M12" s="93">
        <v>0.77742706193347855</v>
      </c>
      <c r="N12" s="93">
        <f>K12/'סכום נכסי הקרן'!$C$43</f>
        <v>7.0256939760859186E-2</v>
      </c>
      <c r="AP12" s="4"/>
    </row>
    <row r="13" spans="2:45">
      <c r="B13" s="107" t="s">
        <v>33</v>
      </c>
      <c r="C13" s="83"/>
      <c r="D13" s="83"/>
      <c r="E13" s="83"/>
      <c r="F13" s="83"/>
      <c r="G13" s="83"/>
      <c r="H13" s="83"/>
      <c r="I13" s="92"/>
      <c r="J13" s="94"/>
      <c r="K13" s="92">
        <v>89148.231299999999</v>
      </c>
      <c r="L13" s="83"/>
      <c r="M13" s="93">
        <v>0.56919362802498563</v>
      </c>
      <c r="N13" s="93">
        <f>K13/'סכום נכסי הקרן'!$C$43</f>
        <v>5.1438655012806943E-2</v>
      </c>
    </row>
    <row r="14" spans="2:45">
      <c r="B14" s="108" t="s">
        <v>826</v>
      </c>
      <c r="C14" s="85" t="s">
        <v>827</v>
      </c>
      <c r="D14" s="98" t="s">
        <v>140</v>
      </c>
      <c r="E14" s="98" t="s">
        <v>319</v>
      </c>
      <c r="F14" s="85" t="s">
        <v>828</v>
      </c>
      <c r="G14" s="98" t="s">
        <v>664</v>
      </c>
      <c r="H14" s="98" t="s">
        <v>184</v>
      </c>
      <c r="I14" s="95">
        <v>846346</v>
      </c>
      <c r="J14" s="97">
        <v>248.5</v>
      </c>
      <c r="K14" s="95">
        <v>2103.1698099999999</v>
      </c>
      <c r="L14" s="96">
        <v>2.5378980056554764E-4</v>
      </c>
      <c r="M14" s="96">
        <v>1.3428318622250888E-2</v>
      </c>
      <c r="N14" s="96">
        <f>K14/'סכום נכסי הקרן'!$C$43</f>
        <v>1.2135319423879666E-3</v>
      </c>
    </row>
    <row r="15" spans="2:45">
      <c r="B15" s="108" t="s">
        <v>829</v>
      </c>
      <c r="C15" s="85" t="s">
        <v>830</v>
      </c>
      <c r="D15" s="98" t="s">
        <v>140</v>
      </c>
      <c r="E15" s="98" t="s">
        <v>319</v>
      </c>
      <c r="F15" s="85" t="s">
        <v>831</v>
      </c>
      <c r="G15" s="98" t="s">
        <v>209</v>
      </c>
      <c r="H15" s="98" t="s">
        <v>184</v>
      </c>
      <c r="I15" s="95">
        <v>26881.19</v>
      </c>
      <c r="J15" s="97">
        <v>3556</v>
      </c>
      <c r="K15" s="95">
        <v>955.89512000000002</v>
      </c>
      <c r="L15" s="96">
        <v>4.9107602282647565E-5</v>
      </c>
      <c r="M15" s="96">
        <v>6.1031991709764744E-3</v>
      </c>
      <c r="N15" s="96">
        <f>K15/'סכום נכסי הקרן'!$C$43</f>
        <v>5.5155283048342093E-4</v>
      </c>
    </row>
    <row r="16" spans="2:45" ht="20.25">
      <c r="B16" s="108" t="s">
        <v>832</v>
      </c>
      <c r="C16" s="85" t="s">
        <v>833</v>
      </c>
      <c r="D16" s="98" t="s">
        <v>140</v>
      </c>
      <c r="E16" s="98" t="s">
        <v>319</v>
      </c>
      <c r="F16" s="85" t="s">
        <v>834</v>
      </c>
      <c r="G16" s="98" t="s">
        <v>835</v>
      </c>
      <c r="H16" s="98" t="s">
        <v>184</v>
      </c>
      <c r="I16" s="95">
        <v>19533.73</v>
      </c>
      <c r="J16" s="97">
        <v>16670</v>
      </c>
      <c r="K16" s="95">
        <v>3256.2735200000002</v>
      </c>
      <c r="L16" s="96">
        <v>3.960583398308223E-4</v>
      </c>
      <c r="M16" s="96">
        <v>2.0790655200474972E-2</v>
      </c>
      <c r="N16" s="96">
        <f>K16/'סכום נכסי הקרן'!$C$43</f>
        <v>1.8788744070418651E-3</v>
      </c>
      <c r="AO16" s="4"/>
    </row>
    <row r="17" spans="2:14">
      <c r="B17" s="108" t="s">
        <v>836</v>
      </c>
      <c r="C17" s="85" t="s">
        <v>837</v>
      </c>
      <c r="D17" s="98" t="s">
        <v>140</v>
      </c>
      <c r="E17" s="98" t="s">
        <v>319</v>
      </c>
      <c r="F17" s="85" t="s">
        <v>676</v>
      </c>
      <c r="G17" s="98" t="s">
        <v>677</v>
      </c>
      <c r="H17" s="98" t="s">
        <v>184</v>
      </c>
      <c r="I17" s="95">
        <v>11355</v>
      </c>
      <c r="J17" s="97">
        <v>34860</v>
      </c>
      <c r="K17" s="95">
        <v>3958.3530000000001</v>
      </c>
      <c r="L17" s="96">
        <v>2.6566083489468049E-4</v>
      </c>
      <c r="M17" s="96">
        <v>2.5273292270842684E-2</v>
      </c>
      <c r="N17" s="96">
        <f>K17/'סכום נכסי הקרן'!$C$43</f>
        <v>2.2839752557817644E-3</v>
      </c>
    </row>
    <row r="18" spans="2:14">
      <c r="B18" s="108" t="s">
        <v>838</v>
      </c>
      <c r="C18" s="85" t="s">
        <v>839</v>
      </c>
      <c r="D18" s="98" t="s">
        <v>140</v>
      </c>
      <c r="E18" s="98" t="s">
        <v>319</v>
      </c>
      <c r="F18" s="85" t="s">
        <v>379</v>
      </c>
      <c r="G18" s="98" t="s">
        <v>380</v>
      </c>
      <c r="H18" s="98" t="s">
        <v>184</v>
      </c>
      <c r="I18" s="95">
        <v>720603</v>
      </c>
      <c r="J18" s="97">
        <v>763.5</v>
      </c>
      <c r="K18" s="95">
        <v>5501.8039100000005</v>
      </c>
      <c r="L18" s="96">
        <v>2.6057405680830553E-4</v>
      </c>
      <c r="M18" s="96">
        <v>3.5127917655220511E-2</v>
      </c>
      <c r="N18" s="96">
        <f>K18/'סכום נכסי הקרן'!$C$43</f>
        <v>3.1745486045846251E-3</v>
      </c>
    </row>
    <row r="19" spans="2:14">
      <c r="B19" s="108" t="s">
        <v>840</v>
      </c>
      <c r="C19" s="85" t="s">
        <v>841</v>
      </c>
      <c r="D19" s="98" t="s">
        <v>140</v>
      </c>
      <c r="E19" s="98" t="s">
        <v>319</v>
      </c>
      <c r="F19" s="85" t="s">
        <v>345</v>
      </c>
      <c r="G19" s="98" t="s">
        <v>321</v>
      </c>
      <c r="H19" s="98" t="s">
        <v>184</v>
      </c>
      <c r="I19" s="95">
        <v>22471</v>
      </c>
      <c r="J19" s="97">
        <v>4715</v>
      </c>
      <c r="K19" s="95">
        <v>1059.50765</v>
      </c>
      <c r="L19" s="96">
        <v>2.2397080674940427E-4</v>
      </c>
      <c r="M19" s="96">
        <v>6.7647444534743861E-3</v>
      </c>
      <c r="N19" s="96">
        <f>K19/'סכום נכסי הקרן'!$C$43</f>
        <v>6.1133740621705196E-4</v>
      </c>
    </row>
    <row r="20" spans="2:14">
      <c r="B20" s="108" t="s">
        <v>842</v>
      </c>
      <c r="C20" s="85" t="s">
        <v>843</v>
      </c>
      <c r="D20" s="98" t="s">
        <v>140</v>
      </c>
      <c r="E20" s="98" t="s">
        <v>319</v>
      </c>
      <c r="F20" s="85" t="s">
        <v>436</v>
      </c>
      <c r="G20" s="98" t="s">
        <v>364</v>
      </c>
      <c r="H20" s="98" t="s">
        <v>184</v>
      </c>
      <c r="I20" s="95">
        <v>30066</v>
      </c>
      <c r="J20" s="97">
        <v>3440</v>
      </c>
      <c r="K20" s="95">
        <v>1034.2704000000001</v>
      </c>
      <c r="L20" s="96">
        <v>1.5380182866107974E-4</v>
      </c>
      <c r="M20" s="96">
        <v>6.603609659442039E-3</v>
      </c>
      <c r="N20" s="96">
        <f>K20/'סכום נכסי הקרן'!$C$43</f>
        <v>5.9677547742394577E-4</v>
      </c>
    </row>
    <row r="21" spans="2:14">
      <c r="B21" s="108" t="s">
        <v>844</v>
      </c>
      <c r="C21" s="85" t="s">
        <v>845</v>
      </c>
      <c r="D21" s="98" t="s">
        <v>140</v>
      </c>
      <c r="E21" s="98" t="s">
        <v>319</v>
      </c>
      <c r="F21" s="85" t="s">
        <v>448</v>
      </c>
      <c r="G21" s="98" t="s">
        <v>321</v>
      </c>
      <c r="H21" s="98" t="s">
        <v>184</v>
      </c>
      <c r="I21" s="95">
        <v>262890</v>
      </c>
      <c r="J21" s="97">
        <v>663</v>
      </c>
      <c r="K21" s="95">
        <v>1742.9606999999999</v>
      </c>
      <c r="L21" s="96">
        <v>2.4945218657309871E-4</v>
      </c>
      <c r="M21" s="96">
        <v>1.1128455493406613E-2</v>
      </c>
      <c r="N21" s="96">
        <f>K21/'סכום נכסי הקרן'!$C$43</f>
        <v>1.0056907786142528E-3</v>
      </c>
    </row>
    <row r="22" spans="2:14">
      <c r="B22" s="108" t="s">
        <v>846</v>
      </c>
      <c r="C22" s="85" t="s">
        <v>847</v>
      </c>
      <c r="D22" s="98" t="s">
        <v>140</v>
      </c>
      <c r="E22" s="98" t="s">
        <v>319</v>
      </c>
      <c r="F22" s="85" t="s">
        <v>848</v>
      </c>
      <c r="G22" s="98" t="s">
        <v>664</v>
      </c>
      <c r="H22" s="98" t="s">
        <v>184</v>
      </c>
      <c r="I22" s="95">
        <v>45059</v>
      </c>
      <c r="J22" s="97">
        <v>1360</v>
      </c>
      <c r="K22" s="95">
        <v>612.80240000000003</v>
      </c>
      <c r="L22" s="96">
        <v>8.2379760802734253E-5</v>
      </c>
      <c r="M22" s="96">
        <v>3.9126207691617823E-3</v>
      </c>
      <c r="N22" s="96">
        <f>K22/'סכום נכסי הקרן'!$C$43</f>
        <v>3.5358784784572759E-4</v>
      </c>
    </row>
    <row r="23" spans="2:14">
      <c r="B23" s="108" t="s">
        <v>849</v>
      </c>
      <c r="C23" s="85" t="s">
        <v>850</v>
      </c>
      <c r="D23" s="98" t="s">
        <v>140</v>
      </c>
      <c r="E23" s="98" t="s">
        <v>319</v>
      </c>
      <c r="F23" s="85" t="s">
        <v>851</v>
      </c>
      <c r="G23" s="98" t="s">
        <v>415</v>
      </c>
      <c r="H23" s="98" t="s">
        <v>184</v>
      </c>
      <c r="I23" s="95">
        <v>37519</v>
      </c>
      <c r="J23" s="97">
        <v>19350</v>
      </c>
      <c r="K23" s="95">
        <v>7259.9264999999996</v>
      </c>
      <c r="L23" s="96">
        <v>3.6702193491299387E-5</v>
      </c>
      <c r="M23" s="96">
        <v>4.6353178784038704E-2</v>
      </c>
      <c r="N23" s="96">
        <f>K23/'סכום נכסי הקרן'!$C$43</f>
        <v>4.1889878150822603E-3</v>
      </c>
    </row>
    <row r="24" spans="2:14">
      <c r="B24" s="108" t="s">
        <v>852</v>
      </c>
      <c r="C24" s="85" t="s">
        <v>853</v>
      </c>
      <c r="D24" s="98" t="s">
        <v>140</v>
      </c>
      <c r="E24" s="98" t="s">
        <v>319</v>
      </c>
      <c r="F24" s="85" t="s">
        <v>854</v>
      </c>
      <c r="G24" s="98" t="s">
        <v>664</v>
      </c>
      <c r="H24" s="98" t="s">
        <v>184</v>
      </c>
      <c r="I24" s="95">
        <v>10640435.859999999</v>
      </c>
      <c r="J24" s="97">
        <v>65.599999999999994</v>
      </c>
      <c r="K24" s="95">
        <v>6980.1259199999995</v>
      </c>
      <c r="L24" s="96">
        <v>8.2151032406076185E-4</v>
      </c>
      <c r="M24" s="96">
        <v>4.4566708038278717E-2</v>
      </c>
      <c r="N24" s="96">
        <f>K24/'סכום נכסי הקרן'!$C$43</f>
        <v>4.0275424863626171E-3</v>
      </c>
    </row>
    <row r="25" spans="2:14">
      <c r="B25" s="108" t="s">
        <v>855</v>
      </c>
      <c r="C25" s="85" t="s">
        <v>856</v>
      </c>
      <c r="D25" s="98" t="s">
        <v>140</v>
      </c>
      <c r="E25" s="98" t="s">
        <v>319</v>
      </c>
      <c r="F25" s="85" t="s">
        <v>857</v>
      </c>
      <c r="G25" s="98" t="s">
        <v>415</v>
      </c>
      <c r="H25" s="98" t="s">
        <v>184</v>
      </c>
      <c r="I25" s="95">
        <v>286530</v>
      </c>
      <c r="J25" s="97">
        <v>1492</v>
      </c>
      <c r="K25" s="95">
        <v>4275.0275999999994</v>
      </c>
      <c r="L25" s="96">
        <v>2.2469101268743645E-4</v>
      </c>
      <c r="M25" s="96">
        <v>2.7295196259838152E-2</v>
      </c>
      <c r="N25" s="96">
        <f>K25/'סכום נכסי הקרן'!$C$43</f>
        <v>2.4666969459732624E-3</v>
      </c>
    </row>
    <row r="26" spans="2:14">
      <c r="B26" s="108" t="s">
        <v>858</v>
      </c>
      <c r="C26" s="85" t="s">
        <v>859</v>
      </c>
      <c r="D26" s="98" t="s">
        <v>140</v>
      </c>
      <c r="E26" s="98" t="s">
        <v>319</v>
      </c>
      <c r="F26" s="85" t="s">
        <v>320</v>
      </c>
      <c r="G26" s="98" t="s">
        <v>321</v>
      </c>
      <c r="H26" s="98" t="s">
        <v>184</v>
      </c>
      <c r="I26" s="95">
        <v>417069</v>
      </c>
      <c r="J26" s="97">
        <v>1353</v>
      </c>
      <c r="K26" s="95">
        <v>5642.9435700000004</v>
      </c>
      <c r="L26" s="96">
        <v>2.738532841291511E-4</v>
      </c>
      <c r="M26" s="96">
        <v>3.6029066157687917E-2</v>
      </c>
      <c r="N26" s="96">
        <f>K26/'סכום נכסי הקרן'!$C$43</f>
        <v>3.2559863871799242E-3</v>
      </c>
    </row>
    <row r="27" spans="2:14" s="156" customFormat="1">
      <c r="B27" s="108" t="s">
        <v>860</v>
      </c>
      <c r="C27" s="85" t="s">
        <v>861</v>
      </c>
      <c r="D27" s="98" t="s">
        <v>140</v>
      </c>
      <c r="E27" s="98" t="s">
        <v>319</v>
      </c>
      <c r="F27" s="85" t="s">
        <v>327</v>
      </c>
      <c r="G27" s="98" t="s">
        <v>321</v>
      </c>
      <c r="H27" s="98" t="s">
        <v>184</v>
      </c>
      <c r="I27" s="95">
        <v>53783</v>
      </c>
      <c r="J27" s="97">
        <v>4440</v>
      </c>
      <c r="K27" s="95">
        <v>2387.9652000000001</v>
      </c>
      <c r="L27" s="96">
        <v>2.3186679885929624E-4</v>
      </c>
      <c r="M27" s="96">
        <v>1.5246680230944866E-2</v>
      </c>
      <c r="N27" s="96">
        <f>K27/'סכום נכסי הקרן'!$C$43</f>
        <v>1.3778592835120953E-3</v>
      </c>
    </row>
    <row r="28" spans="2:14" s="156" customFormat="1">
      <c r="B28" s="108" t="s">
        <v>862</v>
      </c>
      <c r="C28" s="85" t="s">
        <v>863</v>
      </c>
      <c r="D28" s="98" t="s">
        <v>140</v>
      </c>
      <c r="E28" s="98" t="s">
        <v>319</v>
      </c>
      <c r="F28" s="85"/>
      <c r="G28" s="98" t="s">
        <v>864</v>
      </c>
      <c r="H28" s="98" t="s">
        <v>184</v>
      </c>
      <c r="I28" s="95">
        <v>37236</v>
      </c>
      <c r="J28" s="97">
        <v>16420</v>
      </c>
      <c r="K28" s="95">
        <v>6114.1512000000002</v>
      </c>
      <c r="L28" s="96">
        <v>7.5723108866043533E-5</v>
      </c>
      <c r="M28" s="96">
        <v>3.9037632638050102E-2</v>
      </c>
      <c r="N28" s="96">
        <f>K28/'סכום נכסי הקרן'!$C$43</f>
        <v>3.5278738533193943E-3</v>
      </c>
    </row>
    <row r="29" spans="2:14" s="156" customFormat="1">
      <c r="B29" s="108" t="s">
        <v>865</v>
      </c>
      <c r="C29" s="85" t="s">
        <v>866</v>
      </c>
      <c r="D29" s="98" t="s">
        <v>140</v>
      </c>
      <c r="E29" s="98" t="s">
        <v>319</v>
      </c>
      <c r="F29" s="85" t="s">
        <v>479</v>
      </c>
      <c r="G29" s="98" t="s">
        <v>364</v>
      </c>
      <c r="H29" s="98" t="s">
        <v>184</v>
      </c>
      <c r="I29" s="95">
        <v>23754.799999999999</v>
      </c>
      <c r="J29" s="97">
        <v>15480</v>
      </c>
      <c r="K29" s="95">
        <v>3677.2430399999998</v>
      </c>
      <c r="L29" s="96">
        <v>5.3427465425582633E-4</v>
      </c>
      <c r="M29" s="96">
        <v>2.3478461395646636E-2</v>
      </c>
      <c r="N29" s="96">
        <f>K29/'סכום נכסי הקרן'!$C$43</f>
        <v>2.1217744129580444E-3</v>
      </c>
    </row>
    <row r="30" spans="2:14" s="156" customFormat="1">
      <c r="B30" s="108" t="s">
        <v>867</v>
      </c>
      <c r="C30" s="85" t="s">
        <v>868</v>
      </c>
      <c r="D30" s="98" t="s">
        <v>140</v>
      </c>
      <c r="E30" s="98" t="s">
        <v>319</v>
      </c>
      <c r="F30" s="85" t="s">
        <v>869</v>
      </c>
      <c r="G30" s="98" t="s">
        <v>212</v>
      </c>
      <c r="H30" s="98" t="s">
        <v>184</v>
      </c>
      <c r="I30" s="95">
        <v>12869</v>
      </c>
      <c r="J30" s="97">
        <v>24010</v>
      </c>
      <c r="K30" s="95">
        <v>3089.8469</v>
      </c>
      <c r="L30" s="96">
        <v>2.1428500184987118E-4</v>
      </c>
      <c r="M30" s="96">
        <v>1.9728054515566758E-2</v>
      </c>
      <c r="N30" s="96">
        <f>K30/'סכום נכסי הקרן'!$C$43</f>
        <v>1.7828460129134496E-3</v>
      </c>
    </row>
    <row r="31" spans="2:14" s="156" customFormat="1">
      <c r="B31" s="108" t="s">
        <v>870</v>
      </c>
      <c r="C31" s="85" t="s">
        <v>871</v>
      </c>
      <c r="D31" s="98" t="s">
        <v>140</v>
      </c>
      <c r="E31" s="98" t="s">
        <v>319</v>
      </c>
      <c r="F31" s="85" t="s">
        <v>336</v>
      </c>
      <c r="G31" s="98" t="s">
        <v>321</v>
      </c>
      <c r="H31" s="98" t="s">
        <v>184</v>
      </c>
      <c r="I31" s="95">
        <v>373935</v>
      </c>
      <c r="J31" s="97">
        <v>1940</v>
      </c>
      <c r="K31" s="95">
        <v>7254.3389999999999</v>
      </c>
      <c r="L31" s="96">
        <v>2.8086808724109579E-4</v>
      </c>
      <c r="M31" s="96">
        <v>4.6317503713987268E-2</v>
      </c>
      <c r="N31" s="96">
        <f>K31/'סכום נכסי הקרן'!$C$43</f>
        <v>4.1857638197130547E-3</v>
      </c>
    </row>
    <row r="32" spans="2:14" s="156" customFormat="1">
      <c r="B32" s="108" t="s">
        <v>872</v>
      </c>
      <c r="C32" s="85" t="s">
        <v>873</v>
      </c>
      <c r="D32" s="98" t="s">
        <v>140</v>
      </c>
      <c r="E32" s="98" t="s">
        <v>319</v>
      </c>
      <c r="F32" s="85" t="s">
        <v>738</v>
      </c>
      <c r="G32" s="98" t="s">
        <v>471</v>
      </c>
      <c r="H32" s="98" t="s">
        <v>184</v>
      </c>
      <c r="I32" s="95">
        <v>4775</v>
      </c>
      <c r="J32" s="97">
        <v>62020</v>
      </c>
      <c r="K32" s="95">
        <v>2961.4549999999999</v>
      </c>
      <c r="L32" s="96">
        <v>4.7056175514508772E-4</v>
      </c>
      <c r="M32" s="96">
        <v>1.8908297911264714E-2</v>
      </c>
      <c r="N32" s="96">
        <f>K32/'סכום נכסי הקרן'!$C$43</f>
        <v>1.7087637057915717E-3</v>
      </c>
    </row>
    <row r="33" spans="2:14" s="156" customFormat="1">
      <c r="B33" s="108" t="s">
        <v>874</v>
      </c>
      <c r="C33" s="85" t="s">
        <v>875</v>
      </c>
      <c r="D33" s="98" t="s">
        <v>140</v>
      </c>
      <c r="E33" s="98" t="s">
        <v>319</v>
      </c>
      <c r="F33" s="85" t="s">
        <v>876</v>
      </c>
      <c r="G33" s="98" t="s">
        <v>749</v>
      </c>
      <c r="H33" s="98" t="s">
        <v>184</v>
      </c>
      <c r="I33" s="95">
        <v>20014</v>
      </c>
      <c r="J33" s="97">
        <v>17740</v>
      </c>
      <c r="K33" s="95">
        <v>3550.4836</v>
      </c>
      <c r="L33" s="96">
        <v>3.3962265367606904E-4</v>
      </c>
      <c r="M33" s="96">
        <v>2.2669127721967622E-2</v>
      </c>
      <c r="N33" s="96">
        <f>K33/'סכום נכסי הקרן'!$C$43</f>
        <v>2.0486340375552559E-3</v>
      </c>
    </row>
    <row r="34" spans="2:14" s="156" customFormat="1">
      <c r="B34" s="108" t="s">
        <v>877</v>
      </c>
      <c r="C34" s="85" t="s">
        <v>878</v>
      </c>
      <c r="D34" s="98" t="s">
        <v>140</v>
      </c>
      <c r="E34" s="98" t="s">
        <v>319</v>
      </c>
      <c r="F34" s="85" t="s">
        <v>879</v>
      </c>
      <c r="G34" s="98" t="s">
        <v>415</v>
      </c>
      <c r="H34" s="98" t="s">
        <v>184</v>
      </c>
      <c r="I34" s="95">
        <v>18301</v>
      </c>
      <c r="J34" s="97">
        <v>34550</v>
      </c>
      <c r="K34" s="95">
        <v>6322.9955</v>
      </c>
      <c r="L34" s="96">
        <v>1.3019592619429774E-4</v>
      </c>
      <c r="M34" s="96">
        <v>4.0371061726612825E-2</v>
      </c>
      <c r="N34" s="96">
        <f>K34/'סכום נכסי הקרן'!$C$43</f>
        <v>3.648377308547127E-3</v>
      </c>
    </row>
    <row r="35" spans="2:14" s="156" customFormat="1">
      <c r="B35" s="108" t="s">
        <v>880</v>
      </c>
      <c r="C35" s="85" t="s">
        <v>881</v>
      </c>
      <c r="D35" s="98" t="s">
        <v>140</v>
      </c>
      <c r="E35" s="98" t="s">
        <v>319</v>
      </c>
      <c r="F35" s="85" t="s">
        <v>363</v>
      </c>
      <c r="G35" s="98" t="s">
        <v>364</v>
      </c>
      <c r="H35" s="98" t="s">
        <v>184</v>
      </c>
      <c r="I35" s="95">
        <v>41943</v>
      </c>
      <c r="J35" s="97">
        <v>16360</v>
      </c>
      <c r="K35" s="95">
        <v>6861.8747999999996</v>
      </c>
      <c r="L35" s="96">
        <v>3.4585672825455607E-4</v>
      </c>
      <c r="M35" s="96">
        <v>4.3811698286214035E-2</v>
      </c>
      <c r="N35" s="96">
        <f>K35/'סכום נכסי הקרן'!$C$43</f>
        <v>3.959311423582597E-3</v>
      </c>
    </row>
    <row r="36" spans="2:14" s="156" customFormat="1">
      <c r="B36" s="108" t="s">
        <v>882</v>
      </c>
      <c r="C36" s="85" t="s">
        <v>883</v>
      </c>
      <c r="D36" s="98" t="s">
        <v>140</v>
      </c>
      <c r="E36" s="98" t="s">
        <v>319</v>
      </c>
      <c r="F36" s="85" t="s">
        <v>884</v>
      </c>
      <c r="G36" s="98" t="s">
        <v>749</v>
      </c>
      <c r="H36" s="98" t="s">
        <v>184</v>
      </c>
      <c r="I36" s="95">
        <v>42077</v>
      </c>
      <c r="J36" s="97">
        <v>6048</v>
      </c>
      <c r="K36" s="95">
        <v>2544.8169600000001</v>
      </c>
      <c r="L36" s="96">
        <v>3.9195024716190511E-4</v>
      </c>
      <c r="M36" s="96">
        <v>1.6248147349636928E-2</v>
      </c>
      <c r="N36" s="96">
        <f>K36/'סכום נכסי הקרן'!$C$43</f>
        <v>1.468362969935671E-3</v>
      </c>
    </row>
    <row r="37" spans="2:14" s="156" customFormat="1">
      <c r="B37" s="109"/>
      <c r="C37" s="85"/>
      <c r="D37" s="85"/>
      <c r="E37" s="85"/>
      <c r="F37" s="85"/>
      <c r="G37" s="85"/>
      <c r="H37" s="85"/>
      <c r="I37" s="95"/>
      <c r="J37" s="97"/>
      <c r="K37" s="85"/>
      <c r="L37" s="85"/>
      <c r="M37" s="96"/>
      <c r="N37" s="85"/>
    </row>
    <row r="38" spans="2:14" s="156" customFormat="1">
      <c r="B38" s="107" t="s">
        <v>35</v>
      </c>
      <c r="C38" s="83"/>
      <c r="D38" s="83"/>
      <c r="E38" s="83"/>
      <c r="F38" s="83"/>
      <c r="G38" s="83"/>
      <c r="H38" s="83"/>
      <c r="I38" s="92"/>
      <c r="J38" s="94"/>
      <c r="K38" s="92">
        <v>23982.630940000003</v>
      </c>
      <c r="L38" s="83"/>
      <c r="M38" s="93">
        <v>0.15312430224650875</v>
      </c>
      <c r="N38" s="93">
        <f>K38/'סכום נכסי הקרן'!$C$43</f>
        <v>1.3838011828532263E-2</v>
      </c>
    </row>
    <row r="39" spans="2:14" s="156" customFormat="1">
      <c r="B39" s="108" t="s">
        <v>885</v>
      </c>
      <c r="C39" s="85" t="s">
        <v>886</v>
      </c>
      <c r="D39" s="98" t="s">
        <v>140</v>
      </c>
      <c r="E39" s="98" t="s">
        <v>319</v>
      </c>
      <c r="F39" s="85" t="s">
        <v>769</v>
      </c>
      <c r="G39" s="98" t="s">
        <v>770</v>
      </c>
      <c r="H39" s="98" t="s">
        <v>184</v>
      </c>
      <c r="I39" s="95">
        <v>163129</v>
      </c>
      <c r="J39" s="97">
        <v>427.7</v>
      </c>
      <c r="K39" s="95">
        <v>697.70272999999997</v>
      </c>
      <c r="L39" s="96">
        <v>5.5656936361141998E-4</v>
      </c>
      <c r="M39" s="96">
        <v>4.4546923969274186E-3</v>
      </c>
      <c r="N39" s="96">
        <f>K39/'סכום נכסי הקרן'!$C$43</f>
        <v>4.025754578258648E-4</v>
      </c>
    </row>
    <row r="40" spans="2:14" s="156" customFormat="1">
      <c r="B40" s="108" t="s">
        <v>887</v>
      </c>
      <c r="C40" s="85" t="s">
        <v>888</v>
      </c>
      <c r="D40" s="98" t="s">
        <v>140</v>
      </c>
      <c r="E40" s="98" t="s">
        <v>319</v>
      </c>
      <c r="F40" s="85" t="s">
        <v>889</v>
      </c>
      <c r="G40" s="98" t="s">
        <v>890</v>
      </c>
      <c r="H40" s="98" t="s">
        <v>184</v>
      </c>
      <c r="I40" s="95">
        <v>15141</v>
      </c>
      <c r="J40" s="97">
        <v>2390</v>
      </c>
      <c r="K40" s="95">
        <v>361.86990000000003</v>
      </c>
      <c r="L40" s="96">
        <v>5.9500081424059643E-4</v>
      </c>
      <c r="M40" s="96">
        <v>2.3104669408515652E-3</v>
      </c>
      <c r="N40" s="96">
        <f>K40/'סכום נכסי הקרן'!$C$43</f>
        <v>2.0879944194270234E-4</v>
      </c>
    </row>
    <row r="41" spans="2:14" s="156" customFormat="1">
      <c r="B41" s="108" t="s">
        <v>891</v>
      </c>
      <c r="C41" s="85" t="s">
        <v>892</v>
      </c>
      <c r="D41" s="98" t="s">
        <v>140</v>
      </c>
      <c r="E41" s="98" t="s">
        <v>319</v>
      </c>
      <c r="F41" s="85" t="s">
        <v>893</v>
      </c>
      <c r="G41" s="98" t="s">
        <v>396</v>
      </c>
      <c r="H41" s="98" t="s">
        <v>184</v>
      </c>
      <c r="I41" s="95">
        <v>2968</v>
      </c>
      <c r="J41" s="97">
        <v>18170</v>
      </c>
      <c r="K41" s="95">
        <v>539.28559999999993</v>
      </c>
      <c r="L41" s="96">
        <v>2.0224992134535994E-4</v>
      </c>
      <c r="M41" s="96">
        <v>3.443230703844947E-3</v>
      </c>
      <c r="N41" s="96">
        <f>K41/'סכום נכסי הקרן'!$C$43</f>
        <v>3.1116855070768633E-4</v>
      </c>
    </row>
    <row r="42" spans="2:14" s="156" customFormat="1">
      <c r="B42" s="108" t="s">
        <v>894</v>
      </c>
      <c r="C42" s="85" t="s">
        <v>895</v>
      </c>
      <c r="D42" s="98" t="s">
        <v>140</v>
      </c>
      <c r="E42" s="98" t="s">
        <v>319</v>
      </c>
      <c r="F42" s="85" t="s">
        <v>896</v>
      </c>
      <c r="G42" s="98" t="s">
        <v>897</v>
      </c>
      <c r="H42" s="98" t="s">
        <v>184</v>
      </c>
      <c r="I42" s="95">
        <v>25567</v>
      </c>
      <c r="J42" s="97">
        <v>1168</v>
      </c>
      <c r="K42" s="95">
        <v>298.62256000000002</v>
      </c>
      <c r="L42" s="96">
        <v>2.3495871795451467E-4</v>
      </c>
      <c r="M42" s="96">
        <v>1.9066453238372769E-3</v>
      </c>
      <c r="N42" s="96">
        <f>K42/'סכום נכסי הקרן'!$C$43</f>
        <v>1.7230563768774675E-4</v>
      </c>
    </row>
    <row r="43" spans="2:14" s="156" customFormat="1">
      <c r="B43" s="108" t="s">
        <v>898</v>
      </c>
      <c r="C43" s="85" t="s">
        <v>899</v>
      </c>
      <c r="D43" s="98" t="s">
        <v>140</v>
      </c>
      <c r="E43" s="98" t="s">
        <v>319</v>
      </c>
      <c r="F43" s="85" t="s">
        <v>900</v>
      </c>
      <c r="G43" s="98" t="s">
        <v>364</v>
      </c>
      <c r="H43" s="98" t="s">
        <v>184</v>
      </c>
      <c r="I43" s="95">
        <v>53932</v>
      </c>
      <c r="J43" s="97">
        <v>3140</v>
      </c>
      <c r="K43" s="95">
        <v>1693.4648</v>
      </c>
      <c r="L43" s="96">
        <v>3.4838041927375457E-4</v>
      </c>
      <c r="M43" s="96">
        <v>1.0812434070630929E-2</v>
      </c>
      <c r="N43" s="96">
        <f>K43/'סכום נכסי הקרן'!$C$43</f>
        <v>9.7713157460626037E-4</v>
      </c>
    </row>
    <row r="44" spans="2:14" s="156" customFormat="1">
      <c r="B44" s="108" t="s">
        <v>901</v>
      </c>
      <c r="C44" s="85" t="s">
        <v>902</v>
      </c>
      <c r="D44" s="98" t="s">
        <v>140</v>
      </c>
      <c r="E44" s="98" t="s">
        <v>319</v>
      </c>
      <c r="F44" s="85" t="s">
        <v>903</v>
      </c>
      <c r="G44" s="98" t="s">
        <v>471</v>
      </c>
      <c r="H44" s="98" t="s">
        <v>184</v>
      </c>
      <c r="I44" s="95">
        <v>2580</v>
      </c>
      <c r="J44" s="97">
        <v>4149</v>
      </c>
      <c r="K44" s="95">
        <v>107.0442</v>
      </c>
      <c r="L44" s="96">
        <v>9.3558331208024089E-5</v>
      </c>
      <c r="M44" s="96">
        <v>6.8345580914550529E-4</v>
      </c>
      <c r="N44" s="96">
        <f>K44/'סכום נכסי הקרן'!$C$43</f>
        <v>6.1764654156654138E-5</v>
      </c>
    </row>
    <row r="45" spans="2:14" s="156" customFormat="1">
      <c r="B45" s="108" t="s">
        <v>904</v>
      </c>
      <c r="C45" s="85" t="s">
        <v>905</v>
      </c>
      <c r="D45" s="98" t="s">
        <v>140</v>
      </c>
      <c r="E45" s="98" t="s">
        <v>319</v>
      </c>
      <c r="F45" s="85" t="s">
        <v>906</v>
      </c>
      <c r="G45" s="98" t="s">
        <v>471</v>
      </c>
      <c r="H45" s="98" t="s">
        <v>184</v>
      </c>
      <c r="I45" s="95">
        <v>2052</v>
      </c>
      <c r="J45" s="97">
        <v>47480</v>
      </c>
      <c r="K45" s="95">
        <v>974.28959999999995</v>
      </c>
      <c r="L45" s="96">
        <v>5.7324312296819257E-4</v>
      </c>
      <c r="M45" s="96">
        <v>6.2206442470498233E-3</v>
      </c>
      <c r="N45" s="96">
        <f>K45/'סכום נכסי הקרן'!$C$43</f>
        <v>5.6216647134945091E-4</v>
      </c>
    </row>
    <row r="46" spans="2:14" s="156" customFormat="1">
      <c r="B46" s="108" t="s">
        <v>907</v>
      </c>
      <c r="C46" s="85" t="s">
        <v>908</v>
      </c>
      <c r="D46" s="98" t="s">
        <v>140</v>
      </c>
      <c r="E46" s="98" t="s">
        <v>319</v>
      </c>
      <c r="F46" s="85" t="s">
        <v>909</v>
      </c>
      <c r="G46" s="98" t="s">
        <v>364</v>
      </c>
      <c r="H46" s="98" t="s">
        <v>184</v>
      </c>
      <c r="I46" s="95">
        <v>3174</v>
      </c>
      <c r="J46" s="97">
        <v>7678</v>
      </c>
      <c r="K46" s="95">
        <v>243.69972000000001</v>
      </c>
      <c r="L46" s="96">
        <v>1.244707200278212E-4</v>
      </c>
      <c r="M46" s="96">
        <v>1.5559739744996281E-3</v>
      </c>
      <c r="N46" s="96">
        <f>K46/'סכום נכסי הקרן'!$C$43</f>
        <v>1.4061508165667499E-4</v>
      </c>
    </row>
    <row r="47" spans="2:14" s="156" customFormat="1">
      <c r="B47" s="108" t="s">
        <v>910</v>
      </c>
      <c r="C47" s="85" t="s">
        <v>911</v>
      </c>
      <c r="D47" s="98" t="s">
        <v>140</v>
      </c>
      <c r="E47" s="98" t="s">
        <v>319</v>
      </c>
      <c r="F47" s="85" t="s">
        <v>375</v>
      </c>
      <c r="G47" s="98" t="s">
        <v>364</v>
      </c>
      <c r="H47" s="98" t="s">
        <v>184</v>
      </c>
      <c r="I47" s="95">
        <v>5032</v>
      </c>
      <c r="J47" s="97">
        <v>3770</v>
      </c>
      <c r="K47" s="95">
        <v>189.7064</v>
      </c>
      <c r="L47" s="96">
        <v>4.664124761926416E-5</v>
      </c>
      <c r="M47" s="96">
        <v>1.211237424466537E-3</v>
      </c>
      <c r="N47" s="96">
        <f>K47/'סכום נכסי הקרן'!$C$43</f>
        <v>1.0946085997470103E-4</v>
      </c>
    </row>
    <row r="48" spans="2:14" s="156" customFormat="1">
      <c r="B48" s="108" t="s">
        <v>912</v>
      </c>
      <c r="C48" s="85" t="s">
        <v>913</v>
      </c>
      <c r="D48" s="98" t="s">
        <v>140</v>
      </c>
      <c r="E48" s="98" t="s">
        <v>319</v>
      </c>
      <c r="F48" s="85" t="s">
        <v>615</v>
      </c>
      <c r="G48" s="98" t="s">
        <v>415</v>
      </c>
      <c r="H48" s="98" t="s">
        <v>184</v>
      </c>
      <c r="I48" s="95">
        <v>497900.08</v>
      </c>
      <c r="J48" s="97">
        <v>136</v>
      </c>
      <c r="K48" s="95">
        <v>677.14410999999996</v>
      </c>
      <c r="L48" s="96">
        <v>1.5572286131990097E-4</v>
      </c>
      <c r="M48" s="96">
        <v>4.323429719762145E-3</v>
      </c>
      <c r="N48" s="96">
        <f>K48/'סכום נכסי הקרן'!$C$43</f>
        <v>3.9071310513194888E-4</v>
      </c>
    </row>
    <row r="49" spans="2:14" s="156" customFormat="1">
      <c r="B49" s="108" t="s">
        <v>914</v>
      </c>
      <c r="C49" s="85" t="s">
        <v>915</v>
      </c>
      <c r="D49" s="98" t="s">
        <v>140</v>
      </c>
      <c r="E49" s="98" t="s">
        <v>319</v>
      </c>
      <c r="F49" s="85" t="s">
        <v>431</v>
      </c>
      <c r="G49" s="98" t="s">
        <v>364</v>
      </c>
      <c r="H49" s="98" t="s">
        <v>184</v>
      </c>
      <c r="I49" s="95">
        <v>818</v>
      </c>
      <c r="J49" s="97">
        <v>131500</v>
      </c>
      <c r="K49" s="95">
        <v>1075.67</v>
      </c>
      <c r="L49" s="96">
        <v>4.0772890513823156E-4</v>
      </c>
      <c r="M49" s="96">
        <v>6.8679378259031854E-3</v>
      </c>
      <c r="N49" s="96">
        <f>K49/'סכום נכסי הקרן'!$C$43</f>
        <v>6.2066310492944179E-4</v>
      </c>
    </row>
    <row r="50" spans="2:14" s="156" customFormat="1">
      <c r="B50" s="108" t="s">
        <v>916</v>
      </c>
      <c r="C50" s="85" t="s">
        <v>917</v>
      </c>
      <c r="D50" s="98" t="s">
        <v>140</v>
      </c>
      <c r="E50" s="98" t="s">
        <v>319</v>
      </c>
      <c r="F50" s="85" t="s">
        <v>918</v>
      </c>
      <c r="G50" s="98" t="s">
        <v>171</v>
      </c>
      <c r="H50" s="98" t="s">
        <v>184</v>
      </c>
      <c r="I50" s="95">
        <v>22996</v>
      </c>
      <c r="J50" s="97">
        <v>3221</v>
      </c>
      <c r="K50" s="95">
        <v>775.19515999999999</v>
      </c>
      <c r="L50" s="96">
        <v>2.4673565858909243E-4</v>
      </c>
      <c r="M50" s="96">
        <v>4.9494660647048548E-3</v>
      </c>
      <c r="N50" s="96">
        <f>K50/'סכום נכסי הקרן'!$C$43</f>
        <v>4.4728869907302002E-4</v>
      </c>
    </row>
    <row r="51" spans="2:14" s="156" customFormat="1">
      <c r="B51" s="108" t="s">
        <v>919</v>
      </c>
      <c r="C51" s="85" t="s">
        <v>920</v>
      </c>
      <c r="D51" s="98" t="s">
        <v>140</v>
      </c>
      <c r="E51" s="98" t="s">
        <v>319</v>
      </c>
      <c r="F51" s="85" t="s">
        <v>921</v>
      </c>
      <c r="G51" s="98" t="s">
        <v>207</v>
      </c>
      <c r="H51" s="98" t="s">
        <v>184</v>
      </c>
      <c r="I51" s="95">
        <v>7338</v>
      </c>
      <c r="J51" s="97">
        <v>10310</v>
      </c>
      <c r="K51" s="95">
        <v>756.54780000000005</v>
      </c>
      <c r="L51" s="96">
        <v>2.9105168380617863E-4</v>
      </c>
      <c r="M51" s="96">
        <v>4.8304064004051784E-3</v>
      </c>
      <c r="N51" s="96">
        <f>K51/'סכום נכסי הקרן'!$C$43</f>
        <v>4.3652914609084418E-4</v>
      </c>
    </row>
    <row r="52" spans="2:14" s="156" customFormat="1">
      <c r="B52" s="108" t="s">
        <v>922</v>
      </c>
      <c r="C52" s="85" t="s">
        <v>923</v>
      </c>
      <c r="D52" s="98" t="s">
        <v>140</v>
      </c>
      <c r="E52" s="98" t="s">
        <v>319</v>
      </c>
      <c r="F52" s="85" t="s">
        <v>411</v>
      </c>
      <c r="G52" s="98" t="s">
        <v>396</v>
      </c>
      <c r="H52" s="98" t="s">
        <v>184</v>
      </c>
      <c r="I52" s="95">
        <v>57824</v>
      </c>
      <c r="J52" s="97">
        <v>878.5</v>
      </c>
      <c r="K52" s="95">
        <v>507.98384000000004</v>
      </c>
      <c r="L52" s="96">
        <v>2.3153428397141776E-4</v>
      </c>
      <c r="M52" s="96">
        <v>3.243375226308767E-3</v>
      </c>
      <c r="N52" s="96">
        <f>K52/'סכום נכסי הקרן'!$C$43</f>
        <v>2.9310739110357338E-4</v>
      </c>
    </row>
    <row r="53" spans="2:14" s="156" customFormat="1">
      <c r="B53" s="108" t="s">
        <v>924</v>
      </c>
      <c r="C53" s="85" t="s">
        <v>925</v>
      </c>
      <c r="D53" s="98" t="s">
        <v>140</v>
      </c>
      <c r="E53" s="98" t="s">
        <v>319</v>
      </c>
      <c r="F53" s="85" t="s">
        <v>395</v>
      </c>
      <c r="G53" s="98" t="s">
        <v>396</v>
      </c>
      <c r="H53" s="98" t="s">
        <v>184</v>
      </c>
      <c r="I53" s="95">
        <v>54840</v>
      </c>
      <c r="J53" s="97">
        <v>1345</v>
      </c>
      <c r="K53" s="95">
        <v>737.59799999999996</v>
      </c>
      <c r="L53" s="96">
        <v>2.5635011105232654E-4</v>
      </c>
      <c r="M53" s="96">
        <v>4.7094157171907155E-3</v>
      </c>
      <c r="N53" s="96">
        <f>K53/'סכום נכסי הקרן'!$C$43</f>
        <v>4.2559508480272422E-4</v>
      </c>
    </row>
    <row r="54" spans="2:14" s="156" customFormat="1">
      <c r="B54" s="108" t="s">
        <v>926</v>
      </c>
      <c r="C54" s="85" t="s">
        <v>927</v>
      </c>
      <c r="D54" s="98" t="s">
        <v>140</v>
      </c>
      <c r="E54" s="98" t="s">
        <v>319</v>
      </c>
      <c r="F54" s="85" t="s">
        <v>399</v>
      </c>
      <c r="G54" s="98" t="s">
        <v>364</v>
      </c>
      <c r="H54" s="98" t="s">
        <v>184</v>
      </c>
      <c r="I54" s="95">
        <v>5100</v>
      </c>
      <c r="J54" s="97">
        <v>7191</v>
      </c>
      <c r="K54" s="95">
        <v>366.74099999999999</v>
      </c>
      <c r="L54" s="96">
        <v>2.8711964388156483E-4</v>
      </c>
      <c r="M54" s="96">
        <v>2.3415679401764108E-3</v>
      </c>
      <c r="N54" s="96">
        <f>K54/'סכום נכסי הקרן'!$C$43</f>
        <v>2.1161007350295946E-4</v>
      </c>
    </row>
    <row r="55" spans="2:14" s="156" customFormat="1">
      <c r="B55" s="108" t="s">
        <v>928</v>
      </c>
      <c r="C55" s="85" t="s">
        <v>929</v>
      </c>
      <c r="D55" s="98" t="s">
        <v>140</v>
      </c>
      <c r="E55" s="98" t="s">
        <v>319</v>
      </c>
      <c r="F55" s="85" t="s">
        <v>930</v>
      </c>
      <c r="G55" s="98" t="s">
        <v>931</v>
      </c>
      <c r="H55" s="98" t="s">
        <v>184</v>
      </c>
      <c r="I55" s="95">
        <v>23813</v>
      </c>
      <c r="J55" s="97">
        <v>5163</v>
      </c>
      <c r="K55" s="95">
        <v>1229.4651899999999</v>
      </c>
      <c r="L55" s="96">
        <v>1.0591710230948032E-3</v>
      </c>
      <c r="M55" s="96">
        <v>7.8498893564311039E-3</v>
      </c>
      <c r="N55" s="96">
        <f>K55/'סכום נכסי הקרן'!$C$43</f>
        <v>7.0940314615826978E-4</v>
      </c>
    </row>
    <row r="56" spans="2:14" s="156" customFormat="1">
      <c r="B56" s="108" t="s">
        <v>932</v>
      </c>
      <c r="C56" s="85" t="s">
        <v>933</v>
      </c>
      <c r="D56" s="98" t="s">
        <v>140</v>
      </c>
      <c r="E56" s="98" t="s">
        <v>319</v>
      </c>
      <c r="F56" s="85" t="s">
        <v>818</v>
      </c>
      <c r="G56" s="98" t="s">
        <v>380</v>
      </c>
      <c r="H56" s="98" t="s">
        <v>184</v>
      </c>
      <c r="I56" s="95">
        <v>2045</v>
      </c>
      <c r="J56" s="97">
        <v>3448</v>
      </c>
      <c r="K56" s="95">
        <v>70.511600000000001</v>
      </c>
      <c r="L56" s="96">
        <v>9.9193101709114123E-5</v>
      </c>
      <c r="M56" s="96">
        <v>4.5020246432916694E-4</v>
      </c>
      <c r="N56" s="96">
        <f>K56/'סכום נכסי הקרן'!$C$43</f>
        <v>4.068529250564098E-5</v>
      </c>
    </row>
    <row r="57" spans="2:14" s="156" customFormat="1">
      <c r="B57" s="108" t="s">
        <v>934</v>
      </c>
      <c r="C57" s="85" t="s">
        <v>935</v>
      </c>
      <c r="D57" s="98" t="s">
        <v>140</v>
      </c>
      <c r="E57" s="98" t="s">
        <v>319</v>
      </c>
      <c r="F57" s="85" t="s">
        <v>936</v>
      </c>
      <c r="G57" s="98" t="s">
        <v>937</v>
      </c>
      <c r="H57" s="98" t="s">
        <v>184</v>
      </c>
      <c r="I57" s="95">
        <v>10154.66</v>
      </c>
      <c r="J57" s="97">
        <v>4611</v>
      </c>
      <c r="K57" s="95">
        <v>468.23121999999995</v>
      </c>
      <c r="L57" s="96">
        <v>1.1762357352172392E-4</v>
      </c>
      <c r="M57" s="96">
        <v>2.989562697766783E-3</v>
      </c>
      <c r="N57" s="96">
        <f>K57/'סכום נכסי הקרן'!$C$43</f>
        <v>2.7017007337761629E-4</v>
      </c>
    </row>
    <row r="58" spans="2:14" s="156" customFormat="1">
      <c r="B58" s="108" t="s">
        <v>938</v>
      </c>
      <c r="C58" s="85" t="s">
        <v>939</v>
      </c>
      <c r="D58" s="98" t="s">
        <v>140</v>
      </c>
      <c r="E58" s="98" t="s">
        <v>319</v>
      </c>
      <c r="F58" s="85" t="s">
        <v>470</v>
      </c>
      <c r="G58" s="98" t="s">
        <v>471</v>
      </c>
      <c r="H58" s="98" t="s">
        <v>184</v>
      </c>
      <c r="I58" s="95">
        <v>2387.75</v>
      </c>
      <c r="J58" s="97">
        <v>15050</v>
      </c>
      <c r="K58" s="95">
        <v>359.35638</v>
      </c>
      <c r="L58" s="96">
        <v>1.3896519453672254E-4</v>
      </c>
      <c r="M58" s="96">
        <v>2.2944186183324242E-3</v>
      </c>
      <c r="N58" s="96">
        <f>K58/'סכום נכסי הקרן'!$C$43</f>
        <v>2.07349137362764E-4</v>
      </c>
    </row>
    <row r="59" spans="2:14" s="156" customFormat="1">
      <c r="B59" s="108" t="s">
        <v>940</v>
      </c>
      <c r="C59" s="85" t="s">
        <v>941</v>
      </c>
      <c r="D59" s="98" t="s">
        <v>140</v>
      </c>
      <c r="E59" s="98" t="s">
        <v>319</v>
      </c>
      <c r="F59" s="85" t="s">
        <v>942</v>
      </c>
      <c r="G59" s="98" t="s">
        <v>364</v>
      </c>
      <c r="H59" s="98" t="s">
        <v>184</v>
      </c>
      <c r="I59" s="95">
        <v>840</v>
      </c>
      <c r="J59" s="97">
        <v>33950</v>
      </c>
      <c r="K59" s="95">
        <v>285.18</v>
      </c>
      <c r="L59" s="96">
        <v>1.6734114444608687E-4</v>
      </c>
      <c r="M59" s="96">
        <v>1.8208172666255174E-3</v>
      </c>
      <c r="N59" s="96">
        <f>K59/'סכום נכסי הקרן'!$C$43</f>
        <v>1.6454926163579742E-4</v>
      </c>
    </row>
    <row r="60" spans="2:14" s="156" customFormat="1">
      <c r="B60" s="108" t="s">
        <v>943</v>
      </c>
      <c r="C60" s="85" t="s">
        <v>944</v>
      </c>
      <c r="D60" s="98" t="s">
        <v>140</v>
      </c>
      <c r="E60" s="98" t="s">
        <v>319</v>
      </c>
      <c r="F60" s="85" t="s">
        <v>945</v>
      </c>
      <c r="G60" s="98" t="s">
        <v>396</v>
      </c>
      <c r="H60" s="98" t="s">
        <v>184</v>
      </c>
      <c r="I60" s="95">
        <v>11972</v>
      </c>
      <c r="J60" s="97">
        <v>3885</v>
      </c>
      <c r="K60" s="95">
        <v>465.11220000000003</v>
      </c>
      <c r="L60" s="96">
        <v>2.1605333290599095E-4</v>
      </c>
      <c r="M60" s="96">
        <v>2.969648378842068E-3</v>
      </c>
      <c r="N60" s="96">
        <f>K60/'סכום נכסי הקרן'!$C$43</f>
        <v>2.683703944449167E-4</v>
      </c>
    </row>
    <row r="61" spans="2:14" s="156" customFormat="1">
      <c r="B61" s="108" t="s">
        <v>946</v>
      </c>
      <c r="C61" s="85" t="s">
        <v>947</v>
      </c>
      <c r="D61" s="98" t="s">
        <v>140</v>
      </c>
      <c r="E61" s="98" t="s">
        <v>319</v>
      </c>
      <c r="F61" s="85" t="s">
        <v>948</v>
      </c>
      <c r="G61" s="98" t="s">
        <v>212</v>
      </c>
      <c r="H61" s="98" t="s">
        <v>184</v>
      </c>
      <c r="I61" s="95">
        <v>13899</v>
      </c>
      <c r="J61" s="97">
        <v>2418</v>
      </c>
      <c r="K61" s="95">
        <v>336.07782000000003</v>
      </c>
      <c r="L61" s="96">
        <v>2.4857228762548172E-4</v>
      </c>
      <c r="M61" s="96">
        <v>2.1457896682301096E-3</v>
      </c>
      <c r="N61" s="96">
        <f>K61/'סכום נכסי הקרן'!$C$43</f>
        <v>1.9391737545819635E-4</v>
      </c>
    </row>
    <row r="62" spans="2:14" s="156" customFormat="1">
      <c r="B62" s="108" t="s">
        <v>949</v>
      </c>
      <c r="C62" s="85" t="s">
        <v>950</v>
      </c>
      <c r="D62" s="98" t="s">
        <v>140</v>
      </c>
      <c r="E62" s="98" t="s">
        <v>319</v>
      </c>
      <c r="F62" s="85" t="s">
        <v>951</v>
      </c>
      <c r="G62" s="98" t="s">
        <v>952</v>
      </c>
      <c r="H62" s="98" t="s">
        <v>184</v>
      </c>
      <c r="I62" s="95">
        <v>19420</v>
      </c>
      <c r="J62" s="97">
        <v>3413</v>
      </c>
      <c r="K62" s="95">
        <v>662.80459999999994</v>
      </c>
      <c r="L62" s="96">
        <v>4.3529850359526974E-4</v>
      </c>
      <c r="M62" s="96">
        <v>4.231874816182128E-3</v>
      </c>
      <c r="N62" s="96">
        <f>K62/'סכום נכסי הקרן'!$C$43</f>
        <v>3.8243918766677203E-4</v>
      </c>
    </row>
    <row r="63" spans="2:14" s="156" customFormat="1">
      <c r="B63" s="108" t="s">
        <v>953</v>
      </c>
      <c r="C63" s="85" t="s">
        <v>954</v>
      </c>
      <c r="D63" s="98" t="s">
        <v>140</v>
      </c>
      <c r="E63" s="98" t="s">
        <v>319</v>
      </c>
      <c r="F63" s="85" t="s">
        <v>955</v>
      </c>
      <c r="G63" s="98" t="s">
        <v>931</v>
      </c>
      <c r="H63" s="98" t="s">
        <v>184</v>
      </c>
      <c r="I63" s="95">
        <v>36402</v>
      </c>
      <c r="J63" s="97">
        <v>2454</v>
      </c>
      <c r="K63" s="95">
        <v>893.30507999999998</v>
      </c>
      <c r="L63" s="96">
        <v>6.0009441076562975E-4</v>
      </c>
      <c r="M63" s="96">
        <v>5.703574283008237E-3</v>
      </c>
      <c r="N63" s="96">
        <f>K63/'סכום נכסי הקרן'!$C$43</f>
        <v>5.1543828925417964E-4</v>
      </c>
    </row>
    <row r="64" spans="2:14" s="156" customFormat="1">
      <c r="B64" s="108" t="s">
        <v>956</v>
      </c>
      <c r="C64" s="85" t="s">
        <v>957</v>
      </c>
      <c r="D64" s="98" t="s">
        <v>140</v>
      </c>
      <c r="E64" s="98" t="s">
        <v>319</v>
      </c>
      <c r="F64" s="85" t="s">
        <v>958</v>
      </c>
      <c r="G64" s="98" t="s">
        <v>959</v>
      </c>
      <c r="H64" s="98" t="s">
        <v>184</v>
      </c>
      <c r="I64" s="95">
        <v>96966</v>
      </c>
      <c r="J64" s="97">
        <v>1140</v>
      </c>
      <c r="K64" s="95">
        <v>1105.4123999999999</v>
      </c>
      <c r="L64" s="96">
        <v>9.4449770281416698E-4</v>
      </c>
      <c r="M64" s="96">
        <v>7.0578371016970084E-3</v>
      </c>
      <c r="N64" s="96">
        <f>K64/'סכום נכסי הקרן'!$C$43</f>
        <v>6.3782451161741613E-4</v>
      </c>
    </row>
    <row r="65" spans="2:14" s="156" customFormat="1">
      <c r="B65" s="108" t="s">
        <v>960</v>
      </c>
      <c r="C65" s="85" t="s">
        <v>961</v>
      </c>
      <c r="D65" s="98" t="s">
        <v>140</v>
      </c>
      <c r="E65" s="98" t="s">
        <v>319</v>
      </c>
      <c r="F65" s="85" t="s">
        <v>962</v>
      </c>
      <c r="G65" s="98" t="s">
        <v>396</v>
      </c>
      <c r="H65" s="98" t="s">
        <v>184</v>
      </c>
      <c r="I65" s="95">
        <v>15934</v>
      </c>
      <c r="J65" s="97">
        <v>2990</v>
      </c>
      <c r="K65" s="95">
        <v>476.42659999999995</v>
      </c>
      <c r="L65" s="96">
        <v>2.5183362903844359E-4</v>
      </c>
      <c r="M65" s="96">
        <v>3.0418885600662338E-3</v>
      </c>
      <c r="N65" s="96">
        <f>K65/'סכום נכסי הקרן'!$C$43</f>
        <v>2.7489881917965286E-4</v>
      </c>
    </row>
    <row r="66" spans="2:14" s="156" customFormat="1">
      <c r="B66" s="108" t="s">
        <v>963</v>
      </c>
      <c r="C66" s="85" t="s">
        <v>964</v>
      </c>
      <c r="D66" s="98" t="s">
        <v>140</v>
      </c>
      <c r="E66" s="98" t="s">
        <v>319</v>
      </c>
      <c r="F66" s="85" t="s">
        <v>965</v>
      </c>
      <c r="G66" s="98" t="s">
        <v>937</v>
      </c>
      <c r="H66" s="98" t="s">
        <v>184</v>
      </c>
      <c r="I66" s="95">
        <v>6976</v>
      </c>
      <c r="J66" s="97">
        <v>4183</v>
      </c>
      <c r="K66" s="95">
        <v>291.80608000000001</v>
      </c>
      <c r="L66" s="96">
        <v>2.570916062428299E-4</v>
      </c>
      <c r="M66" s="96">
        <v>1.8631234622705206E-3</v>
      </c>
      <c r="N66" s="96">
        <f>K66/'סכום נכסי הקרן'!$C$43</f>
        <v>1.6837251912769631E-4</v>
      </c>
    </row>
    <row r="67" spans="2:14" s="156" customFormat="1">
      <c r="B67" s="108" t="s">
        <v>966</v>
      </c>
      <c r="C67" s="85" t="s">
        <v>967</v>
      </c>
      <c r="D67" s="98" t="s">
        <v>140</v>
      </c>
      <c r="E67" s="98" t="s">
        <v>319</v>
      </c>
      <c r="F67" s="85" t="s">
        <v>663</v>
      </c>
      <c r="G67" s="98" t="s">
        <v>664</v>
      </c>
      <c r="H67" s="98" t="s">
        <v>184</v>
      </c>
      <c r="I67" s="95">
        <v>51431.25</v>
      </c>
      <c r="J67" s="97">
        <v>1891</v>
      </c>
      <c r="K67" s="95">
        <v>972.56493999999998</v>
      </c>
      <c r="L67" s="96">
        <v>5.2758317957575832E-4</v>
      </c>
      <c r="M67" s="96">
        <v>6.2096326378659455E-3</v>
      </c>
      <c r="N67" s="96">
        <f>K67/'סכום נכסי הקרן'!$C$43</f>
        <v>5.6117134010051065E-4</v>
      </c>
    </row>
    <row r="68" spans="2:14" s="156" customFormat="1">
      <c r="B68" s="108" t="s">
        <v>968</v>
      </c>
      <c r="C68" s="85" t="s">
        <v>969</v>
      </c>
      <c r="D68" s="98" t="s">
        <v>140</v>
      </c>
      <c r="E68" s="98" t="s">
        <v>319</v>
      </c>
      <c r="F68" s="85" t="s">
        <v>525</v>
      </c>
      <c r="G68" s="98" t="s">
        <v>380</v>
      </c>
      <c r="H68" s="98" t="s">
        <v>184</v>
      </c>
      <c r="I68" s="95">
        <v>17340</v>
      </c>
      <c r="J68" s="97">
        <v>2570</v>
      </c>
      <c r="K68" s="95">
        <v>445.63799999999998</v>
      </c>
      <c r="L68" s="96">
        <v>1.7235796168241967E-4</v>
      </c>
      <c r="M68" s="96">
        <v>2.8453095065027779E-3</v>
      </c>
      <c r="N68" s="96">
        <f>K68/'סכום נכסי הקרן'!$C$43</f>
        <v>2.5713375361825335E-4</v>
      </c>
    </row>
    <row r="69" spans="2:14" s="156" customFormat="1">
      <c r="B69" s="108" t="s">
        <v>970</v>
      </c>
      <c r="C69" s="85" t="s">
        <v>971</v>
      </c>
      <c r="D69" s="98" t="s">
        <v>140</v>
      </c>
      <c r="E69" s="98" t="s">
        <v>319</v>
      </c>
      <c r="F69" s="85" t="s">
        <v>972</v>
      </c>
      <c r="G69" s="98" t="s">
        <v>770</v>
      </c>
      <c r="H69" s="98" t="s">
        <v>184</v>
      </c>
      <c r="I69" s="95">
        <v>28327</v>
      </c>
      <c r="J69" s="97">
        <v>1591</v>
      </c>
      <c r="K69" s="95">
        <v>450.68257</v>
      </c>
      <c r="L69" s="96">
        <v>4.2749875034299353E-4</v>
      </c>
      <c r="M69" s="96">
        <v>2.8775180770852214E-3</v>
      </c>
      <c r="N69" s="96">
        <f>K69/'סכום נכסי הקרן'!$C$43</f>
        <v>2.6004447761281851E-4</v>
      </c>
    </row>
    <row r="70" spans="2:14" s="156" customFormat="1">
      <c r="B70" s="108" t="s">
        <v>973</v>
      </c>
      <c r="C70" s="85" t="s">
        <v>974</v>
      </c>
      <c r="D70" s="98" t="s">
        <v>140</v>
      </c>
      <c r="E70" s="98" t="s">
        <v>319</v>
      </c>
      <c r="F70" s="85" t="s">
        <v>975</v>
      </c>
      <c r="G70" s="98" t="s">
        <v>207</v>
      </c>
      <c r="H70" s="98" t="s">
        <v>184</v>
      </c>
      <c r="I70" s="95">
        <v>10016</v>
      </c>
      <c r="J70" s="97">
        <v>4861</v>
      </c>
      <c r="K70" s="95">
        <v>486.87776000000002</v>
      </c>
      <c r="L70" s="96">
        <v>7.4323561719239926E-4</v>
      </c>
      <c r="M70" s="96">
        <v>3.1086171265304534E-3</v>
      </c>
      <c r="N70" s="96">
        <f>K70/'סכום נכסי הקרן'!$C$43</f>
        <v>2.8092915321863729E-4</v>
      </c>
    </row>
    <row r="71" spans="2:14" s="156" customFormat="1">
      <c r="B71" s="108" t="s">
        <v>976</v>
      </c>
      <c r="C71" s="85" t="s">
        <v>977</v>
      </c>
      <c r="D71" s="98" t="s">
        <v>140</v>
      </c>
      <c r="E71" s="98" t="s">
        <v>319</v>
      </c>
      <c r="F71" s="85" t="s">
        <v>978</v>
      </c>
      <c r="G71" s="98" t="s">
        <v>931</v>
      </c>
      <c r="H71" s="98" t="s">
        <v>184</v>
      </c>
      <c r="I71" s="95">
        <v>4214</v>
      </c>
      <c r="J71" s="97">
        <v>12490</v>
      </c>
      <c r="K71" s="95">
        <v>526.32859999999994</v>
      </c>
      <c r="L71" s="96">
        <v>2.8610648185301403E-4</v>
      </c>
      <c r="M71" s="96">
        <v>3.3605028501256578E-3</v>
      </c>
      <c r="N71" s="96">
        <f>K71/'סכום נכסי הקרן'!$C$43</f>
        <v>3.0369234345957978E-4</v>
      </c>
    </row>
    <row r="72" spans="2:14" s="156" customFormat="1">
      <c r="B72" s="108" t="s">
        <v>979</v>
      </c>
      <c r="C72" s="85" t="s">
        <v>980</v>
      </c>
      <c r="D72" s="98" t="s">
        <v>140</v>
      </c>
      <c r="E72" s="98" t="s">
        <v>319</v>
      </c>
      <c r="F72" s="85" t="s">
        <v>981</v>
      </c>
      <c r="G72" s="98" t="s">
        <v>415</v>
      </c>
      <c r="H72" s="98" t="s">
        <v>184</v>
      </c>
      <c r="I72" s="95">
        <v>6004</v>
      </c>
      <c r="J72" s="97">
        <v>9195</v>
      </c>
      <c r="K72" s="95">
        <v>552.06780000000003</v>
      </c>
      <c r="L72" s="96">
        <v>6.2882575378706744E-4</v>
      </c>
      <c r="M72" s="96">
        <v>3.5248424945226271E-3</v>
      </c>
      <c r="N72" s="96">
        <f>K72/'סכום נכסי הקרן'!$C$43</f>
        <v>3.1854389810961176E-4</v>
      </c>
    </row>
    <row r="73" spans="2:14" s="156" customFormat="1">
      <c r="B73" s="108" t="s">
        <v>982</v>
      </c>
      <c r="C73" s="85" t="s">
        <v>983</v>
      </c>
      <c r="D73" s="98" t="s">
        <v>140</v>
      </c>
      <c r="E73" s="98" t="s">
        <v>319</v>
      </c>
      <c r="F73" s="85" t="s">
        <v>534</v>
      </c>
      <c r="G73" s="98" t="s">
        <v>380</v>
      </c>
      <c r="H73" s="98" t="s">
        <v>184</v>
      </c>
      <c r="I73" s="95">
        <v>49462</v>
      </c>
      <c r="J73" s="97">
        <v>1766</v>
      </c>
      <c r="K73" s="95">
        <v>873.49892</v>
      </c>
      <c r="L73" s="96">
        <v>3.1086646740382954E-4</v>
      </c>
      <c r="M73" s="96">
        <v>5.577115912457891E-3</v>
      </c>
      <c r="N73" s="96">
        <f>K73/'סכום נכסי הקרן'!$C$43</f>
        <v>5.0401010703999747E-4</v>
      </c>
    </row>
    <row r="74" spans="2:14" s="156" customFormat="1">
      <c r="B74" s="108" t="s">
        <v>984</v>
      </c>
      <c r="C74" s="85" t="s">
        <v>985</v>
      </c>
      <c r="D74" s="98" t="s">
        <v>140</v>
      </c>
      <c r="E74" s="98" t="s">
        <v>319</v>
      </c>
      <c r="F74" s="85" t="s">
        <v>986</v>
      </c>
      <c r="G74" s="98" t="s">
        <v>749</v>
      </c>
      <c r="H74" s="98" t="s">
        <v>184</v>
      </c>
      <c r="I74" s="95">
        <v>6355</v>
      </c>
      <c r="J74" s="97">
        <v>7223</v>
      </c>
      <c r="K74" s="95">
        <v>459.02165000000002</v>
      </c>
      <c r="L74" s="96">
        <v>5.0526597662149035E-4</v>
      </c>
      <c r="M74" s="96">
        <v>2.9307614351459952E-3</v>
      </c>
      <c r="N74" s="96">
        <f>K74/'סכום נכסי הקרן'!$C$43</f>
        <v>2.6485613851723626E-4</v>
      </c>
    </row>
    <row r="75" spans="2:14" s="156" customFormat="1">
      <c r="B75" s="108" t="s">
        <v>987</v>
      </c>
      <c r="C75" s="85" t="s">
        <v>988</v>
      </c>
      <c r="D75" s="98" t="s">
        <v>140</v>
      </c>
      <c r="E75" s="98" t="s">
        <v>319</v>
      </c>
      <c r="F75" s="85" t="s">
        <v>606</v>
      </c>
      <c r="G75" s="98" t="s">
        <v>364</v>
      </c>
      <c r="H75" s="98" t="s">
        <v>184</v>
      </c>
      <c r="I75" s="95">
        <v>0.43</v>
      </c>
      <c r="J75" s="97">
        <v>12650</v>
      </c>
      <c r="K75" s="95">
        <v>5.4399999999999997E-2</v>
      </c>
      <c r="L75" s="96">
        <v>3.7149419631031964E-8</v>
      </c>
      <c r="M75" s="96">
        <v>3.4733312050083503E-7</v>
      </c>
      <c r="N75" s="96">
        <f>K75/'סכום נכסי הקרן'!$C$43</f>
        <v>3.1388876614725364E-8</v>
      </c>
    </row>
    <row r="76" spans="2:14" s="156" customFormat="1">
      <c r="B76" s="108" t="s">
        <v>989</v>
      </c>
      <c r="C76" s="85" t="s">
        <v>990</v>
      </c>
      <c r="D76" s="98" t="s">
        <v>140</v>
      </c>
      <c r="E76" s="98" t="s">
        <v>319</v>
      </c>
      <c r="F76" s="85" t="s">
        <v>500</v>
      </c>
      <c r="G76" s="98" t="s">
        <v>364</v>
      </c>
      <c r="H76" s="98" t="s">
        <v>184</v>
      </c>
      <c r="I76" s="95">
        <v>62323</v>
      </c>
      <c r="J76" s="97">
        <v>1146</v>
      </c>
      <c r="K76" s="95">
        <v>714.2215799999999</v>
      </c>
      <c r="L76" s="96">
        <v>3.8178175892295484E-4</v>
      </c>
      <c r="M76" s="96">
        <v>4.5601619505594992E-3</v>
      </c>
      <c r="N76" s="96">
        <f>K76/'סכום נכסי הקרן'!$C$43</f>
        <v>4.1210685754033451E-4</v>
      </c>
    </row>
    <row r="77" spans="2:14" s="156" customFormat="1">
      <c r="B77" s="108" t="s">
        <v>991</v>
      </c>
      <c r="C77" s="85" t="s">
        <v>992</v>
      </c>
      <c r="D77" s="98" t="s">
        <v>140</v>
      </c>
      <c r="E77" s="98" t="s">
        <v>319</v>
      </c>
      <c r="F77" s="85" t="s">
        <v>993</v>
      </c>
      <c r="G77" s="98" t="s">
        <v>171</v>
      </c>
      <c r="H77" s="98" t="s">
        <v>184</v>
      </c>
      <c r="I77" s="95">
        <v>2352</v>
      </c>
      <c r="J77" s="97">
        <v>14500</v>
      </c>
      <c r="K77" s="95">
        <v>341.04</v>
      </c>
      <c r="L77" s="96">
        <v>1.7449664728284904E-4</v>
      </c>
      <c r="M77" s="96">
        <v>2.1774721951397943E-3</v>
      </c>
      <c r="N77" s="96">
        <f>K77/'סכום נכסי הקרן'!$C$43</f>
        <v>1.9678056030672682E-4</v>
      </c>
    </row>
    <row r="78" spans="2:14" s="156" customFormat="1">
      <c r="B78" s="108" t="s">
        <v>994</v>
      </c>
      <c r="C78" s="85" t="s">
        <v>995</v>
      </c>
      <c r="D78" s="98" t="s">
        <v>140</v>
      </c>
      <c r="E78" s="98" t="s">
        <v>319</v>
      </c>
      <c r="F78" s="85" t="s">
        <v>539</v>
      </c>
      <c r="G78" s="98" t="s">
        <v>364</v>
      </c>
      <c r="H78" s="98" t="s">
        <v>184</v>
      </c>
      <c r="I78" s="95">
        <v>176095</v>
      </c>
      <c r="J78" s="97">
        <v>655.5</v>
      </c>
      <c r="K78" s="95">
        <v>1154.3027299999999</v>
      </c>
      <c r="L78" s="96">
        <v>4.3499829677645229E-4</v>
      </c>
      <c r="M78" s="96">
        <v>7.369992081131118E-3</v>
      </c>
      <c r="N78" s="96">
        <f>K78/'סכום נכסי הקרן'!$C$43</f>
        <v>6.6603430088254861E-4</v>
      </c>
    </row>
    <row r="79" spans="2:14" s="156" customFormat="1">
      <c r="B79" s="108" t="s">
        <v>996</v>
      </c>
      <c r="C79" s="85" t="s">
        <v>997</v>
      </c>
      <c r="D79" s="98" t="s">
        <v>140</v>
      </c>
      <c r="E79" s="98" t="s">
        <v>319</v>
      </c>
      <c r="F79" s="85" t="s">
        <v>998</v>
      </c>
      <c r="G79" s="98" t="s">
        <v>364</v>
      </c>
      <c r="H79" s="98" t="s">
        <v>184</v>
      </c>
      <c r="I79" s="95">
        <v>55800</v>
      </c>
      <c r="J79" s="97">
        <v>645.29999999999995</v>
      </c>
      <c r="K79" s="95">
        <v>360.07740000000001</v>
      </c>
      <c r="L79" s="96">
        <v>1.5938303341902314E-4</v>
      </c>
      <c r="M79" s="96">
        <v>2.2990221868350621E-3</v>
      </c>
      <c r="N79" s="96">
        <f>K79/'סכום נכסי הקרן'!$C$43</f>
        <v>2.0776516691821897E-4</v>
      </c>
    </row>
    <row r="80" spans="2:14" s="156" customFormat="1">
      <c r="B80" s="109"/>
      <c r="C80" s="85"/>
      <c r="D80" s="85"/>
      <c r="E80" s="85"/>
      <c r="F80" s="85"/>
      <c r="G80" s="85"/>
      <c r="H80" s="85"/>
      <c r="I80" s="95"/>
      <c r="J80" s="97"/>
      <c r="K80" s="85"/>
      <c r="L80" s="85"/>
      <c r="M80" s="96"/>
      <c r="N80" s="85"/>
    </row>
    <row r="81" spans="2:14" s="156" customFormat="1">
      <c r="B81" s="107" t="s">
        <v>34</v>
      </c>
      <c r="C81" s="83"/>
      <c r="D81" s="83"/>
      <c r="E81" s="83"/>
      <c r="F81" s="83"/>
      <c r="G81" s="83"/>
      <c r="H81" s="83"/>
      <c r="I81" s="92"/>
      <c r="J81" s="94"/>
      <c r="K81" s="92">
        <v>8631.3011500000048</v>
      </c>
      <c r="L81" s="83"/>
      <c r="M81" s="93">
        <v>5.5109131661984334E-2</v>
      </c>
      <c r="N81" s="93">
        <f>K81/'סכום נכסי הקרן'!$C$43</f>
        <v>4.9802729195199871E-3</v>
      </c>
    </row>
    <row r="82" spans="2:14" s="156" customFormat="1">
      <c r="B82" s="108" t="s">
        <v>999</v>
      </c>
      <c r="C82" s="85" t="s">
        <v>1000</v>
      </c>
      <c r="D82" s="98" t="s">
        <v>140</v>
      </c>
      <c r="E82" s="98" t="s">
        <v>319</v>
      </c>
      <c r="F82" s="85" t="s">
        <v>1001</v>
      </c>
      <c r="G82" s="98" t="s">
        <v>959</v>
      </c>
      <c r="H82" s="98" t="s">
        <v>184</v>
      </c>
      <c r="I82" s="95">
        <v>3011</v>
      </c>
      <c r="J82" s="97">
        <v>4429</v>
      </c>
      <c r="K82" s="95">
        <v>133.95939000000001</v>
      </c>
      <c r="L82" s="96">
        <v>5.2778375695093486E-4</v>
      </c>
      <c r="M82" s="96">
        <v>8.5530391450530077E-4</v>
      </c>
      <c r="N82" s="96">
        <f>K82/'סכום נכסי הקרן'!$C$43</f>
        <v>7.7294756692902126E-5</v>
      </c>
    </row>
    <row r="83" spans="2:14" s="156" customFormat="1">
      <c r="B83" s="108" t="s">
        <v>1002</v>
      </c>
      <c r="C83" s="85" t="s">
        <v>1003</v>
      </c>
      <c r="D83" s="98" t="s">
        <v>140</v>
      </c>
      <c r="E83" s="98" t="s">
        <v>319</v>
      </c>
      <c r="F83" s="85" t="s">
        <v>1004</v>
      </c>
      <c r="G83" s="98" t="s">
        <v>677</v>
      </c>
      <c r="H83" s="98" t="s">
        <v>184</v>
      </c>
      <c r="I83" s="95">
        <v>1711</v>
      </c>
      <c r="J83" s="97">
        <v>1092</v>
      </c>
      <c r="K83" s="95">
        <v>18.68412</v>
      </c>
      <c r="L83" s="96">
        <v>1.813799248995944E-4</v>
      </c>
      <c r="M83" s="96">
        <v>1.1929436954801586E-4</v>
      </c>
      <c r="N83" s="96">
        <f>K83/'סכום נכסי הקרן'!$C$43</f>
        <v>1.0780763553947105E-5</v>
      </c>
    </row>
    <row r="84" spans="2:14" s="156" customFormat="1">
      <c r="B84" s="108" t="s">
        <v>1005</v>
      </c>
      <c r="C84" s="85" t="s">
        <v>1006</v>
      </c>
      <c r="D84" s="98" t="s">
        <v>140</v>
      </c>
      <c r="E84" s="98" t="s">
        <v>319</v>
      </c>
      <c r="F84" s="85" t="s">
        <v>1007</v>
      </c>
      <c r="G84" s="98" t="s">
        <v>556</v>
      </c>
      <c r="H84" s="98" t="s">
        <v>184</v>
      </c>
      <c r="I84" s="95">
        <v>9655</v>
      </c>
      <c r="J84" s="97">
        <v>1977</v>
      </c>
      <c r="K84" s="95">
        <v>190.87935000000002</v>
      </c>
      <c r="L84" s="96">
        <v>7.3981896465190192E-4</v>
      </c>
      <c r="M84" s="96">
        <v>1.218726475637336E-3</v>
      </c>
      <c r="N84" s="96">
        <f>K84/'סכום נכסי הקרן'!$C$43</f>
        <v>1.1013765377663563E-4</v>
      </c>
    </row>
    <row r="85" spans="2:14" s="156" customFormat="1">
      <c r="B85" s="108" t="s">
        <v>1008</v>
      </c>
      <c r="C85" s="85" t="s">
        <v>1009</v>
      </c>
      <c r="D85" s="98" t="s">
        <v>140</v>
      </c>
      <c r="E85" s="98" t="s">
        <v>319</v>
      </c>
      <c r="F85" s="85" t="s">
        <v>583</v>
      </c>
      <c r="G85" s="98" t="s">
        <v>364</v>
      </c>
      <c r="H85" s="98" t="s">
        <v>184</v>
      </c>
      <c r="I85" s="95">
        <v>81360.25</v>
      </c>
      <c r="J85" s="97">
        <v>336.7</v>
      </c>
      <c r="K85" s="95">
        <v>273.93996000000004</v>
      </c>
      <c r="L85" s="96">
        <v>3.8643546896362517E-4</v>
      </c>
      <c r="M85" s="96">
        <v>1.7490518591300359E-3</v>
      </c>
      <c r="N85" s="96">
        <f>K85/'סכום נכסי הקרן'!$C$43</f>
        <v>1.5806374272578683E-4</v>
      </c>
    </row>
    <row r="86" spans="2:14" s="156" customFormat="1">
      <c r="B86" s="108" t="s">
        <v>1010</v>
      </c>
      <c r="C86" s="85" t="s">
        <v>1011</v>
      </c>
      <c r="D86" s="98" t="s">
        <v>140</v>
      </c>
      <c r="E86" s="98" t="s">
        <v>319</v>
      </c>
      <c r="F86" s="85" t="s">
        <v>1012</v>
      </c>
      <c r="G86" s="98" t="s">
        <v>952</v>
      </c>
      <c r="H86" s="98" t="s">
        <v>184</v>
      </c>
      <c r="I86" s="95">
        <v>16638</v>
      </c>
      <c r="J86" s="97">
        <v>257</v>
      </c>
      <c r="K86" s="95">
        <v>42.759660000000004</v>
      </c>
      <c r="L86" s="96">
        <v>9.2385046748899244E-4</v>
      </c>
      <c r="M86" s="96">
        <v>2.7301187756166801E-4</v>
      </c>
      <c r="N86" s="96">
        <f>K86/'סכום נכסי הקרן'!$C$43</f>
        <v>2.467238404094867E-5</v>
      </c>
    </row>
    <row r="87" spans="2:14" s="156" customFormat="1">
      <c r="B87" s="108" t="s">
        <v>1013</v>
      </c>
      <c r="C87" s="85" t="s">
        <v>1014</v>
      </c>
      <c r="D87" s="98" t="s">
        <v>140</v>
      </c>
      <c r="E87" s="98" t="s">
        <v>319</v>
      </c>
      <c r="F87" s="85" t="s">
        <v>1015</v>
      </c>
      <c r="G87" s="98" t="s">
        <v>952</v>
      </c>
      <c r="H87" s="98" t="s">
        <v>184</v>
      </c>
      <c r="I87" s="95">
        <v>15588.4</v>
      </c>
      <c r="J87" s="97">
        <v>59.1</v>
      </c>
      <c r="K87" s="95">
        <v>9.2127400000000002</v>
      </c>
      <c r="L87" s="96">
        <v>5.8807500653682845E-4</v>
      </c>
      <c r="M87" s="96">
        <v>5.8821502436817342E-5</v>
      </c>
      <c r="N87" s="96">
        <f>K87/'סכום נכסי הקרן'!$C$43</f>
        <v>5.3157639548445769E-6</v>
      </c>
    </row>
    <row r="88" spans="2:14" s="156" customFormat="1">
      <c r="B88" s="108" t="s">
        <v>1016</v>
      </c>
      <c r="C88" s="85" t="s">
        <v>1017</v>
      </c>
      <c r="D88" s="98" t="s">
        <v>140</v>
      </c>
      <c r="E88" s="98" t="s">
        <v>319</v>
      </c>
      <c r="F88" s="85" t="s">
        <v>1018</v>
      </c>
      <c r="G88" s="98" t="s">
        <v>171</v>
      </c>
      <c r="H88" s="98" t="s">
        <v>184</v>
      </c>
      <c r="I88" s="95">
        <v>78</v>
      </c>
      <c r="J88" s="97">
        <v>3405</v>
      </c>
      <c r="K88" s="95">
        <v>2.6558999999999999</v>
      </c>
      <c r="L88" s="96">
        <v>7.7727952167414053E-6</v>
      </c>
      <c r="M88" s="96">
        <v>1.6957390344451614E-5</v>
      </c>
      <c r="N88" s="96">
        <f>K88/'סכום נכסי הקרן'!$C$43</f>
        <v>1.5324580404604613E-6</v>
      </c>
    </row>
    <row r="89" spans="2:14" s="156" customFormat="1">
      <c r="B89" s="108" t="s">
        <v>1019</v>
      </c>
      <c r="C89" s="85" t="s">
        <v>1020</v>
      </c>
      <c r="D89" s="98" t="s">
        <v>140</v>
      </c>
      <c r="E89" s="98" t="s">
        <v>319</v>
      </c>
      <c r="F89" s="85" t="s">
        <v>1021</v>
      </c>
      <c r="G89" s="98" t="s">
        <v>952</v>
      </c>
      <c r="H89" s="98" t="s">
        <v>184</v>
      </c>
      <c r="I89" s="95">
        <v>200185</v>
      </c>
      <c r="J89" s="97">
        <v>125.2</v>
      </c>
      <c r="K89" s="95">
        <v>250.63162</v>
      </c>
      <c r="L89" s="96">
        <v>7.6145625842034218E-4</v>
      </c>
      <c r="M89" s="96">
        <v>1.6002327696834468E-3</v>
      </c>
      <c r="N89" s="96">
        <f>K89/'סכום נכסי הקרן'!$C$43</f>
        <v>1.4461479771927819E-4</v>
      </c>
    </row>
    <row r="90" spans="2:14" s="156" customFormat="1">
      <c r="B90" s="108" t="s">
        <v>1022</v>
      </c>
      <c r="C90" s="85" t="s">
        <v>1023</v>
      </c>
      <c r="D90" s="98" t="s">
        <v>140</v>
      </c>
      <c r="E90" s="98" t="s">
        <v>319</v>
      </c>
      <c r="F90" s="85" t="s">
        <v>1024</v>
      </c>
      <c r="G90" s="98" t="s">
        <v>212</v>
      </c>
      <c r="H90" s="98" t="s">
        <v>184</v>
      </c>
      <c r="I90" s="95">
        <v>14415</v>
      </c>
      <c r="J90" s="97">
        <v>1861</v>
      </c>
      <c r="K90" s="95">
        <v>268.26315</v>
      </c>
      <c r="L90" s="96">
        <v>4.2923372593752656E-4</v>
      </c>
      <c r="M90" s="96">
        <v>1.712806562589772E-3</v>
      </c>
      <c r="N90" s="96">
        <f>K90/'סכום נכסי הקרן'!$C$43</f>
        <v>1.5478821536080078E-4</v>
      </c>
    </row>
    <row r="91" spans="2:14" s="156" customFormat="1">
      <c r="B91" s="108" t="s">
        <v>1025</v>
      </c>
      <c r="C91" s="85" t="s">
        <v>1026</v>
      </c>
      <c r="D91" s="98" t="s">
        <v>140</v>
      </c>
      <c r="E91" s="98" t="s">
        <v>319</v>
      </c>
      <c r="F91" s="85" t="s">
        <v>793</v>
      </c>
      <c r="G91" s="98" t="s">
        <v>556</v>
      </c>
      <c r="H91" s="98" t="s">
        <v>184</v>
      </c>
      <c r="I91" s="95">
        <v>3879</v>
      </c>
      <c r="J91" s="97">
        <v>3707</v>
      </c>
      <c r="K91" s="95">
        <v>143.79453000000001</v>
      </c>
      <c r="L91" s="96">
        <v>2.4430302846322372E-4</v>
      </c>
      <c r="M91" s="96">
        <v>9.1809931646784826E-4</v>
      </c>
      <c r="N91" s="96">
        <f>K91/'סכום נכסי הקרן'!$C$43</f>
        <v>8.2969646324309283E-5</v>
      </c>
    </row>
    <row r="92" spans="2:14" s="156" customFormat="1">
      <c r="B92" s="108" t="s">
        <v>1027</v>
      </c>
      <c r="C92" s="85" t="s">
        <v>1028</v>
      </c>
      <c r="D92" s="98" t="s">
        <v>140</v>
      </c>
      <c r="E92" s="98" t="s">
        <v>319</v>
      </c>
      <c r="F92" s="85" t="s">
        <v>1029</v>
      </c>
      <c r="G92" s="98" t="s">
        <v>1030</v>
      </c>
      <c r="H92" s="98" t="s">
        <v>184</v>
      </c>
      <c r="I92" s="95">
        <v>22585</v>
      </c>
      <c r="J92" s="97">
        <v>421.2</v>
      </c>
      <c r="K92" s="95">
        <v>95.128020000000006</v>
      </c>
      <c r="L92" s="96">
        <v>1.1700050188216172E-3</v>
      </c>
      <c r="M92" s="96">
        <v>6.0737338297179872E-4</v>
      </c>
      <c r="N92" s="96">
        <f>K92/'סכום נכסי הקרן'!$C$43</f>
        <v>5.4889001514395714E-5</v>
      </c>
    </row>
    <row r="93" spans="2:14" s="156" customFormat="1">
      <c r="B93" s="108" t="s">
        <v>1031</v>
      </c>
      <c r="C93" s="85" t="s">
        <v>1032</v>
      </c>
      <c r="D93" s="98" t="s">
        <v>140</v>
      </c>
      <c r="E93" s="98" t="s">
        <v>319</v>
      </c>
      <c r="F93" s="85" t="s">
        <v>1033</v>
      </c>
      <c r="G93" s="98" t="s">
        <v>171</v>
      </c>
      <c r="H93" s="98" t="s">
        <v>184</v>
      </c>
      <c r="I93" s="95">
        <v>4790</v>
      </c>
      <c r="J93" s="97">
        <v>3783</v>
      </c>
      <c r="K93" s="95">
        <v>181.20570000000001</v>
      </c>
      <c r="L93" s="96">
        <v>2.2142858232499735E-4</v>
      </c>
      <c r="M93" s="96">
        <v>1.1569621550282753E-3</v>
      </c>
      <c r="N93" s="96">
        <f>K93/'סכום נכסי הקרן'!$C$43</f>
        <v>1.0455594410266435E-4</v>
      </c>
    </row>
    <row r="94" spans="2:14" s="156" customFormat="1">
      <c r="B94" s="108" t="s">
        <v>1034</v>
      </c>
      <c r="C94" s="85" t="s">
        <v>1035</v>
      </c>
      <c r="D94" s="98" t="s">
        <v>140</v>
      </c>
      <c r="E94" s="98" t="s">
        <v>319</v>
      </c>
      <c r="F94" s="85" t="s">
        <v>1036</v>
      </c>
      <c r="G94" s="98" t="s">
        <v>209</v>
      </c>
      <c r="H94" s="98" t="s">
        <v>184</v>
      </c>
      <c r="I94" s="95">
        <v>14204</v>
      </c>
      <c r="J94" s="97">
        <v>1702</v>
      </c>
      <c r="K94" s="95">
        <v>241.75207999999998</v>
      </c>
      <c r="L94" s="96">
        <v>4.7754542993831277E-4</v>
      </c>
      <c r="M94" s="96">
        <v>1.543538682609697E-3</v>
      </c>
      <c r="N94" s="96">
        <f>K94/'סכום נכסי הקרן'!$C$43</f>
        <v>1.394912906336988E-4</v>
      </c>
    </row>
    <row r="95" spans="2:14" s="156" customFormat="1">
      <c r="B95" s="108" t="s">
        <v>1037</v>
      </c>
      <c r="C95" s="85" t="s">
        <v>1038</v>
      </c>
      <c r="D95" s="98" t="s">
        <v>140</v>
      </c>
      <c r="E95" s="98" t="s">
        <v>319</v>
      </c>
      <c r="F95" s="85" t="s">
        <v>1039</v>
      </c>
      <c r="G95" s="98" t="s">
        <v>556</v>
      </c>
      <c r="H95" s="98" t="s">
        <v>184</v>
      </c>
      <c r="I95" s="95">
        <v>4090</v>
      </c>
      <c r="J95" s="97">
        <v>2037</v>
      </c>
      <c r="K95" s="95">
        <v>83.313299999999998</v>
      </c>
      <c r="L95" s="96">
        <v>6.1481478141004538E-4</v>
      </c>
      <c r="M95" s="96">
        <v>5.3193875860702608E-4</v>
      </c>
      <c r="N95" s="96">
        <f>K95/'סכום נכסי הקרן'!$C$43</f>
        <v>4.8071891435029391E-5</v>
      </c>
    </row>
    <row r="96" spans="2:14" s="156" customFormat="1">
      <c r="B96" s="108" t="s">
        <v>1040</v>
      </c>
      <c r="C96" s="85" t="s">
        <v>1041</v>
      </c>
      <c r="D96" s="98" t="s">
        <v>140</v>
      </c>
      <c r="E96" s="98" t="s">
        <v>319</v>
      </c>
      <c r="F96" s="85" t="s">
        <v>1042</v>
      </c>
      <c r="G96" s="98" t="s">
        <v>1030</v>
      </c>
      <c r="H96" s="98" t="s">
        <v>184</v>
      </c>
      <c r="I96" s="95">
        <v>2615</v>
      </c>
      <c r="J96" s="97">
        <v>12980</v>
      </c>
      <c r="K96" s="95">
        <v>339.42700000000002</v>
      </c>
      <c r="L96" s="96">
        <v>5.7095608616262268E-4</v>
      </c>
      <c r="M96" s="96">
        <v>2.1671735127249438E-3</v>
      </c>
      <c r="N96" s="96">
        <f>K96/'סכום נכסי הקרן'!$C$43</f>
        <v>1.9584985703504387E-4</v>
      </c>
    </row>
    <row r="97" spans="2:14" s="156" customFormat="1">
      <c r="B97" s="108" t="s">
        <v>1043</v>
      </c>
      <c r="C97" s="85" t="s">
        <v>1044</v>
      </c>
      <c r="D97" s="98" t="s">
        <v>140</v>
      </c>
      <c r="E97" s="98" t="s">
        <v>319</v>
      </c>
      <c r="F97" s="85" t="s">
        <v>657</v>
      </c>
      <c r="G97" s="98" t="s">
        <v>364</v>
      </c>
      <c r="H97" s="98" t="s">
        <v>184</v>
      </c>
      <c r="I97" s="95">
        <v>0.17</v>
      </c>
      <c r="J97" s="97">
        <v>103.7</v>
      </c>
      <c r="K97" s="95">
        <v>1.7999999999999998E-4</v>
      </c>
      <c r="L97" s="96">
        <v>8.2707862019135464E-10</v>
      </c>
      <c r="M97" s="96">
        <v>1.1492640016571747E-9</v>
      </c>
      <c r="N97" s="96">
        <f>K97/'סכום נכסי הקרן'!$C$43</f>
        <v>1.0386025350460597E-10</v>
      </c>
    </row>
    <row r="98" spans="2:14" s="156" customFormat="1">
      <c r="B98" s="108" t="s">
        <v>1045</v>
      </c>
      <c r="C98" s="85" t="s">
        <v>1046</v>
      </c>
      <c r="D98" s="98" t="s">
        <v>140</v>
      </c>
      <c r="E98" s="98" t="s">
        <v>319</v>
      </c>
      <c r="F98" s="85" t="s">
        <v>1047</v>
      </c>
      <c r="G98" s="98" t="s">
        <v>897</v>
      </c>
      <c r="H98" s="98" t="s">
        <v>184</v>
      </c>
      <c r="I98" s="95">
        <v>1033</v>
      </c>
      <c r="J98" s="97">
        <v>13890</v>
      </c>
      <c r="K98" s="95">
        <v>143.4837</v>
      </c>
      <c r="L98" s="96">
        <v>6.5341245127080178E-4</v>
      </c>
      <c r="M98" s="96">
        <v>9.1611472908098655E-4</v>
      </c>
      <c r="N98" s="96">
        <f>K98/'סכום נכסי הקרן'!$C$43</f>
        <v>8.2790296976549077E-5</v>
      </c>
    </row>
    <row r="99" spans="2:14" s="156" customFormat="1">
      <c r="B99" s="108" t="s">
        <v>1048</v>
      </c>
      <c r="C99" s="85" t="s">
        <v>1049</v>
      </c>
      <c r="D99" s="98" t="s">
        <v>140</v>
      </c>
      <c r="E99" s="98" t="s">
        <v>319</v>
      </c>
      <c r="F99" s="85" t="s">
        <v>1050</v>
      </c>
      <c r="G99" s="98" t="s">
        <v>952</v>
      </c>
      <c r="H99" s="98" t="s">
        <v>184</v>
      </c>
      <c r="I99" s="95">
        <v>10848.07</v>
      </c>
      <c r="J99" s="97">
        <v>266</v>
      </c>
      <c r="K99" s="95">
        <v>28.85585</v>
      </c>
      <c r="L99" s="96">
        <v>6.6458527677427286E-4</v>
      </c>
      <c r="M99" s="96">
        <v>1.8423883134566216E-4</v>
      </c>
      <c r="N99" s="96">
        <f>K99/'סכום נכסי הקרן'!$C$43</f>
        <v>1.6649866089393806E-5</v>
      </c>
    </row>
    <row r="100" spans="2:14" s="156" customFormat="1">
      <c r="B100" s="108" t="s">
        <v>1051</v>
      </c>
      <c r="C100" s="85" t="s">
        <v>1052</v>
      </c>
      <c r="D100" s="98" t="s">
        <v>140</v>
      </c>
      <c r="E100" s="98" t="s">
        <v>319</v>
      </c>
      <c r="F100" s="85" t="s">
        <v>1053</v>
      </c>
      <c r="G100" s="98" t="s">
        <v>959</v>
      </c>
      <c r="H100" s="98" t="s">
        <v>184</v>
      </c>
      <c r="I100" s="95">
        <v>19283</v>
      </c>
      <c r="J100" s="97">
        <v>3175</v>
      </c>
      <c r="K100" s="95">
        <v>612.23524999999995</v>
      </c>
      <c r="L100" s="96">
        <v>7.7971825172311955E-4</v>
      </c>
      <c r="M100" s="96">
        <v>3.9089996298365603E-3</v>
      </c>
      <c r="N100" s="96">
        <f>K100/'סכום נכסי הקרן'!$C$43</f>
        <v>3.5326060149697678E-4</v>
      </c>
    </row>
    <row r="101" spans="2:14" s="156" customFormat="1">
      <c r="B101" s="108" t="s">
        <v>1054</v>
      </c>
      <c r="C101" s="85" t="s">
        <v>1055</v>
      </c>
      <c r="D101" s="98" t="s">
        <v>140</v>
      </c>
      <c r="E101" s="98" t="s">
        <v>319</v>
      </c>
      <c r="F101" s="85" t="s">
        <v>1056</v>
      </c>
      <c r="G101" s="98" t="s">
        <v>364</v>
      </c>
      <c r="H101" s="98" t="s">
        <v>184</v>
      </c>
      <c r="I101" s="95">
        <v>0.2</v>
      </c>
      <c r="J101" s="97">
        <v>895.7</v>
      </c>
      <c r="K101" s="95">
        <v>1.7900000000000001E-3</v>
      </c>
      <c r="L101" s="96">
        <v>2.4216711085361754E-9</v>
      </c>
      <c r="M101" s="96">
        <v>1.1428792016479684E-8</v>
      </c>
      <c r="N101" s="96">
        <f>K101/'סכום נכסי הקרן'!$C$43</f>
        <v>1.0328325209624707E-9</v>
      </c>
    </row>
    <row r="102" spans="2:14" s="156" customFormat="1">
      <c r="B102" s="108" t="s">
        <v>1057</v>
      </c>
      <c r="C102" s="85" t="s">
        <v>1058</v>
      </c>
      <c r="D102" s="98" t="s">
        <v>140</v>
      </c>
      <c r="E102" s="98" t="s">
        <v>319</v>
      </c>
      <c r="F102" s="85" t="s">
        <v>1059</v>
      </c>
      <c r="G102" s="98" t="s">
        <v>890</v>
      </c>
      <c r="H102" s="98" t="s">
        <v>184</v>
      </c>
      <c r="I102" s="95">
        <v>0.5</v>
      </c>
      <c r="J102" s="97">
        <v>315.8</v>
      </c>
      <c r="K102" s="95">
        <v>1.58E-3</v>
      </c>
      <c r="L102" s="96">
        <v>8.8615400495264391E-9</v>
      </c>
      <c r="M102" s="96">
        <v>1.0087984014546312E-8</v>
      </c>
      <c r="N102" s="96">
        <f>K102/'סכום נכסי הקרן'!$C$43</f>
        <v>9.1166222520709699E-10</v>
      </c>
    </row>
    <row r="103" spans="2:14" s="156" customFormat="1">
      <c r="B103" s="108" t="s">
        <v>1060</v>
      </c>
      <c r="C103" s="85" t="s">
        <v>1061</v>
      </c>
      <c r="D103" s="98" t="s">
        <v>140</v>
      </c>
      <c r="E103" s="98" t="s">
        <v>319</v>
      </c>
      <c r="F103" s="85" t="s">
        <v>1062</v>
      </c>
      <c r="G103" s="98" t="s">
        <v>207</v>
      </c>
      <c r="H103" s="98" t="s">
        <v>184</v>
      </c>
      <c r="I103" s="95">
        <v>5756</v>
      </c>
      <c r="J103" s="97">
        <v>2002</v>
      </c>
      <c r="K103" s="95">
        <v>115.23511999999999</v>
      </c>
      <c r="L103" s="96">
        <v>9.5415798044738665E-4</v>
      </c>
      <c r="M103" s="96">
        <v>7.3575319523691519E-4</v>
      </c>
      <c r="N103" s="96">
        <f>K103/'סכום נכסי הקרן'!$C$43</f>
        <v>6.6490826532409391E-5</v>
      </c>
    </row>
    <row r="104" spans="2:14" s="156" customFormat="1">
      <c r="B104" s="108" t="s">
        <v>1063</v>
      </c>
      <c r="C104" s="85" t="s">
        <v>1064</v>
      </c>
      <c r="D104" s="98" t="s">
        <v>140</v>
      </c>
      <c r="E104" s="98" t="s">
        <v>319</v>
      </c>
      <c r="F104" s="85" t="s">
        <v>1065</v>
      </c>
      <c r="G104" s="98" t="s">
        <v>556</v>
      </c>
      <c r="H104" s="98" t="s">
        <v>184</v>
      </c>
      <c r="I104" s="95">
        <v>858</v>
      </c>
      <c r="J104" s="97">
        <v>697.8</v>
      </c>
      <c r="K104" s="95">
        <v>5.98712</v>
      </c>
      <c r="L104" s="96">
        <v>8.511864229217956E-5</v>
      </c>
      <c r="M104" s="96">
        <v>3.8226563831120583E-5</v>
      </c>
      <c r="N104" s="96">
        <f>K104/'סכום נכסי הקרן'!$C$43</f>
        <v>3.4545766720138702E-6</v>
      </c>
    </row>
    <row r="105" spans="2:14" s="156" customFormat="1">
      <c r="B105" s="108" t="s">
        <v>1066</v>
      </c>
      <c r="C105" s="85" t="s">
        <v>1067</v>
      </c>
      <c r="D105" s="98" t="s">
        <v>140</v>
      </c>
      <c r="E105" s="98" t="s">
        <v>319</v>
      </c>
      <c r="F105" s="85" t="s">
        <v>1068</v>
      </c>
      <c r="G105" s="98" t="s">
        <v>415</v>
      </c>
      <c r="H105" s="98" t="s">
        <v>184</v>
      </c>
      <c r="I105" s="95">
        <v>11624.71</v>
      </c>
      <c r="J105" s="97">
        <v>688</v>
      </c>
      <c r="K105" s="95">
        <v>79.977969999999999</v>
      </c>
      <c r="L105" s="96">
        <v>4.4146737161428797E-4</v>
      </c>
      <c r="M105" s="96">
        <v>5.1064334359231928E-4</v>
      </c>
      <c r="N105" s="96">
        <f>K105/'סכום נכסי הקרן'!$C$43</f>
        <v>4.6147401327687626E-5</v>
      </c>
    </row>
    <row r="106" spans="2:14" s="156" customFormat="1">
      <c r="B106" s="108" t="s">
        <v>1069</v>
      </c>
      <c r="C106" s="85" t="s">
        <v>1070</v>
      </c>
      <c r="D106" s="98" t="s">
        <v>140</v>
      </c>
      <c r="E106" s="98" t="s">
        <v>319</v>
      </c>
      <c r="F106" s="85" t="s">
        <v>1071</v>
      </c>
      <c r="G106" s="98" t="s">
        <v>171</v>
      </c>
      <c r="H106" s="98" t="s">
        <v>184</v>
      </c>
      <c r="I106" s="95">
        <v>13872</v>
      </c>
      <c r="J106" s="97">
        <v>481.1</v>
      </c>
      <c r="K106" s="95">
        <v>66.738190000000003</v>
      </c>
      <c r="L106" s="96">
        <v>3.4421844769688529E-4</v>
      </c>
      <c r="M106" s="96">
        <v>4.2610999612642699E-4</v>
      </c>
      <c r="N106" s="96">
        <f>K106/'סכום נכסי הקרן'!$C$43</f>
        <v>3.8508029621325335E-5</v>
      </c>
    </row>
    <row r="107" spans="2:14" s="156" customFormat="1">
      <c r="B107" s="108" t="s">
        <v>1072</v>
      </c>
      <c r="C107" s="85" t="s">
        <v>1073</v>
      </c>
      <c r="D107" s="98" t="s">
        <v>140</v>
      </c>
      <c r="E107" s="98" t="s">
        <v>319</v>
      </c>
      <c r="F107" s="85" t="s">
        <v>1074</v>
      </c>
      <c r="G107" s="98" t="s">
        <v>415</v>
      </c>
      <c r="H107" s="98" t="s">
        <v>184</v>
      </c>
      <c r="I107" s="95">
        <v>7271</v>
      </c>
      <c r="J107" s="97">
        <v>2021</v>
      </c>
      <c r="K107" s="95">
        <v>146.94691</v>
      </c>
      <c r="L107" s="96">
        <v>4.7899285937656353E-4</v>
      </c>
      <c r="M107" s="96">
        <v>9.382266323208707E-4</v>
      </c>
      <c r="N107" s="96">
        <f>K107/'סכום נכסי הקרן'!$C$43</f>
        <v>8.478857402399178E-5</v>
      </c>
    </row>
    <row r="108" spans="2:14" s="156" customFormat="1">
      <c r="B108" s="108" t="s">
        <v>1075</v>
      </c>
      <c r="C108" s="85" t="s">
        <v>1076</v>
      </c>
      <c r="D108" s="98" t="s">
        <v>140</v>
      </c>
      <c r="E108" s="98" t="s">
        <v>319</v>
      </c>
      <c r="F108" s="85" t="s">
        <v>1077</v>
      </c>
      <c r="G108" s="98" t="s">
        <v>364</v>
      </c>
      <c r="H108" s="98" t="s">
        <v>184</v>
      </c>
      <c r="I108" s="95">
        <v>6290</v>
      </c>
      <c r="J108" s="97">
        <v>4445</v>
      </c>
      <c r="K108" s="95">
        <v>279.59050000000002</v>
      </c>
      <c r="L108" s="96">
        <v>3.5070689183647468E-4</v>
      </c>
      <c r="M108" s="96">
        <v>1.7851294269740576E-3</v>
      </c>
      <c r="N108" s="96">
        <f>K108/'סכום נכסי הקרן'!$C$43</f>
        <v>1.6132411226377522E-4</v>
      </c>
    </row>
    <row r="109" spans="2:14" s="156" customFormat="1">
      <c r="B109" s="108" t="s">
        <v>1078</v>
      </c>
      <c r="C109" s="85" t="s">
        <v>1079</v>
      </c>
      <c r="D109" s="98" t="s">
        <v>140</v>
      </c>
      <c r="E109" s="98" t="s">
        <v>319</v>
      </c>
      <c r="F109" s="85" t="s">
        <v>1080</v>
      </c>
      <c r="G109" s="98" t="s">
        <v>556</v>
      </c>
      <c r="H109" s="98" t="s">
        <v>184</v>
      </c>
      <c r="I109" s="95">
        <v>5038</v>
      </c>
      <c r="J109" s="97">
        <v>12840</v>
      </c>
      <c r="K109" s="95">
        <v>646.87919999999997</v>
      </c>
      <c r="L109" s="96">
        <v>1.0462897005468204E-3</v>
      </c>
      <c r="M109" s="96">
        <v>4.1301943221155107E-3</v>
      </c>
      <c r="N109" s="96">
        <f>K109/'סכום נכסי הקרן'!$C$43</f>
        <v>3.7325020943809284E-4</v>
      </c>
    </row>
    <row r="110" spans="2:14" s="156" customFormat="1">
      <c r="B110" s="108" t="s">
        <v>1081</v>
      </c>
      <c r="C110" s="85" t="s">
        <v>1082</v>
      </c>
      <c r="D110" s="98" t="s">
        <v>140</v>
      </c>
      <c r="E110" s="98" t="s">
        <v>319</v>
      </c>
      <c r="F110" s="85" t="s">
        <v>1083</v>
      </c>
      <c r="G110" s="98" t="s">
        <v>897</v>
      </c>
      <c r="H110" s="98" t="s">
        <v>184</v>
      </c>
      <c r="I110" s="95">
        <v>11992</v>
      </c>
      <c r="J110" s="97">
        <v>2956</v>
      </c>
      <c r="K110" s="95">
        <v>354.48352</v>
      </c>
      <c r="L110" s="96">
        <v>8.6181650538150222E-4</v>
      </c>
      <c r="M110" s="96">
        <v>2.263306381759562E-3</v>
      </c>
      <c r="N110" s="96">
        <f>K110/'סכום נכסי הקרן'!$C$43</f>
        <v>2.0453749028002816E-4</v>
      </c>
    </row>
    <row r="111" spans="2:14" s="156" customFormat="1">
      <c r="B111" s="108" t="s">
        <v>1084</v>
      </c>
      <c r="C111" s="85" t="s">
        <v>1085</v>
      </c>
      <c r="D111" s="98" t="s">
        <v>140</v>
      </c>
      <c r="E111" s="98" t="s">
        <v>319</v>
      </c>
      <c r="F111" s="85" t="s">
        <v>1086</v>
      </c>
      <c r="G111" s="98" t="s">
        <v>931</v>
      </c>
      <c r="H111" s="98" t="s">
        <v>184</v>
      </c>
      <c r="I111" s="95">
        <v>2849</v>
      </c>
      <c r="J111" s="97">
        <v>12970</v>
      </c>
      <c r="K111" s="95">
        <v>369.51529999999997</v>
      </c>
      <c r="L111" s="96">
        <v>4.2033128715059499E-4</v>
      </c>
      <c r="M111" s="96">
        <v>2.3592812908419525E-3</v>
      </c>
      <c r="N111" s="96">
        <f>K111/'סכום נכסי הקרן'!$C$43</f>
        <v>2.132108485101696E-4</v>
      </c>
    </row>
    <row r="112" spans="2:14" s="156" customFormat="1">
      <c r="B112" s="108" t="s">
        <v>1087</v>
      </c>
      <c r="C112" s="85" t="s">
        <v>1088</v>
      </c>
      <c r="D112" s="98" t="s">
        <v>140</v>
      </c>
      <c r="E112" s="98" t="s">
        <v>319</v>
      </c>
      <c r="F112" s="85" t="s">
        <v>1089</v>
      </c>
      <c r="G112" s="98" t="s">
        <v>749</v>
      </c>
      <c r="H112" s="98" t="s">
        <v>184</v>
      </c>
      <c r="I112" s="95">
        <v>3532</v>
      </c>
      <c r="J112" s="97">
        <v>1450</v>
      </c>
      <c r="K112" s="95">
        <v>51.213999999999999</v>
      </c>
      <c r="L112" s="96">
        <v>2.4737346045565045E-4</v>
      </c>
      <c r="M112" s="96">
        <v>3.2699114767150306E-4</v>
      </c>
      <c r="N112" s="96">
        <f>K112/'סכום נכסי הקרן'!$C$43</f>
        <v>2.955055012769384E-5</v>
      </c>
    </row>
    <row r="113" spans="2:14" s="156" customFormat="1">
      <c r="B113" s="108" t="s">
        <v>1090</v>
      </c>
      <c r="C113" s="85" t="s">
        <v>1091</v>
      </c>
      <c r="D113" s="98" t="s">
        <v>140</v>
      </c>
      <c r="E113" s="98" t="s">
        <v>319</v>
      </c>
      <c r="F113" s="85" t="s">
        <v>1092</v>
      </c>
      <c r="G113" s="98" t="s">
        <v>897</v>
      </c>
      <c r="H113" s="98" t="s">
        <v>184</v>
      </c>
      <c r="I113" s="95">
        <v>1362</v>
      </c>
      <c r="J113" s="97">
        <v>1169</v>
      </c>
      <c r="K113" s="95">
        <v>15.92178</v>
      </c>
      <c r="L113" s="96">
        <v>1.1081729791302225E-4</v>
      </c>
      <c r="M113" s="96">
        <v>1.0165738109058429E-4</v>
      </c>
      <c r="N113" s="96">
        <f>K113/'סכום נכסי הקרן'!$C$43</f>
        <v>9.1868894835809199E-6</v>
      </c>
    </row>
    <row r="114" spans="2:14" s="156" customFormat="1">
      <c r="B114" s="108" t="s">
        <v>1093</v>
      </c>
      <c r="C114" s="85" t="s">
        <v>1094</v>
      </c>
      <c r="D114" s="98" t="s">
        <v>140</v>
      </c>
      <c r="E114" s="98" t="s">
        <v>319</v>
      </c>
      <c r="F114" s="85" t="s">
        <v>1095</v>
      </c>
      <c r="G114" s="98" t="s">
        <v>209</v>
      </c>
      <c r="H114" s="98" t="s">
        <v>184</v>
      </c>
      <c r="I114" s="95">
        <v>7099.32</v>
      </c>
      <c r="J114" s="97">
        <v>279.8</v>
      </c>
      <c r="K114" s="95">
        <v>19.863900000000001</v>
      </c>
      <c r="L114" s="96">
        <v>5.214299978913114E-5</v>
      </c>
      <c r="M114" s="96">
        <v>1.2682702890287752E-4</v>
      </c>
      <c r="N114" s="96">
        <f>K114/'סכום נכסי הקרן'!$C$43</f>
        <v>1.1461498275500795E-5</v>
      </c>
    </row>
    <row r="115" spans="2:14" s="156" customFormat="1">
      <c r="B115" s="108" t="s">
        <v>1096</v>
      </c>
      <c r="C115" s="85" t="s">
        <v>1097</v>
      </c>
      <c r="D115" s="98" t="s">
        <v>140</v>
      </c>
      <c r="E115" s="98" t="s">
        <v>319</v>
      </c>
      <c r="F115" s="85" t="s">
        <v>1098</v>
      </c>
      <c r="G115" s="98" t="s">
        <v>556</v>
      </c>
      <c r="H115" s="98" t="s">
        <v>184</v>
      </c>
      <c r="I115" s="95">
        <v>7103</v>
      </c>
      <c r="J115" s="97">
        <v>514.79999999999995</v>
      </c>
      <c r="K115" s="95">
        <v>36.566240000000001</v>
      </c>
      <c r="L115" s="96">
        <v>6.1632969117743526E-4</v>
      </c>
      <c r="M115" s="96">
        <v>2.3346812948864807E-4</v>
      </c>
      <c r="N115" s="96">
        <f>K115/'סכום נכסי הקרן'!$C$43</f>
        <v>2.1098771978390355E-5</v>
      </c>
    </row>
    <row r="116" spans="2:14" s="156" customFormat="1">
      <c r="B116" s="108" t="s">
        <v>1099</v>
      </c>
      <c r="C116" s="85" t="s">
        <v>1100</v>
      </c>
      <c r="D116" s="98" t="s">
        <v>140</v>
      </c>
      <c r="E116" s="98" t="s">
        <v>319</v>
      </c>
      <c r="F116" s="85" t="s">
        <v>1101</v>
      </c>
      <c r="G116" s="98" t="s">
        <v>171</v>
      </c>
      <c r="H116" s="98" t="s">
        <v>184</v>
      </c>
      <c r="I116" s="95">
        <v>3953</v>
      </c>
      <c r="J116" s="97">
        <v>1151</v>
      </c>
      <c r="K116" s="95">
        <v>45.499029999999998</v>
      </c>
      <c r="L116" s="96">
        <v>2.7461274947870125E-4</v>
      </c>
      <c r="M116" s="96">
        <v>2.9050220716288802E-4</v>
      </c>
      <c r="N116" s="96">
        <f>K116/'סכום נכסי הקרן'!$C$43</f>
        <v>2.625300438896485E-5</v>
      </c>
    </row>
    <row r="117" spans="2:14" s="156" customFormat="1">
      <c r="B117" s="108" t="s">
        <v>1102</v>
      </c>
      <c r="C117" s="85" t="s">
        <v>1103</v>
      </c>
      <c r="D117" s="98" t="s">
        <v>140</v>
      </c>
      <c r="E117" s="98" t="s">
        <v>319</v>
      </c>
      <c r="F117" s="85" t="s">
        <v>1104</v>
      </c>
      <c r="G117" s="98" t="s">
        <v>890</v>
      </c>
      <c r="H117" s="98" t="s">
        <v>184</v>
      </c>
      <c r="I117" s="95">
        <v>37576.400000000001</v>
      </c>
      <c r="J117" s="97">
        <v>74</v>
      </c>
      <c r="K117" s="95">
        <v>27.806540000000002</v>
      </c>
      <c r="L117" s="96">
        <v>1.1725390873926118E-3</v>
      </c>
      <c r="M117" s="96">
        <v>1.7753919684800168E-4</v>
      </c>
      <c r="N117" s="96">
        <f>K117/'סכום נכסי הקרן'!$C$43</f>
        <v>1.6044412741588704E-5</v>
      </c>
    </row>
    <row r="118" spans="2:14" s="156" customFormat="1">
      <c r="B118" s="108" t="s">
        <v>1105</v>
      </c>
      <c r="C118" s="85" t="s">
        <v>1106</v>
      </c>
      <c r="D118" s="98" t="s">
        <v>140</v>
      </c>
      <c r="E118" s="98" t="s">
        <v>319</v>
      </c>
      <c r="F118" s="85" t="s">
        <v>1107</v>
      </c>
      <c r="G118" s="98" t="s">
        <v>952</v>
      </c>
      <c r="H118" s="98" t="s">
        <v>184</v>
      </c>
      <c r="I118" s="95">
        <v>7535.64</v>
      </c>
      <c r="J118" s="97">
        <v>174.2</v>
      </c>
      <c r="K118" s="95">
        <v>13.127079999999999</v>
      </c>
      <c r="L118" s="96">
        <v>4.1581778894550557E-4</v>
      </c>
      <c r="M118" s="96">
        <v>8.3813780504854817E-5</v>
      </c>
      <c r="N118" s="96">
        <f>K118/'סכום נכסי הקרן'!$C$43</f>
        <v>7.5743436476402393E-6</v>
      </c>
    </row>
    <row r="119" spans="2:14" s="156" customFormat="1">
      <c r="B119" s="108" t="s">
        <v>1108</v>
      </c>
      <c r="C119" s="85" t="s">
        <v>1109</v>
      </c>
      <c r="D119" s="98" t="s">
        <v>140</v>
      </c>
      <c r="E119" s="98" t="s">
        <v>319</v>
      </c>
      <c r="F119" s="85" t="s">
        <v>1110</v>
      </c>
      <c r="G119" s="98" t="s">
        <v>171</v>
      </c>
      <c r="H119" s="98" t="s">
        <v>184</v>
      </c>
      <c r="I119" s="95">
        <v>27573</v>
      </c>
      <c r="J119" s="97">
        <v>500.7</v>
      </c>
      <c r="K119" s="95">
        <v>138.05801</v>
      </c>
      <c r="L119" s="96">
        <v>8.2472824392286731E-4</v>
      </c>
      <c r="M119" s="96">
        <v>8.8147278351903471E-4</v>
      </c>
      <c r="N119" s="96">
        <f>K119/'סכום נכסי הקרן'!$C$43</f>
        <v>7.965966620523016E-5</v>
      </c>
    </row>
    <row r="120" spans="2:14" s="156" customFormat="1">
      <c r="B120" s="108" t="s">
        <v>1111</v>
      </c>
      <c r="C120" s="85" t="s">
        <v>1112</v>
      </c>
      <c r="D120" s="98" t="s">
        <v>140</v>
      </c>
      <c r="E120" s="98" t="s">
        <v>319</v>
      </c>
      <c r="F120" s="85" t="s">
        <v>1113</v>
      </c>
      <c r="G120" s="98" t="s">
        <v>171</v>
      </c>
      <c r="H120" s="98" t="s">
        <v>184</v>
      </c>
      <c r="I120" s="95">
        <v>26769</v>
      </c>
      <c r="J120" s="97">
        <v>249.2</v>
      </c>
      <c r="K120" s="95">
        <v>66.70835000000001</v>
      </c>
      <c r="L120" s="96">
        <v>1.7888134068748212E-4</v>
      </c>
      <c r="M120" s="96">
        <v>4.2591947369415229E-4</v>
      </c>
      <c r="N120" s="96">
        <f>K120/'סכום נכסי הקרן'!$C$43</f>
        <v>3.8490811899299912E-5</v>
      </c>
    </row>
    <row r="121" spans="2:14" s="156" customFormat="1">
      <c r="B121" s="108" t="s">
        <v>1114</v>
      </c>
      <c r="C121" s="85" t="s">
        <v>1115</v>
      </c>
      <c r="D121" s="98" t="s">
        <v>140</v>
      </c>
      <c r="E121" s="98" t="s">
        <v>319</v>
      </c>
      <c r="F121" s="85" t="s">
        <v>1116</v>
      </c>
      <c r="G121" s="98" t="s">
        <v>171</v>
      </c>
      <c r="H121" s="98" t="s">
        <v>184</v>
      </c>
      <c r="I121" s="95">
        <v>1568</v>
      </c>
      <c r="J121" s="97">
        <v>1025</v>
      </c>
      <c r="K121" s="95">
        <v>16.071999999999999</v>
      </c>
      <c r="L121" s="96">
        <v>1.8215149963075986E-4</v>
      </c>
      <c r="M121" s="96">
        <v>1.0261650574796729E-4</v>
      </c>
      <c r="N121" s="96">
        <f>K121/'סכום נכסי הקרן'!$C$43</f>
        <v>9.2735666351445968E-6</v>
      </c>
    </row>
    <row r="122" spans="2:14" s="156" customFormat="1">
      <c r="B122" s="108" t="s">
        <v>1117</v>
      </c>
      <c r="C122" s="85" t="s">
        <v>1118</v>
      </c>
      <c r="D122" s="98" t="s">
        <v>140</v>
      </c>
      <c r="E122" s="98" t="s">
        <v>319</v>
      </c>
      <c r="F122" s="85" t="s">
        <v>1119</v>
      </c>
      <c r="G122" s="98" t="s">
        <v>171</v>
      </c>
      <c r="H122" s="98" t="s">
        <v>184</v>
      </c>
      <c r="I122" s="95">
        <v>9164</v>
      </c>
      <c r="J122" s="97">
        <v>4699</v>
      </c>
      <c r="K122" s="95">
        <v>430.61635999999999</v>
      </c>
      <c r="L122" s="96">
        <v>8.4120687300162883E-4</v>
      </c>
      <c r="M122" s="96">
        <v>2.7493993392924809E-3</v>
      </c>
      <c r="N122" s="96">
        <f>K122/'סכום נכסי הקרן'!$C$43</f>
        <v>2.4846624618239264E-4</v>
      </c>
    </row>
    <row r="123" spans="2:14" s="156" customFormat="1">
      <c r="B123" s="108" t="s">
        <v>1120</v>
      </c>
      <c r="C123" s="85" t="s">
        <v>1121</v>
      </c>
      <c r="D123" s="98" t="s">
        <v>140</v>
      </c>
      <c r="E123" s="98" t="s">
        <v>319</v>
      </c>
      <c r="F123" s="85" t="s">
        <v>1122</v>
      </c>
      <c r="G123" s="98" t="s">
        <v>1123</v>
      </c>
      <c r="H123" s="98" t="s">
        <v>184</v>
      </c>
      <c r="I123" s="95">
        <v>13079</v>
      </c>
      <c r="J123" s="97">
        <v>616.70000000000005</v>
      </c>
      <c r="K123" s="95">
        <v>80.658190000000005</v>
      </c>
      <c r="L123" s="96">
        <v>1.708396527938442E-4</v>
      </c>
      <c r="M123" s="96">
        <v>5.1498641225458186E-4</v>
      </c>
      <c r="N123" s="96">
        <f>K123/'סכום נכסי הקרן'!$C$43</f>
        <v>4.6539889225681535E-5</v>
      </c>
    </row>
    <row r="124" spans="2:14" s="156" customFormat="1">
      <c r="B124" s="108" t="s">
        <v>1124</v>
      </c>
      <c r="C124" s="85" t="s">
        <v>1125</v>
      </c>
      <c r="D124" s="98" t="s">
        <v>140</v>
      </c>
      <c r="E124" s="98" t="s">
        <v>319</v>
      </c>
      <c r="F124" s="85" t="s">
        <v>1126</v>
      </c>
      <c r="G124" s="98" t="s">
        <v>770</v>
      </c>
      <c r="H124" s="98" t="s">
        <v>184</v>
      </c>
      <c r="I124" s="95">
        <v>6937</v>
      </c>
      <c r="J124" s="97">
        <v>3940</v>
      </c>
      <c r="K124" s="95">
        <v>273.31779999999998</v>
      </c>
      <c r="L124" s="96">
        <v>7.2783945521473839E-4</v>
      </c>
      <c r="M124" s="96">
        <v>1.7450794919563076E-3</v>
      </c>
      <c r="N124" s="96">
        <f>K124/'סכום נכסי הקרן'!$C$43</f>
        <v>1.5770475552956219E-4</v>
      </c>
    </row>
    <row r="125" spans="2:14" s="156" customFormat="1">
      <c r="B125" s="108" t="s">
        <v>1127</v>
      </c>
      <c r="C125" s="85" t="s">
        <v>1128</v>
      </c>
      <c r="D125" s="98" t="s">
        <v>140</v>
      </c>
      <c r="E125" s="98" t="s">
        <v>319</v>
      </c>
      <c r="F125" s="85" t="s">
        <v>1129</v>
      </c>
      <c r="G125" s="98" t="s">
        <v>415</v>
      </c>
      <c r="H125" s="98" t="s">
        <v>184</v>
      </c>
      <c r="I125" s="95">
        <v>19019</v>
      </c>
      <c r="J125" s="97">
        <v>1067</v>
      </c>
      <c r="K125" s="95">
        <v>202.93273000000002</v>
      </c>
      <c r="L125" s="96">
        <v>1.1322966499343477E-3</v>
      </c>
      <c r="M125" s="96">
        <v>1.2956848963723057E-3</v>
      </c>
      <c r="N125" s="96">
        <f>K125/'סכום נכסי הקרן'!$C$43</f>
        <v>1.170924710121209E-4</v>
      </c>
    </row>
    <row r="126" spans="2:14" s="156" customFormat="1">
      <c r="B126" s="108" t="s">
        <v>1130</v>
      </c>
      <c r="C126" s="85" t="s">
        <v>1131</v>
      </c>
      <c r="D126" s="98" t="s">
        <v>140</v>
      </c>
      <c r="E126" s="98" t="s">
        <v>319</v>
      </c>
      <c r="F126" s="85" t="s">
        <v>821</v>
      </c>
      <c r="G126" s="98" t="s">
        <v>415</v>
      </c>
      <c r="H126" s="98" t="s">
        <v>184</v>
      </c>
      <c r="I126" s="95">
        <v>74.489999999999995</v>
      </c>
      <c r="J126" s="97">
        <v>478.3</v>
      </c>
      <c r="K126" s="95">
        <v>0.35629</v>
      </c>
      <c r="L126" s="96">
        <v>1.3188844457861297E-5</v>
      </c>
      <c r="M126" s="96">
        <v>2.2748403952801933E-6</v>
      </c>
      <c r="N126" s="96">
        <f>K126/'סכום נכסי הקרן'!$C$43</f>
        <v>2.0557983178420038E-7</v>
      </c>
    </row>
    <row r="127" spans="2:14" s="156" customFormat="1">
      <c r="B127" s="108" t="s">
        <v>1132</v>
      </c>
      <c r="C127" s="85" t="s">
        <v>1133</v>
      </c>
      <c r="D127" s="98" t="s">
        <v>140</v>
      </c>
      <c r="E127" s="98" t="s">
        <v>319</v>
      </c>
      <c r="F127" s="85" t="s">
        <v>646</v>
      </c>
      <c r="G127" s="98" t="s">
        <v>364</v>
      </c>
      <c r="H127" s="98" t="s">
        <v>184</v>
      </c>
      <c r="I127" s="95">
        <v>18197.45</v>
      </c>
      <c r="J127" s="97">
        <v>12</v>
      </c>
      <c r="K127" s="95">
        <v>2.1836899999999999</v>
      </c>
      <c r="L127" s="96">
        <v>2.6543909651124404E-5</v>
      </c>
      <c r="M127" s="96">
        <v>1.39424239321042E-5</v>
      </c>
      <c r="N127" s="96">
        <f>K127/'סכום נכסי הקרן'!$C$43</f>
        <v>1.2599922054192946E-6</v>
      </c>
    </row>
    <row r="128" spans="2:14" s="156" customFormat="1">
      <c r="B128" s="108" t="s">
        <v>1134</v>
      </c>
      <c r="C128" s="85" t="s">
        <v>1135</v>
      </c>
      <c r="D128" s="98" t="s">
        <v>140</v>
      </c>
      <c r="E128" s="98" t="s">
        <v>319</v>
      </c>
      <c r="F128" s="85" t="s">
        <v>1136</v>
      </c>
      <c r="G128" s="98" t="s">
        <v>415</v>
      </c>
      <c r="H128" s="98" t="s">
        <v>184</v>
      </c>
      <c r="I128" s="95">
        <v>3420</v>
      </c>
      <c r="J128" s="97">
        <v>515</v>
      </c>
      <c r="K128" s="95">
        <v>17.613</v>
      </c>
      <c r="L128" s="96">
        <v>2.6056402359003435E-4</v>
      </c>
      <c r="M128" s="96">
        <v>1.1245548256215455E-4</v>
      </c>
      <c r="N128" s="96">
        <f>K128/'סכום נכסי הקרן'!$C$43</f>
        <v>1.0162725805425696E-5</v>
      </c>
    </row>
    <row r="129" spans="2:14" s="156" customFormat="1">
      <c r="B129" s="108" t="s">
        <v>1137</v>
      </c>
      <c r="C129" s="85" t="s">
        <v>1138</v>
      </c>
      <c r="D129" s="98" t="s">
        <v>140</v>
      </c>
      <c r="E129" s="98" t="s">
        <v>319</v>
      </c>
      <c r="F129" s="85" t="s">
        <v>1139</v>
      </c>
      <c r="G129" s="98" t="s">
        <v>415</v>
      </c>
      <c r="H129" s="98" t="s">
        <v>184</v>
      </c>
      <c r="I129" s="95">
        <v>18153</v>
      </c>
      <c r="J129" s="97">
        <v>2007</v>
      </c>
      <c r="K129" s="95">
        <v>364.33071000000001</v>
      </c>
      <c r="L129" s="96">
        <v>7.0564261815529478E-4</v>
      </c>
      <c r="M129" s="96">
        <v>2.3261787205622205E-3</v>
      </c>
      <c r="N129" s="96">
        <f>K129/'סכום נכסי הקרן'!$C$43</f>
        <v>2.1021933277840606E-4</v>
      </c>
    </row>
    <row r="130" spans="2:14" s="156" customFormat="1">
      <c r="B130" s="108" t="s">
        <v>1140</v>
      </c>
      <c r="C130" s="85" t="s">
        <v>1141</v>
      </c>
      <c r="D130" s="98" t="s">
        <v>140</v>
      </c>
      <c r="E130" s="98" t="s">
        <v>319</v>
      </c>
      <c r="F130" s="85" t="s">
        <v>1142</v>
      </c>
      <c r="G130" s="98" t="s">
        <v>212</v>
      </c>
      <c r="H130" s="98" t="s">
        <v>184</v>
      </c>
      <c r="I130" s="95">
        <v>2869</v>
      </c>
      <c r="J130" s="97">
        <v>459.4</v>
      </c>
      <c r="K130" s="95">
        <v>13.18019</v>
      </c>
      <c r="L130" s="96">
        <v>3.7589805602793935E-5</v>
      </c>
      <c r="M130" s="96">
        <v>8.4152877233343776E-5</v>
      </c>
      <c r="N130" s="96">
        <f>K130/'סכום נכסי הקרן'!$C$43</f>
        <v>7.6049881924381824E-6</v>
      </c>
    </row>
    <row r="131" spans="2:14" s="156" customFormat="1">
      <c r="B131" s="108" t="s">
        <v>1143</v>
      </c>
      <c r="C131" s="85" t="s">
        <v>1144</v>
      </c>
      <c r="D131" s="98" t="s">
        <v>140</v>
      </c>
      <c r="E131" s="98" t="s">
        <v>319</v>
      </c>
      <c r="F131" s="85" t="s">
        <v>1145</v>
      </c>
      <c r="G131" s="98" t="s">
        <v>380</v>
      </c>
      <c r="H131" s="98" t="s">
        <v>184</v>
      </c>
      <c r="I131" s="95">
        <v>9003</v>
      </c>
      <c r="J131" s="97">
        <v>1163</v>
      </c>
      <c r="K131" s="95">
        <v>104.70489000000001</v>
      </c>
      <c r="L131" s="96">
        <v>1.0178598623023169E-3</v>
      </c>
      <c r="M131" s="96">
        <v>6.6851978263596842E-4</v>
      </c>
      <c r="N131" s="96">
        <f>K131/'סכום נכסי הקרן'!$C$43</f>
        <v>6.041486899206603E-5</v>
      </c>
    </row>
    <row r="132" spans="2:14" s="156" customFormat="1">
      <c r="B132" s="108" t="s">
        <v>1146</v>
      </c>
      <c r="C132" s="85" t="s">
        <v>1147</v>
      </c>
      <c r="D132" s="98" t="s">
        <v>140</v>
      </c>
      <c r="E132" s="98" t="s">
        <v>319</v>
      </c>
      <c r="F132" s="85" t="s">
        <v>1148</v>
      </c>
      <c r="G132" s="98" t="s">
        <v>897</v>
      </c>
      <c r="H132" s="98" t="s">
        <v>184</v>
      </c>
      <c r="I132" s="95">
        <v>1371</v>
      </c>
      <c r="J132" s="97">
        <v>23900</v>
      </c>
      <c r="K132" s="95">
        <v>327.66899999999998</v>
      </c>
      <c r="L132" s="96">
        <v>5.6585107344548822E-4</v>
      </c>
      <c r="M132" s="96">
        <v>2.0921010342166931E-3</v>
      </c>
      <c r="N132" s="96">
        <f>K132/'סכום נכסי הקרן'!$C$43</f>
        <v>1.8906547447555965E-4</v>
      </c>
    </row>
    <row r="133" spans="2:14" s="156" customFormat="1">
      <c r="B133" s="108" t="s">
        <v>1149</v>
      </c>
      <c r="C133" s="85" t="s">
        <v>1150</v>
      </c>
      <c r="D133" s="98" t="s">
        <v>140</v>
      </c>
      <c r="E133" s="98" t="s">
        <v>319</v>
      </c>
      <c r="F133" s="85" t="s">
        <v>1151</v>
      </c>
      <c r="G133" s="98" t="s">
        <v>890</v>
      </c>
      <c r="H133" s="98" t="s">
        <v>184</v>
      </c>
      <c r="I133" s="95">
        <v>9824</v>
      </c>
      <c r="J133" s="97">
        <v>1420</v>
      </c>
      <c r="K133" s="95">
        <v>139.5008</v>
      </c>
      <c r="L133" s="96">
        <v>2.6975122506294217E-4</v>
      </c>
      <c r="M133" s="96">
        <v>8.9068470912431784E-4</v>
      </c>
      <c r="N133" s="96">
        <f>K133/'סכום נכסי הקרן'!$C$43</f>
        <v>8.0492158067196323E-5</v>
      </c>
    </row>
    <row r="134" spans="2:14" s="156" customFormat="1">
      <c r="B134" s="108" t="s">
        <v>1152</v>
      </c>
      <c r="C134" s="85" t="s">
        <v>1153</v>
      </c>
      <c r="D134" s="98" t="s">
        <v>140</v>
      </c>
      <c r="E134" s="98" t="s">
        <v>319</v>
      </c>
      <c r="F134" s="85" t="s">
        <v>1154</v>
      </c>
      <c r="G134" s="98" t="s">
        <v>207</v>
      </c>
      <c r="H134" s="98" t="s">
        <v>184</v>
      </c>
      <c r="I134" s="95">
        <v>3352</v>
      </c>
      <c r="J134" s="97">
        <v>8549</v>
      </c>
      <c r="K134" s="95">
        <v>286.56247999999999</v>
      </c>
      <c r="L134" s="96">
        <v>6.6192144817038556E-4</v>
      </c>
      <c r="M134" s="96">
        <v>1.8296441249422452E-3</v>
      </c>
      <c r="N134" s="96">
        <f>K134/'סכום נכסי הקרן'!$C$43</f>
        <v>1.6534695454282545E-4</v>
      </c>
    </row>
    <row r="135" spans="2:14" s="156" customFormat="1">
      <c r="B135" s="108" t="s">
        <v>1155</v>
      </c>
      <c r="C135" s="85" t="s">
        <v>1156</v>
      </c>
      <c r="D135" s="98" t="s">
        <v>140</v>
      </c>
      <c r="E135" s="98" t="s">
        <v>319</v>
      </c>
      <c r="F135" s="85" t="s">
        <v>649</v>
      </c>
      <c r="G135" s="98" t="s">
        <v>471</v>
      </c>
      <c r="H135" s="98" t="s">
        <v>184</v>
      </c>
      <c r="I135" s="95">
        <v>7.0000000000000007E-2</v>
      </c>
      <c r="J135" s="97">
        <v>59</v>
      </c>
      <c r="K135" s="95">
        <v>4.0000000000000003E-5</v>
      </c>
      <c r="L135" s="96">
        <v>5.6900273394433616E-10</v>
      </c>
      <c r="M135" s="96">
        <v>2.5539200036826112E-10</v>
      </c>
      <c r="N135" s="96">
        <f>K135/'סכום נכסי הקרן'!$C$43</f>
        <v>2.3080056334356888E-11</v>
      </c>
    </row>
    <row r="136" spans="2:14" s="156" customFormat="1">
      <c r="B136" s="108" t="s">
        <v>1157</v>
      </c>
      <c r="C136" s="85" t="s">
        <v>1158</v>
      </c>
      <c r="D136" s="98" t="s">
        <v>140</v>
      </c>
      <c r="E136" s="98" t="s">
        <v>319</v>
      </c>
      <c r="F136" s="85" t="s">
        <v>1159</v>
      </c>
      <c r="G136" s="98" t="s">
        <v>415</v>
      </c>
      <c r="H136" s="98" t="s">
        <v>184</v>
      </c>
      <c r="I136" s="95">
        <v>81005</v>
      </c>
      <c r="J136" s="97">
        <v>769</v>
      </c>
      <c r="K136" s="95">
        <v>622.92845</v>
      </c>
      <c r="L136" s="96">
        <v>1.0407095834288971E-3</v>
      </c>
      <c r="M136" s="96">
        <v>3.9772735732950077E-3</v>
      </c>
      <c r="N136" s="96">
        <f>K136/'סכום נכסי הקרן'!$C$43</f>
        <v>3.5943059295684041E-4</v>
      </c>
    </row>
    <row r="137" spans="2:14" s="156" customFormat="1">
      <c r="B137" s="108" t="s">
        <v>1160</v>
      </c>
      <c r="C137" s="85" t="s">
        <v>1161</v>
      </c>
      <c r="D137" s="98" t="s">
        <v>140</v>
      </c>
      <c r="E137" s="98" t="s">
        <v>319</v>
      </c>
      <c r="F137" s="85" t="s">
        <v>1162</v>
      </c>
      <c r="G137" s="98" t="s">
        <v>890</v>
      </c>
      <c r="H137" s="98" t="s">
        <v>184</v>
      </c>
      <c r="I137" s="95">
        <v>37289</v>
      </c>
      <c r="J137" s="97">
        <v>409.3</v>
      </c>
      <c r="K137" s="95">
        <v>152.62388000000001</v>
      </c>
      <c r="L137" s="96">
        <v>2.925217220657837E-4</v>
      </c>
      <c r="M137" s="96">
        <v>9.7447295042913599E-4</v>
      </c>
      <c r="N137" s="96">
        <f>K137/'סכום נכסי הקרן'!$C$43</f>
        <v>8.806419370920314E-5</v>
      </c>
    </row>
    <row r="138" spans="2:14" s="156" customFormat="1">
      <c r="B138" s="108" t="s">
        <v>1163</v>
      </c>
      <c r="C138" s="85" t="s">
        <v>1164</v>
      </c>
      <c r="D138" s="98" t="s">
        <v>140</v>
      </c>
      <c r="E138" s="98" t="s">
        <v>319</v>
      </c>
      <c r="F138" s="85" t="s">
        <v>1165</v>
      </c>
      <c r="G138" s="98" t="s">
        <v>897</v>
      </c>
      <c r="H138" s="98" t="s">
        <v>184</v>
      </c>
      <c r="I138" s="95">
        <v>64260</v>
      </c>
      <c r="J138" s="97">
        <v>35.700000000000003</v>
      </c>
      <c r="K138" s="95">
        <v>22.940819999999999</v>
      </c>
      <c r="L138" s="96">
        <v>2.4587025589591592E-4</v>
      </c>
      <c r="M138" s="96">
        <v>1.4647254774720526E-4</v>
      </c>
      <c r="N138" s="96">
        <f>K138/'סכום נכסי הקרן'!$C$43</f>
        <v>1.3236885448908528E-5</v>
      </c>
    </row>
    <row r="139" spans="2:14" s="156" customFormat="1">
      <c r="B139" s="108" t="s">
        <v>1166</v>
      </c>
      <c r="C139" s="85" t="s">
        <v>1167</v>
      </c>
      <c r="D139" s="98" t="s">
        <v>140</v>
      </c>
      <c r="E139" s="98" t="s">
        <v>319</v>
      </c>
      <c r="F139" s="85" t="s">
        <v>1168</v>
      </c>
      <c r="G139" s="98" t="s">
        <v>556</v>
      </c>
      <c r="H139" s="98" t="s">
        <v>184</v>
      </c>
      <c r="I139" s="95">
        <v>438</v>
      </c>
      <c r="J139" s="97">
        <v>7490</v>
      </c>
      <c r="K139" s="95">
        <v>32.806199999999997</v>
      </c>
      <c r="L139" s="96">
        <v>5.1558023434887335E-5</v>
      </c>
      <c r="M139" s="96">
        <v>2.0946102606203115E-4</v>
      </c>
      <c r="N139" s="96">
        <f>K139/'סכום נכסי הקרן'!$C$43</f>
        <v>1.892922360290447E-5</v>
      </c>
    </row>
    <row r="140" spans="2:14" s="156" customFormat="1">
      <c r="B140" s="109"/>
      <c r="C140" s="85"/>
      <c r="D140" s="85"/>
      <c r="E140" s="85"/>
      <c r="F140" s="85"/>
      <c r="G140" s="85"/>
      <c r="H140" s="85"/>
      <c r="I140" s="95"/>
      <c r="J140" s="97"/>
      <c r="K140" s="85"/>
      <c r="L140" s="85"/>
      <c r="M140" s="96"/>
      <c r="N140" s="85"/>
    </row>
    <row r="141" spans="2:14" s="156" customFormat="1">
      <c r="B141" s="106" t="s">
        <v>253</v>
      </c>
      <c r="C141" s="83"/>
      <c r="D141" s="83"/>
      <c r="E141" s="83"/>
      <c r="F141" s="83"/>
      <c r="G141" s="83"/>
      <c r="H141" s="83"/>
      <c r="I141" s="92"/>
      <c r="J141" s="94"/>
      <c r="K141" s="92">
        <v>34859.813579999987</v>
      </c>
      <c r="L141" s="83"/>
      <c r="M141" s="93">
        <v>0.22257293806652173</v>
      </c>
      <c r="N141" s="93">
        <f>K141/'סכום נכסי הקרן'!$C$43</f>
        <v>2.0114161530789473E-2</v>
      </c>
    </row>
    <row r="142" spans="2:14" s="156" customFormat="1">
      <c r="B142" s="107" t="s">
        <v>76</v>
      </c>
      <c r="C142" s="83"/>
      <c r="D142" s="83"/>
      <c r="E142" s="83"/>
      <c r="F142" s="83"/>
      <c r="G142" s="83"/>
      <c r="H142" s="83"/>
      <c r="I142" s="92"/>
      <c r="J142" s="94"/>
      <c r="K142" s="92">
        <v>12894.096430000001</v>
      </c>
      <c r="L142" s="83"/>
      <c r="M142" s="93">
        <v>8.2326227004973856E-2</v>
      </c>
      <c r="N142" s="93">
        <f>K142/'סכום נכסי הקרן'!$C$43</f>
        <v>7.4399117996257515E-3</v>
      </c>
    </row>
    <row r="143" spans="2:14" s="156" customFormat="1">
      <c r="B143" s="108" t="s">
        <v>1169</v>
      </c>
      <c r="C143" s="85" t="s">
        <v>1170</v>
      </c>
      <c r="D143" s="98" t="s">
        <v>1171</v>
      </c>
      <c r="E143" s="98" t="s">
        <v>1172</v>
      </c>
      <c r="F143" s="85" t="s">
        <v>869</v>
      </c>
      <c r="G143" s="98" t="s">
        <v>212</v>
      </c>
      <c r="H143" s="98" t="s">
        <v>183</v>
      </c>
      <c r="I143" s="95">
        <v>3131</v>
      </c>
      <c r="J143" s="97">
        <v>6385</v>
      </c>
      <c r="K143" s="95">
        <v>768.87058999999999</v>
      </c>
      <c r="L143" s="96">
        <v>5.2135079710307461E-5</v>
      </c>
      <c r="M143" s="96">
        <v>4.9090849501106275E-3</v>
      </c>
      <c r="N143" s="96">
        <f>K143/'סכום נכסי הקרן'!$C$43</f>
        <v>4.4363941327575543E-4</v>
      </c>
    </row>
    <row r="144" spans="2:14" s="156" customFormat="1">
      <c r="B144" s="108" t="s">
        <v>1173</v>
      </c>
      <c r="C144" s="85" t="s">
        <v>1174</v>
      </c>
      <c r="D144" s="98" t="s">
        <v>1175</v>
      </c>
      <c r="E144" s="98" t="s">
        <v>1172</v>
      </c>
      <c r="F144" s="85"/>
      <c r="G144" s="98" t="s">
        <v>1176</v>
      </c>
      <c r="H144" s="98" t="s">
        <v>183</v>
      </c>
      <c r="I144" s="95">
        <v>6276</v>
      </c>
      <c r="J144" s="97">
        <v>5772</v>
      </c>
      <c r="K144" s="95">
        <v>1397.92308</v>
      </c>
      <c r="L144" s="96">
        <v>4.1742043945473157E-5</v>
      </c>
      <c r="M144" s="96">
        <v>8.9254592940540174E-3</v>
      </c>
      <c r="N144" s="96">
        <f>K144/'סכום נכסי הקרן'!$C$43</f>
        <v>8.0660358593744226E-4</v>
      </c>
    </row>
    <row r="145" spans="2:14" s="156" customFormat="1">
      <c r="B145" s="108" t="s">
        <v>1177</v>
      </c>
      <c r="C145" s="85" t="s">
        <v>1178</v>
      </c>
      <c r="D145" s="98" t="s">
        <v>1171</v>
      </c>
      <c r="E145" s="98" t="s">
        <v>1172</v>
      </c>
      <c r="F145" s="85" t="s">
        <v>1179</v>
      </c>
      <c r="G145" s="98" t="s">
        <v>1180</v>
      </c>
      <c r="H145" s="98" t="s">
        <v>183</v>
      </c>
      <c r="I145" s="95">
        <v>6272</v>
      </c>
      <c r="J145" s="97">
        <v>3476</v>
      </c>
      <c r="K145" s="95">
        <v>838.48460999999998</v>
      </c>
      <c r="L145" s="96">
        <v>1.7823116087109912E-4</v>
      </c>
      <c r="M145" s="96">
        <v>5.3535565456475313E-3</v>
      </c>
      <c r="N145" s="96">
        <f>K145/'סכום נכסי הקרן'!$C$43</f>
        <v>4.8380680085728157E-4</v>
      </c>
    </row>
    <row r="146" spans="2:14" s="156" customFormat="1">
      <c r="B146" s="108" t="s">
        <v>1181</v>
      </c>
      <c r="C146" s="85" t="s">
        <v>1182</v>
      </c>
      <c r="D146" s="98" t="s">
        <v>1171</v>
      </c>
      <c r="E146" s="98" t="s">
        <v>1172</v>
      </c>
      <c r="F146" s="85" t="s">
        <v>1183</v>
      </c>
      <c r="G146" s="98" t="s">
        <v>1176</v>
      </c>
      <c r="H146" s="98" t="s">
        <v>183</v>
      </c>
      <c r="I146" s="95">
        <v>4454</v>
      </c>
      <c r="J146" s="97">
        <v>7968</v>
      </c>
      <c r="K146" s="95">
        <v>1364.9250900000002</v>
      </c>
      <c r="L146" s="96">
        <v>2.5465758808744051E-5</v>
      </c>
      <c r="M146" s="96">
        <v>8.7147737271982204E-3</v>
      </c>
      <c r="N146" s="96">
        <f>K146/'סכום נכסי הקרן'!$C$43</f>
        <v>7.8756369923442863E-4</v>
      </c>
    </row>
    <row r="147" spans="2:14" s="156" customFormat="1">
      <c r="B147" s="108" t="s">
        <v>1184</v>
      </c>
      <c r="C147" s="85" t="s">
        <v>1185</v>
      </c>
      <c r="D147" s="98" t="s">
        <v>1171</v>
      </c>
      <c r="E147" s="98" t="s">
        <v>1172</v>
      </c>
      <c r="F147" s="85" t="s">
        <v>1186</v>
      </c>
      <c r="G147" s="98" t="s">
        <v>890</v>
      </c>
      <c r="H147" s="98" t="s">
        <v>183</v>
      </c>
      <c r="I147" s="95">
        <v>3029</v>
      </c>
      <c r="J147" s="97">
        <v>459.92</v>
      </c>
      <c r="K147" s="95">
        <v>53.57855</v>
      </c>
      <c r="L147" s="96">
        <v>2.6458328656466337E-4</v>
      </c>
      <c r="M147" s="96">
        <v>3.4208832653327237E-4</v>
      </c>
      <c r="N147" s="96">
        <f>K147/'סכום נכסי הקרן'!$C$43</f>
        <v>3.0914898807828927E-5</v>
      </c>
    </row>
    <row r="148" spans="2:14" s="156" customFormat="1">
      <c r="B148" s="108" t="s">
        <v>1187</v>
      </c>
      <c r="C148" s="85" t="s">
        <v>1188</v>
      </c>
      <c r="D148" s="98" t="s">
        <v>1175</v>
      </c>
      <c r="E148" s="98" t="s">
        <v>1172</v>
      </c>
      <c r="F148" s="85" t="s">
        <v>857</v>
      </c>
      <c r="G148" s="98" t="s">
        <v>415</v>
      </c>
      <c r="H148" s="98" t="s">
        <v>183</v>
      </c>
      <c r="I148" s="95">
        <v>32125</v>
      </c>
      <c r="J148" s="97">
        <v>390</v>
      </c>
      <c r="K148" s="95">
        <v>481.85572999999999</v>
      </c>
      <c r="L148" s="96">
        <v>2.5191773226482032E-5</v>
      </c>
      <c r="M148" s="96">
        <v>3.0765524693402175E-3</v>
      </c>
      <c r="N148" s="96">
        <f>K148/'סכום נכסי הקרן'!$C$43</f>
        <v>2.7803143483581653E-4</v>
      </c>
    </row>
    <row r="149" spans="2:14" s="156" customFormat="1">
      <c r="B149" s="108" t="s">
        <v>1189</v>
      </c>
      <c r="C149" s="85" t="s">
        <v>1190</v>
      </c>
      <c r="D149" s="98" t="s">
        <v>1171</v>
      </c>
      <c r="E149" s="98" t="s">
        <v>1172</v>
      </c>
      <c r="F149" s="85" t="s">
        <v>1191</v>
      </c>
      <c r="G149" s="98" t="s">
        <v>556</v>
      </c>
      <c r="H149" s="98" t="s">
        <v>183</v>
      </c>
      <c r="I149" s="95">
        <v>12437</v>
      </c>
      <c r="J149" s="97">
        <v>2269</v>
      </c>
      <c r="K149" s="95">
        <v>1093.4555700000001</v>
      </c>
      <c r="L149" s="96">
        <v>5.2977508945305847E-4</v>
      </c>
      <c r="M149" s="96">
        <v>6.9814951334029283E-3</v>
      </c>
      <c r="N149" s="96">
        <f>K149/'סכום נכסי הקרן'!$C$43</f>
        <v>6.3092540386790804E-4</v>
      </c>
    </row>
    <row r="150" spans="2:14" s="156" customFormat="1">
      <c r="B150" s="108" t="s">
        <v>1192</v>
      </c>
      <c r="C150" s="85" t="s">
        <v>1193</v>
      </c>
      <c r="D150" s="98" t="s">
        <v>1171</v>
      </c>
      <c r="E150" s="98" t="s">
        <v>1172</v>
      </c>
      <c r="F150" s="85" t="s">
        <v>1151</v>
      </c>
      <c r="G150" s="98" t="s">
        <v>890</v>
      </c>
      <c r="H150" s="98" t="s">
        <v>183</v>
      </c>
      <c r="I150" s="95">
        <v>3869</v>
      </c>
      <c r="J150" s="97">
        <v>367</v>
      </c>
      <c r="K150" s="95">
        <v>54.610239999999997</v>
      </c>
      <c r="L150" s="96">
        <v>1.0623651158067216E-4</v>
      </c>
      <c r="M150" s="96">
        <v>3.4867546085477064E-4</v>
      </c>
      <c r="N150" s="96">
        <f>K150/'סכום נכסי הקרן'!$C$43</f>
        <v>3.1510185390818746E-5</v>
      </c>
    </row>
    <row r="151" spans="2:14" s="156" customFormat="1">
      <c r="B151" s="108" t="s">
        <v>1194</v>
      </c>
      <c r="C151" s="85" t="s">
        <v>1195</v>
      </c>
      <c r="D151" s="98" t="s">
        <v>1171</v>
      </c>
      <c r="E151" s="98" t="s">
        <v>1172</v>
      </c>
      <c r="F151" s="85" t="s">
        <v>1196</v>
      </c>
      <c r="G151" s="98" t="s">
        <v>32</v>
      </c>
      <c r="H151" s="98" t="s">
        <v>183</v>
      </c>
      <c r="I151" s="95">
        <v>5795</v>
      </c>
      <c r="J151" s="97">
        <v>976</v>
      </c>
      <c r="K151" s="95">
        <v>217.52668</v>
      </c>
      <c r="L151" s="96">
        <v>1.9064772721590233E-4</v>
      </c>
      <c r="M151" s="96">
        <v>1.3888643484666653E-3</v>
      </c>
      <c r="N151" s="96">
        <f>K151/'סכום נכסי הקרן'!$C$43</f>
        <v>1.2551320071564059E-4</v>
      </c>
    </row>
    <row r="152" spans="2:14" s="156" customFormat="1">
      <c r="B152" s="108" t="s">
        <v>1197</v>
      </c>
      <c r="C152" s="85" t="s">
        <v>1198</v>
      </c>
      <c r="D152" s="98" t="s">
        <v>1171</v>
      </c>
      <c r="E152" s="98" t="s">
        <v>1172</v>
      </c>
      <c r="F152" s="85" t="s">
        <v>1199</v>
      </c>
      <c r="G152" s="98" t="s">
        <v>1200</v>
      </c>
      <c r="H152" s="98" t="s">
        <v>183</v>
      </c>
      <c r="I152" s="95">
        <v>14226</v>
      </c>
      <c r="J152" s="97">
        <v>789</v>
      </c>
      <c r="K152" s="95">
        <v>431.68710999999996</v>
      </c>
      <c r="L152" s="96">
        <v>6.5106657574495546E-4</v>
      </c>
      <c r="M152" s="96">
        <v>2.7562358639023387E-3</v>
      </c>
      <c r="N152" s="96">
        <f>K152/'סכום נכסי הקרן'!$C$43</f>
        <v>2.4908407044039294E-4</v>
      </c>
    </row>
    <row r="153" spans="2:14" s="156" customFormat="1">
      <c r="B153" s="108" t="s">
        <v>1201</v>
      </c>
      <c r="C153" s="85" t="s">
        <v>1202</v>
      </c>
      <c r="D153" s="98" t="s">
        <v>1171</v>
      </c>
      <c r="E153" s="98" t="s">
        <v>1172</v>
      </c>
      <c r="F153" s="85" t="s">
        <v>1203</v>
      </c>
      <c r="G153" s="98" t="s">
        <v>937</v>
      </c>
      <c r="H153" s="98" t="s">
        <v>183</v>
      </c>
      <c r="I153" s="95">
        <v>9040</v>
      </c>
      <c r="J153" s="97">
        <v>4796</v>
      </c>
      <c r="K153" s="95">
        <v>1667.4656</v>
      </c>
      <c r="L153" s="96">
        <v>1.8972022772303617E-4</v>
      </c>
      <c r="M153" s="96">
        <v>1.0646434378231567E-2</v>
      </c>
      <c r="N153" s="96">
        <f>K153/'סכום נכסי הקרן'!$C$43</f>
        <v>9.621299995900552E-4</v>
      </c>
    </row>
    <row r="154" spans="2:14" s="156" customFormat="1">
      <c r="B154" s="108" t="s">
        <v>1204</v>
      </c>
      <c r="C154" s="85" t="s">
        <v>1205</v>
      </c>
      <c r="D154" s="98" t="s">
        <v>1175</v>
      </c>
      <c r="E154" s="98" t="s">
        <v>1172</v>
      </c>
      <c r="F154" s="85" t="s">
        <v>834</v>
      </c>
      <c r="G154" s="98" t="s">
        <v>835</v>
      </c>
      <c r="H154" s="98" t="s">
        <v>183</v>
      </c>
      <c r="I154" s="95">
        <v>16880</v>
      </c>
      <c r="J154" s="97">
        <v>4376</v>
      </c>
      <c r="K154" s="95">
        <v>2840.9202099999998</v>
      </c>
      <c r="L154" s="96">
        <v>3.4176727086382387E-4</v>
      </c>
      <c r="M154" s="96">
        <v>1.8138707382963005E-2</v>
      </c>
      <c r="N154" s="96">
        <f>K154/'סכום נכסי הקרן'!$C$43</f>
        <v>1.6392149622053247E-3</v>
      </c>
    </row>
    <row r="155" spans="2:14" s="156" customFormat="1">
      <c r="B155" s="108" t="s">
        <v>1206</v>
      </c>
      <c r="C155" s="85" t="s">
        <v>1207</v>
      </c>
      <c r="D155" s="98" t="s">
        <v>1171</v>
      </c>
      <c r="E155" s="98" t="s">
        <v>1172</v>
      </c>
      <c r="F155" s="85" t="s">
        <v>1208</v>
      </c>
      <c r="G155" s="98" t="s">
        <v>1200</v>
      </c>
      <c r="H155" s="98" t="s">
        <v>183</v>
      </c>
      <c r="I155" s="95">
        <v>2751</v>
      </c>
      <c r="J155" s="97">
        <v>769</v>
      </c>
      <c r="K155" s="95">
        <v>81.362859999999998</v>
      </c>
      <c r="L155" s="96">
        <v>7.9254563439446382E-5</v>
      </c>
      <c r="M155" s="96">
        <v>5.1948558927706939E-4</v>
      </c>
      <c r="N155" s="96">
        <f>K155/'סכום נכסי הקרן'!$C$43</f>
        <v>4.694648480810981E-5</v>
      </c>
    </row>
    <row r="156" spans="2:14" s="156" customFormat="1">
      <c r="B156" s="108" t="s">
        <v>1209</v>
      </c>
      <c r="C156" s="85" t="s">
        <v>1210</v>
      </c>
      <c r="D156" s="98" t="s">
        <v>1171</v>
      </c>
      <c r="E156" s="98" t="s">
        <v>1172</v>
      </c>
      <c r="F156" s="85" t="s">
        <v>1211</v>
      </c>
      <c r="G156" s="98" t="s">
        <v>864</v>
      </c>
      <c r="H156" s="98" t="s">
        <v>183</v>
      </c>
      <c r="I156" s="95">
        <v>4882</v>
      </c>
      <c r="J156" s="97">
        <v>461</v>
      </c>
      <c r="K156" s="95">
        <v>86.558149999999998</v>
      </c>
      <c r="L156" s="96">
        <v>1.8184238593301272E-4</v>
      </c>
      <c r="M156" s="96">
        <v>5.5265647691689996E-4</v>
      </c>
      <c r="N156" s="96">
        <f>K156/'סכום נכסי הקרן'!$C$43</f>
        <v>4.9944174454942837E-5</v>
      </c>
    </row>
    <row r="157" spans="2:14" s="156" customFormat="1">
      <c r="B157" s="108" t="s">
        <v>1212</v>
      </c>
      <c r="C157" s="85" t="s">
        <v>1213</v>
      </c>
      <c r="D157" s="98" t="s">
        <v>1171</v>
      </c>
      <c r="E157" s="98" t="s">
        <v>1172</v>
      </c>
      <c r="F157" s="85" t="s">
        <v>1214</v>
      </c>
      <c r="G157" s="98" t="s">
        <v>1176</v>
      </c>
      <c r="H157" s="98" t="s">
        <v>183</v>
      </c>
      <c r="I157" s="95">
        <v>11889</v>
      </c>
      <c r="J157" s="97">
        <v>3313</v>
      </c>
      <c r="K157" s="95">
        <v>1514.8723600000001</v>
      </c>
      <c r="L157" s="96">
        <v>1.9114758230061814E-4</v>
      </c>
      <c r="M157" s="96">
        <v>9.6721570580747141E-3</v>
      </c>
      <c r="N157" s="96">
        <f>K157/'סכום נכסי הקרן'!$C$43</f>
        <v>8.7408348520400414E-4</v>
      </c>
    </row>
    <row r="158" spans="2:14" s="156" customFormat="1">
      <c r="B158" s="109"/>
      <c r="C158" s="85"/>
      <c r="D158" s="85"/>
      <c r="E158" s="85"/>
      <c r="F158" s="85"/>
      <c r="G158" s="85"/>
      <c r="H158" s="85"/>
      <c r="I158" s="95"/>
      <c r="J158" s="97"/>
      <c r="K158" s="85"/>
      <c r="L158" s="85"/>
      <c r="M158" s="96"/>
      <c r="N158" s="85"/>
    </row>
    <row r="159" spans="2:14" s="156" customFormat="1">
      <c r="B159" s="107" t="s">
        <v>75</v>
      </c>
      <c r="C159" s="83"/>
      <c r="D159" s="83"/>
      <c r="E159" s="83"/>
      <c r="F159" s="83"/>
      <c r="G159" s="83"/>
      <c r="H159" s="83"/>
      <c r="I159" s="92"/>
      <c r="J159" s="94"/>
      <c r="K159" s="92">
        <v>21965.717150000008</v>
      </c>
      <c r="L159" s="83"/>
      <c r="M159" s="93">
        <v>0.14024671106154801</v>
      </c>
      <c r="N159" s="93">
        <f>K159/'סכום נכסי הקרן'!$C$43</f>
        <v>1.2674249731163734E-2</v>
      </c>
    </row>
    <row r="160" spans="2:14" s="156" customFormat="1">
      <c r="B160" s="108" t="s">
        <v>1215</v>
      </c>
      <c r="C160" s="85" t="s">
        <v>1216</v>
      </c>
      <c r="D160" s="98" t="s">
        <v>32</v>
      </c>
      <c r="E160" s="98" t="s">
        <v>1172</v>
      </c>
      <c r="F160" s="85"/>
      <c r="G160" s="98" t="s">
        <v>1217</v>
      </c>
      <c r="H160" s="98" t="s">
        <v>185</v>
      </c>
      <c r="I160" s="95">
        <v>1360</v>
      </c>
      <c r="J160" s="97">
        <v>12876</v>
      </c>
      <c r="K160" s="95">
        <v>750.16915000000006</v>
      </c>
      <c r="L160" s="96">
        <v>6.5004530767997078E-6</v>
      </c>
      <c r="M160" s="96">
        <v>4.7896799958264532E-3</v>
      </c>
      <c r="N160" s="96">
        <f>K160/'סכום נכסי הקרן'!$C$43</f>
        <v>4.3284865605741559E-4</v>
      </c>
    </row>
    <row r="161" spans="2:14" s="156" customFormat="1">
      <c r="B161" s="108" t="s">
        <v>1218</v>
      </c>
      <c r="C161" s="85" t="s">
        <v>1219</v>
      </c>
      <c r="D161" s="98" t="s">
        <v>1171</v>
      </c>
      <c r="E161" s="98" t="s">
        <v>1172</v>
      </c>
      <c r="F161" s="85"/>
      <c r="G161" s="98" t="s">
        <v>1176</v>
      </c>
      <c r="H161" s="98" t="s">
        <v>183</v>
      </c>
      <c r="I161" s="95">
        <v>461</v>
      </c>
      <c r="J161" s="97">
        <v>69210</v>
      </c>
      <c r="K161" s="95">
        <v>1227.09745</v>
      </c>
      <c r="L161" s="96">
        <v>1.3423026911494718E-6</v>
      </c>
      <c r="M161" s="96">
        <v>7.834771810057305E-3</v>
      </c>
      <c r="N161" s="96">
        <f>K161/'סכום נכסי הקרן'!$C$43</f>
        <v>7.0803695684364207E-4</v>
      </c>
    </row>
    <row r="162" spans="2:14" s="156" customFormat="1">
      <c r="B162" s="108" t="s">
        <v>1220</v>
      </c>
      <c r="C162" s="85" t="s">
        <v>1221</v>
      </c>
      <c r="D162" s="98" t="s">
        <v>1175</v>
      </c>
      <c r="E162" s="98" t="s">
        <v>1172</v>
      </c>
      <c r="F162" s="85"/>
      <c r="G162" s="98" t="s">
        <v>1222</v>
      </c>
      <c r="H162" s="98" t="s">
        <v>183</v>
      </c>
      <c r="I162" s="95">
        <v>1270</v>
      </c>
      <c r="J162" s="97">
        <v>6076</v>
      </c>
      <c r="K162" s="95">
        <v>298.19384000000002</v>
      </c>
      <c r="L162" s="96">
        <v>1.3353899038845231E-6</v>
      </c>
      <c r="M162" s="96">
        <v>1.9039080323773297E-3</v>
      </c>
      <c r="N162" s="96">
        <f>K162/'סכום נכסי הקרן'!$C$43</f>
        <v>1.720582656439551E-4</v>
      </c>
    </row>
    <row r="163" spans="2:14" s="156" customFormat="1">
      <c r="B163" s="108" t="s">
        <v>1223</v>
      </c>
      <c r="C163" s="85" t="s">
        <v>1224</v>
      </c>
      <c r="D163" s="98" t="s">
        <v>1171</v>
      </c>
      <c r="E163" s="98" t="s">
        <v>1172</v>
      </c>
      <c r="F163" s="85"/>
      <c r="G163" s="98" t="s">
        <v>1225</v>
      </c>
      <c r="H163" s="98" t="s">
        <v>183</v>
      </c>
      <c r="I163" s="95">
        <v>2539</v>
      </c>
      <c r="J163" s="97">
        <v>9560</v>
      </c>
      <c r="K163" s="95">
        <v>933.53343000000007</v>
      </c>
      <c r="L163" s="96">
        <v>4.6353898045158083E-7</v>
      </c>
      <c r="M163" s="96">
        <v>5.9604242524586007E-3</v>
      </c>
      <c r="N163" s="96">
        <f>K163/'סכום נכסי הקרן'!$C$43</f>
        <v>5.3865010386013534E-4</v>
      </c>
    </row>
    <row r="164" spans="2:14" s="156" customFormat="1">
      <c r="B164" s="108" t="s">
        <v>1226</v>
      </c>
      <c r="C164" s="85" t="s">
        <v>1227</v>
      </c>
      <c r="D164" s="98" t="s">
        <v>143</v>
      </c>
      <c r="E164" s="98" t="s">
        <v>1172</v>
      </c>
      <c r="F164" s="85"/>
      <c r="G164" s="98" t="s">
        <v>1228</v>
      </c>
      <c r="H164" s="98" t="s">
        <v>186</v>
      </c>
      <c r="I164" s="95">
        <v>11530</v>
      </c>
      <c r="J164" s="97">
        <v>524</v>
      </c>
      <c r="K164" s="95">
        <v>312.43546999999995</v>
      </c>
      <c r="L164" s="96">
        <v>3.6332535152072021E-6</v>
      </c>
      <c r="M164" s="96">
        <v>1.9948379917324455E-3</v>
      </c>
      <c r="N164" s="96">
        <f>K164/'סכום נכסי הקרן'!$C$43</f>
        <v>1.8027570621128173E-4</v>
      </c>
    </row>
    <row r="165" spans="2:14" s="156" customFormat="1">
      <c r="B165" s="108" t="s">
        <v>1229</v>
      </c>
      <c r="C165" s="85" t="s">
        <v>1230</v>
      </c>
      <c r="D165" s="98" t="s">
        <v>1175</v>
      </c>
      <c r="E165" s="98" t="s">
        <v>1172</v>
      </c>
      <c r="F165" s="85"/>
      <c r="G165" s="98" t="s">
        <v>1222</v>
      </c>
      <c r="H165" s="98" t="s">
        <v>183</v>
      </c>
      <c r="I165" s="95">
        <v>120</v>
      </c>
      <c r="J165" s="97">
        <v>34253</v>
      </c>
      <c r="K165" s="95">
        <v>158.08445</v>
      </c>
      <c r="L165" s="96">
        <v>7.3454363639414213E-7</v>
      </c>
      <c r="M165" s="96">
        <v>1.0093375978154088E-3</v>
      </c>
      <c r="N165" s="96">
        <f>K165/'סכום נכסי הקרן'!$C$43</f>
        <v>9.121495028964561E-5</v>
      </c>
    </row>
    <row r="166" spans="2:14" s="156" customFormat="1">
      <c r="B166" s="108" t="s">
        <v>1231</v>
      </c>
      <c r="C166" s="85" t="s">
        <v>1232</v>
      </c>
      <c r="D166" s="98" t="s">
        <v>32</v>
      </c>
      <c r="E166" s="98" t="s">
        <v>1172</v>
      </c>
      <c r="F166" s="85"/>
      <c r="G166" s="98" t="s">
        <v>1233</v>
      </c>
      <c r="H166" s="98" t="s">
        <v>185</v>
      </c>
      <c r="I166" s="95">
        <v>689</v>
      </c>
      <c r="J166" s="97">
        <v>3975.5</v>
      </c>
      <c r="K166" s="95">
        <v>117.34116</v>
      </c>
      <c r="L166" s="96">
        <v>5.5276499178243036E-7</v>
      </c>
      <c r="M166" s="96">
        <v>7.4919983944830458E-4</v>
      </c>
      <c r="N166" s="96">
        <f>K166/'סכום נכסי הקרן'!$C$43</f>
        <v>6.7706014578469622E-5</v>
      </c>
    </row>
    <row r="167" spans="2:14" s="156" customFormat="1">
      <c r="B167" s="108" t="s">
        <v>1234</v>
      </c>
      <c r="C167" s="85" t="s">
        <v>1235</v>
      </c>
      <c r="D167" s="98" t="s">
        <v>143</v>
      </c>
      <c r="E167" s="98" t="s">
        <v>1172</v>
      </c>
      <c r="F167" s="85"/>
      <c r="G167" s="98" t="s">
        <v>1236</v>
      </c>
      <c r="H167" s="98" t="s">
        <v>186</v>
      </c>
      <c r="I167" s="95">
        <v>15110</v>
      </c>
      <c r="J167" s="97">
        <v>438.15</v>
      </c>
      <c r="K167" s="95">
        <v>342.36318</v>
      </c>
      <c r="L167" s="96">
        <v>8.0444340151028269E-7</v>
      </c>
      <c r="M167" s="96">
        <v>2.1859204348159758E-3</v>
      </c>
      <c r="N167" s="96">
        <f>K167/'סכום נכסי הקרן'!$C$43</f>
        <v>1.9754403703023916E-4</v>
      </c>
    </row>
    <row r="168" spans="2:14" s="156" customFormat="1">
      <c r="B168" s="108" t="s">
        <v>1237</v>
      </c>
      <c r="C168" s="85" t="s">
        <v>1238</v>
      </c>
      <c r="D168" s="98" t="s">
        <v>1175</v>
      </c>
      <c r="E168" s="98" t="s">
        <v>1172</v>
      </c>
      <c r="F168" s="85"/>
      <c r="G168" s="98" t="s">
        <v>1200</v>
      </c>
      <c r="H168" s="98" t="s">
        <v>183</v>
      </c>
      <c r="I168" s="95">
        <v>550</v>
      </c>
      <c r="J168" s="97">
        <v>7355</v>
      </c>
      <c r="K168" s="95">
        <v>156.38413</v>
      </c>
      <c r="L168" s="96">
        <v>3.2947798700449321E-7</v>
      </c>
      <c r="M168" s="96">
        <v>9.9848139466375465E-4</v>
      </c>
      <c r="N168" s="96">
        <f>K168/'סכום נכסי הקרן'!$C$43</f>
        <v>9.0233863254984763E-5</v>
      </c>
    </row>
    <row r="169" spans="2:14" s="156" customFormat="1">
      <c r="B169" s="108" t="s">
        <v>1239</v>
      </c>
      <c r="C169" s="85" t="s">
        <v>1240</v>
      </c>
      <c r="D169" s="98" t="s">
        <v>1175</v>
      </c>
      <c r="E169" s="98" t="s">
        <v>1172</v>
      </c>
      <c r="F169" s="85"/>
      <c r="G169" s="98" t="s">
        <v>1236</v>
      </c>
      <c r="H169" s="98" t="s">
        <v>183</v>
      </c>
      <c r="I169" s="95">
        <v>1570</v>
      </c>
      <c r="J169" s="97">
        <v>3463</v>
      </c>
      <c r="K169" s="95">
        <v>209.10355999999999</v>
      </c>
      <c r="L169" s="96">
        <v>1.4913334150748693E-5</v>
      </c>
      <c r="M169" s="96">
        <v>1.3350844118131175E-3</v>
      </c>
      <c r="N169" s="96">
        <f>K169/'סכום נכסי הקרן'!$C$43</f>
        <v>1.2065304861286437E-4</v>
      </c>
    </row>
    <row r="170" spans="2:14" s="156" customFormat="1">
      <c r="B170" s="108" t="s">
        <v>1241</v>
      </c>
      <c r="C170" s="85" t="s">
        <v>1242</v>
      </c>
      <c r="D170" s="98" t="s">
        <v>1171</v>
      </c>
      <c r="E170" s="98" t="s">
        <v>1172</v>
      </c>
      <c r="F170" s="85"/>
      <c r="G170" s="98" t="s">
        <v>1176</v>
      </c>
      <c r="H170" s="98" t="s">
        <v>183</v>
      </c>
      <c r="I170" s="95">
        <v>650</v>
      </c>
      <c r="J170" s="97">
        <v>5724</v>
      </c>
      <c r="K170" s="95">
        <v>143.09426999999999</v>
      </c>
      <c r="L170" s="96">
        <v>1.0728382236757408E-6</v>
      </c>
      <c r="M170" s="96">
        <v>9.1362829641340119E-4</v>
      </c>
      <c r="N170" s="96">
        <f>K170/'סכום נכסי הקרן'!$C$43</f>
        <v>8.2565595318091867E-5</v>
      </c>
    </row>
    <row r="171" spans="2:14" s="156" customFormat="1">
      <c r="B171" s="108" t="s">
        <v>1243</v>
      </c>
      <c r="C171" s="85" t="s">
        <v>1244</v>
      </c>
      <c r="D171" s="98" t="s">
        <v>32</v>
      </c>
      <c r="E171" s="98" t="s">
        <v>1172</v>
      </c>
      <c r="F171" s="85"/>
      <c r="G171" s="98" t="s">
        <v>1228</v>
      </c>
      <c r="H171" s="98" t="s">
        <v>185</v>
      </c>
      <c r="I171" s="95">
        <v>1320</v>
      </c>
      <c r="J171" s="97">
        <v>3435.5</v>
      </c>
      <c r="K171" s="95">
        <v>194.26886999999999</v>
      </c>
      <c r="L171" s="96">
        <v>2.3789490732586714E-6</v>
      </c>
      <c r="M171" s="96">
        <v>1.2403678829645416E-3</v>
      </c>
      <c r="N171" s="96">
        <f>K171/'סכום נכסי הקרן'!$C$43</f>
        <v>1.1209341159029636E-4</v>
      </c>
    </row>
    <row r="172" spans="2:14" s="156" customFormat="1">
      <c r="B172" s="108" t="s">
        <v>1245</v>
      </c>
      <c r="C172" s="85" t="s">
        <v>1246</v>
      </c>
      <c r="D172" s="98" t="s">
        <v>159</v>
      </c>
      <c r="E172" s="98" t="s">
        <v>1172</v>
      </c>
      <c r="F172" s="85"/>
      <c r="G172" s="98" t="s">
        <v>1233</v>
      </c>
      <c r="H172" s="98" t="s">
        <v>1247</v>
      </c>
      <c r="I172" s="95">
        <v>2900</v>
      </c>
      <c r="J172" s="97">
        <v>1031</v>
      </c>
      <c r="K172" s="95">
        <v>117.72132999999999</v>
      </c>
      <c r="L172" s="96">
        <v>1.3876279431362587E-6</v>
      </c>
      <c r="M172" s="96">
        <v>7.5162714886780452E-4</v>
      </c>
      <c r="N172" s="96">
        <f>K172/'סכום נכסי הקרן'!$C$43</f>
        <v>6.7925373203885436E-5</v>
      </c>
    </row>
    <row r="173" spans="2:14" s="156" customFormat="1">
      <c r="B173" s="108" t="s">
        <v>1248</v>
      </c>
      <c r="C173" s="85" t="s">
        <v>1249</v>
      </c>
      <c r="D173" s="98" t="s">
        <v>1175</v>
      </c>
      <c r="E173" s="98" t="s">
        <v>1172</v>
      </c>
      <c r="F173" s="85"/>
      <c r="G173" s="98" t="s">
        <v>1250</v>
      </c>
      <c r="H173" s="98" t="s">
        <v>183</v>
      </c>
      <c r="I173" s="95">
        <v>1401</v>
      </c>
      <c r="J173" s="97">
        <v>9574</v>
      </c>
      <c r="K173" s="95">
        <v>515.87067000000002</v>
      </c>
      <c r="L173" s="96">
        <v>1.3044424415806151E-6</v>
      </c>
      <c r="M173" s="96">
        <v>3.2937310585653772E-3</v>
      </c>
      <c r="N173" s="96">
        <f>K173/'סכום נכסי הקרן'!$C$43</f>
        <v>2.9765810312106081E-4</v>
      </c>
    </row>
    <row r="174" spans="2:14" s="156" customFormat="1">
      <c r="B174" s="108" t="s">
        <v>1251</v>
      </c>
      <c r="C174" s="85" t="s">
        <v>1252</v>
      </c>
      <c r="D174" s="98" t="s">
        <v>1175</v>
      </c>
      <c r="E174" s="98" t="s">
        <v>1172</v>
      </c>
      <c r="F174" s="85"/>
      <c r="G174" s="98" t="s">
        <v>1253</v>
      </c>
      <c r="H174" s="98" t="s">
        <v>183</v>
      </c>
      <c r="I174" s="95">
        <v>1530</v>
      </c>
      <c r="J174" s="97">
        <v>3643</v>
      </c>
      <c r="K174" s="95">
        <v>214.36795999999998</v>
      </c>
      <c r="L174" s="96">
        <v>1.9829124168425503E-6</v>
      </c>
      <c r="M174" s="96">
        <v>1.3686965529815843E-3</v>
      </c>
      <c r="N174" s="96">
        <f>K174/'סכום נכסי הקרן'!$C$43</f>
        <v>1.2369061482702908E-4</v>
      </c>
    </row>
    <row r="175" spans="2:14" s="156" customFormat="1">
      <c r="B175" s="108" t="s">
        <v>1254</v>
      </c>
      <c r="C175" s="85" t="s">
        <v>1255</v>
      </c>
      <c r="D175" s="98" t="s">
        <v>32</v>
      </c>
      <c r="E175" s="98" t="s">
        <v>1172</v>
      </c>
      <c r="F175" s="85"/>
      <c r="G175" s="98" t="s">
        <v>1256</v>
      </c>
      <c r="H175" s="98" t="s">
        <v>185</v>
      </c>
      <c r="I175" s="95">
        <v>5443</v>
      </c>
      <c r="J175" s="97">
        <v>1533.6</v>
      </c>
      <c r="K175" s="95">
        <v>357.59363000000002</v>
      </c>
      <c r="L175" s="96">
        <v>1.1638045786707629E-6</v>
      </c>
      <c r="M175" s="96">
        <v>2.2831638121161954E-3</v>
      </c>
      <c r="N175" s="96">
        <f>K175/'סכום נכסי הקרן'!$C$43</f>
        <v>2.0633202813017933E-4</v>
      </c>
    </row>
    <row r="176" spans="2:14" s="156" customFormat="1">
      <c r="B176" s="108" t="s">
        <v>1257</v>
      </c>
      <c r="C176" s="85" t="s">
        <v>1258</v>
      </c>
      <c r="D176" s="98" t="s">
        <v>143</v>
      </c>
      <c r="E176" s="98" t="s">
        <v>1172</v>
      </c>
      <c r="F176" s="85"/>
      <c r="G176" s="98" t="s">
        <v>1259</v>
      </c>
      <c r="H176" s="98" t="s">
        <v>186</v>
      </c>
      <c r="I176" s="95">
        <v>2990</v>
      </c>
      <c r="J176" s="97">
        <v>2086.5</v>
      </c>
      <c r="K176" s="95">
        <v>322.61853000000002</v>
      </c>
      <c r="L176" s="96">
        <v>1.1878644914270153E-6</v>
      </c>
      <c r="M176" s="96">
        <v>2.0598547933141963E-3</v>
      </c>
      <c r="N176" s="96">
        <f>K176/'סכום נכסי הקרן'!$C$43</f>
        <v>1.861513461726852E-4</v>
      </c>
    </row>
    <row r="177" spans="2:14" s="156" customFormat="1">
      <c r="B177" s="108" t="s">
        <v>1260</v>
      </c>
      <c r="C177" s="85" t="s">
        <v>1261</v>
      </c>
      <c r="D177" s="98" t="s">
        <v>1171</v>
      </c>
      <c r="E177" s="98" t="s">
        <v>1172</v>
      </c>
      <c r="F177" s="85"/>
      <c r="G177" s="98" t="s">
        <v>1262</v>
      </c>
      <c r="H177" s="98" t="s">
        <v>183</v>
      </c>
      <c r="I177" s="95">
        <v>430</v>
      </c>
      <c r="J177" s="97">
        <v>10630</v>
      </c>
      <c r="K177" s="95">
        <v>175.79680999999999</v>
      </c>
      <c r="L177" s="96">
        <v>3.1547223681077522E-6</v>
      </c>
      <c r="M177" s="96">
        <v>1.1224274741064781E-3</v>
      </c>
      <c r="N177" s="96">
        <f>K177/'סכום נכסי הקרן'!$C$43</f>
        <v>1.0143500695500585E-4</v>
      </c>
    </row>
    <row r="178" spans="2:14" s="156" customFormat="1">
      <c r="B178" s="108" t="s">
        <v>1263</v>
      </c>
      <c r="C178" s="85" t="s">
        <v>1264</v>
      </c>
      <c r="D178" s="98" t="s">
        <v>1171</v>
      </c>
      <c r="E178" s="98" t="s">
        <v>1172</v>
      </c>
      <c r="F178" s="85"/>
      <c r="G178" s="98" t="s">
        <v>1225</v>
      </c>
      <c r="H178" s="98" t="s">
        <v>183</v>
      </c>
      <c r="I178" s="95">
        <v>2650</v>
      </c>
      <c r="J178" s="97">
        <v>11428</v>
      </c>
      <c r="K178" s="95">
        <v>1164.7303400000001</v>
      </c>
      <c r="L178" s="96">
        <v>1.1462255134465823E-6</v>
      </c>
      <c r="M178" s="96">
        <v>7.4365702855551221E-3</v>
      </c>
      <c r="N178" s="96">
        <f>K178/'סכום נכסי הקרן'!$C$43</f>
        <v>6.7205104653836627E-4</v>
      </c>
    </row>
    <row r="179" spans="2:14" s="156" customFormat="1">
      <c r="B179" s="108" t="s">
        <v>1265</v>
      </c>
      <c r="C179" s="85" t="s">
        <v>1266</v>
      </c>
      <c r="D179" s="98" t="s">
        <v>1171</v>
      </c>
      <c r="E179" s="98" t="s">
        <v>1172</v>
      </c>
      <c r="F179" s="85"/>
      <c r="G179" s="98" t="s">
        <v>1200</v>
      </c>
      <c r="H179" s="98" t="s">
        <v>183</v>
      </c>
      <c r="I179" s="95">
        <v>1013</v>
      </c>
      <c r="J179" s="97">
        <v>8342</v>
      </c>
      <c r="K179" s="95">
        <v>325.00415999999996</v>
      </c>
      <c r="L179" s="96">
        <v>7.6061243600311706E-7</v>
      </c>
      <c r="M179" s="96">
        <v>2.0750865637601591E-3</v>
      </c>
      <c r="N179" s="96">
        <f>K179/'סכום נכסי הקרן'!$C$43</f>
        <v>1.8752785804250846E-4</v>
      </c>
    </row>
    <row r="180" spans="2:14" s="156" customFormat="1">
      <c r="B180" s="108" t="s">
        <v>1267</v>
      </c>
      <c r="C180" s="85" t="s">
        <v>1268</v>
      </c>
      <c r="D180" s="98" t="s">
        <v>1175</v>
      </c>
      <c r="E180" s="98" t="s">
        <v>1172</v>
      </c>
      <c r="F180" s="85"/>
      <c r="G180" s="98" t="s">
        <v>1222</v>
      </c>
      <c r="H180" s="98" t="s">
        <v>183</v>
      </c>
      <c r="I180" s="95">
        <v>260</v>
      </c>
      <c r="J180" s="97">
        <v>14858</v>
      </c>
      <c r="K180" s="95">
        <v>148.57406</v>
      </c>
      <c r="L180" s="96">
        <v>6.259117352318828E-7</v>
      </c>
      <c r="M180" s="96">
        <v>9.4861565965585109E-4</v>
      </c>
      <c r="N180" s="96">
        <f>K180/'סכום נכסי הקרן'!$C$43</f>
        <v>8.5727441865603E-5</v>
      </c>
    </row>
    <row r="181" spans="2:14" s="156" customFormat="1">
      <c r="B181" s="108" t="s">
        <v>1269</v>
      </c>
      <c r="C181" s="85" t="s">
        <v>1270</v>
      </c>
      <c r="D181" s="98" t="s">
        <v>1175</v>
      </c>
      <c r="E181" s="98" t="s">
        <v>1172</v>
      </c>
      <c r="F181" s="85"/>
      <c r="G181" s="98" t="s">
        <v>1225</v>
      </c>
      <c r="H181" s="98" t="s">
        <v>183</v>
      </c>
      <c r="I181" s="95">
        <v>1320</v>
      </c>
      <c r="J181" s="97">
        <v>1255</v>
      </c>
      <c r="K181" s="95">
        <v>64.342339999999993</v>
      </c>
      <c r="L181" s="96">
        <v>7.7165611182088831E-7</v>
      </c>
      <c r="M181" s="96">
        <v>4.1081297302436945E-4</v>
      </c>
      <c r="N181" s="96">
        <f>K181/'סכום נכסי הקרן'!$C$43</f>
        <v>3.7125620797108606E-5</v>
      </c>
    </row>
    <row r="182" spans="2:14" s="156" customFormat="1">
      <c r="B182" s="108" t="s">
        <v>1271</v>
      </c>
      <c r="C182" s="85" t="s">
        <v>1272</v>
      </c>
      <c r="D182" s="98" t="s">
        <v>32</v>
      </c>
      <c r="E182" s="98" t="s">
        <v>1172</v>
      </c>
      <c r="F182" s="85"/>
      <c r="G182" s="98" t="s">
        <v>1256</v>
      </c>
      <c r="H182" s="98" t="s">
        <v>185</v>
      </c>
      <c r="I182" s="95">
        <v>270</v>
      </c>
      <c r="J182" s="97">
        <v>18250</v>
      </c>
      <c r="K182" s="95">
        <v>211.08917000000002</v>
      </c>
      <c r="L182" s="96">
        <v>4.5989615272340456E-6</v>
      </c>
      <c r="M182" s="96">
        <v>1.3477621345593983E-3</v>
      </c>
      <c r="N182" s="96">
        <f>K182/'סכום נכסי הקרן'!$C$43</f>
        <v>1.2179874837931596E-4</v>
      </c>
    </row>
    <row r="183" spans="2:14" s="156" customFormat="1">
      <c r="B183" s="108" t="s">
        <v>1273</v>
      </c>
      <c r="C183" s="85" t="s">
        <v>1274</v>
      </c>
      <c r="D183" s="98" t="s">
        <v>1275</v>
      </c>
      <c r="E183" s="98" t="s">
        <v>1172</v>
      </c>
      <c r="F183" s="85"/>
      <c r="G183" s="98" t="s">
        <v>207</v>
      </c>
      <c r="H183" s="98" t="s">
        <v>185</v>
      </c>
      <c r="I183" s="95">
        <v>4770</v>
      </c>
      <c r="J183" s="97">
        <v>2991</v>
      </c>
      <c r="K183" s="95">
        <v>611.18700999999999</v>
      </c>
      <c r="L183" s="96">
        <v>1.5304884857212162E-6</v>
      </c>
      <c r="M183" s="96">
        <v>3.9023068270749093E-3</v>
      </c>
      <c r="N183" s="96">
        <f>K183/'סכום נכסי הקרן'!$C$43</f>
        <v>3.5265576554067865E-4</v>
      </c>
    </row>
    <row r="184" spans="2:14" s="156" customFormat="1">
      <c r="B184" s="108" t="s">
        <v>1276</v>
      </c>
      <c r="C184" s="85" t="s">
        <v>1277</v>
      </c>
      <c r="D184" s="98" t="s">
        <v>144</v>
      </c>
      <c r="E184" s="98" t="s">
        <v>1172</v>
      </c>
      <c r="F184" s="85"/>
      <c r="G184" s="98" t="s">
        <v>1236</v>
      </c>
      <c r="H184" s="98" t="s">
        <v>193</v>
      </c>
      <c r="I184" s="95">
        <v>7350</v>
      </c>
      <c r="J184" s="97">
        <v>793.4</v>
      </c>
      <c r="K184" s="95">
        <v>218.08607000000001</v>
      </c>
      <c r="L184" s="96">
        <v>5.0262472683884741E-6</v>
      </c>
      <c r="M184" s="96">
        <v>1.3924359417438153E-3</v>
      </c>
      <c r="N184" s="96">
        <f>K184/'סכום נכסי הקרן'!$C$43</f>
        <v>1.258359695334625E-4</v>
      </c>
    </row>
    <row r="185" spans="2:14" s="156" customFormat="1">
      <c r="B185" s="108" t="s">
        <v>1278</v>
      </c>
      <c r="C185" s="85" t="s">
        <v>1279</v>
      </c>
      <c r="D185" s="98" t="s">
        <v>32</v>
      </c>
      <c r="E185" s="98" t="s">
        <v>1172</v>
      </c>
      <c r="F185" s="85"/>
      <c r="G185" s="98" t="s">
        <v>1233</v>
      </c>
      <c r="H185" s="98" t="s">
        <v>185</v>
      </c>
      <c r="I185" s="95">
        <v>14680</v>
      </c>
      <c r="J185" s="97">
        <v>170.2</v>
      </c>
      <c r="K185" s="95">
        <v>107.03478999999999</v>
      </c>
      <c r="L185" s="96">
        <v>9.2562374944865974E-7</v>
      </c>
      <c r="M185" s="96">
        <v>6.8339572817741859E-4</v>
      </c>
      <c r="N185" s="96">
        <f>K185/'סכום נכסי הקרן'!$C$43</f>
        <v>6.1759224573401477E-5</v>
      </c>
    </row>
    <row r="186" spans="2:14" s="156" customFormat="1">
      <c r="B186" s="108" t="s">
        <v>1280</v>
      </c>
      <c r="C186" s="85" t="s">
        <v>1281</v>
      </c>
      <c r="D186" s="98" t="s">
        <v>1175</v>
      </c>
      <c r="E186" s="98" t="s">
        <v>1172</v>
      </c>
      <c r="F186" s="85"/>
      <c r="G186" s="98" t="s">
        <v>1200</v>
      </c>
      <c r="H186" s="98" t="s">
        <v>183</v>
      </c>
      <c r="I186" s="95">
        <v>1720</v>
      </c>
      <c r="J186" s="97">
        <v>12130</v>
      </c>
      <c r="K186" s="95">
        <v>802.41406000000006</v>
      </c>
      <c r="L186" s="96">
        <v>6.2530804419302656E-7</v>
      </c>
      <c r="M186" s="96">
        <v>5.1232532976754471E-3</v>
      </c>
      <c r="N186" s="96">
        <f>K186/'סכום נכסי הקרן'!$C$43</f>
        <v>4.6299404270700069E-4</v>
      </c>
    </row>
    <row r="187" spans="2:14" s="156" customFormat="1">
      <c r="B187" s="108" t="s">
        <v>1282</v>
      </c>
      <c r="C187" s="85" t="s">
        <v>1283</v>
      </c>
      <c r="D187" s="98" t="s">
        <v>1171</v>
      </c>
      <c r="E187" s="98" t="s">
        <v>1172</v>
      </c>
      <c r="F187" s="85"/>
      <c r="G187" s="98" t="s">
        <v>864</v>
      </c>
      <c r="H187" s="98" t="s">
        <v>183</v>
      </c>
      <c r="I187" s="95">
        <v>2267</v>
      </c>
      <c r="J187" s="97">
        <v>5000</v>
      </c>
      <c r="K187" s="95">
        <v>435.94409999999999</v>
      </c>
      <c r="L187" s="96">
        <v>4.61434948297303E-5</v>
      </c>
      <c r="M187" s="96">
        <v>2.7834158936935311E-3</v>
      </c>
      <c r="N187" s="96">
        <f>K187/'סכום נכסי הקרן'!$C$43</f>
        <v>2.515403596657628E-4</v>
      </c>
    </row>
    <row r="188" spans="2:14" s="156" customFormat="1">
      <c r="B188" s="108" t="s">
        <v>1284</v>
      </c>
      <c r="C188" s="85" t="s">
        <v>1285</v>
      </c>
      <c r="D188" s="98" t="s">
        <v>32</v>
      </c>
      <c r="E188" s="98" t="s">
        <v>1172</v>
      </c>
      <c r="F188" s="85"/>
      <c r="G188" s="98" t="s">
        <v>735</v>
      </c>
      <c r="H188" s="98" t="s">
        <v>185</v>
      </c>
      <c r="I188" s="95">
        <v>430</v>
      </c>
      <c r="J188" s="97">
        <v>3985</v>
      </c>
      <c r="K188" s="95">
        <v>73.406770000000009</v>
      </c>
      <c r="L188" s="96">
        <v>1.3678756372515075E-6</v>
      </c>
      <c r="M188" s="96">
        <v>4.6868754577182147E-4</v>
      </c>
      <c r="N188" s="96">
        <f>K188/'סכום נכסי הקרן'!$C$43</f>
        <v>4.2355809673079481E-5</v>
      </c>
    </row>
    <row r="189" spans="2:14" s="156" customFormat="1">
      <c r="B189" s="108" t="s">
        <v>1286</v>
      </c>
      <c r="C189" s="85" t="s">
        <v>1287</v>
      </c>
      <c r="D189" s="98" t="s">
        <v>32</v>
      </c>
      <c r="E189" s="98" t="s">
        <v>1172</v>
      </c>
      <c r="F189" s="85"/>
      <c r="G189" s="98" t="s">
        <v>471</v>
      </c>
      <c r="H189" s="98" t="s">
        <v>185</v>
      </c>
      <c r="I189" s="95">
        <v>3090</v>
      </c>
      <c r="J189" s="97">
        <v>2239.5</v>
      </c>
      <c r="K189" s="95">
        <v>296.44822999999997</v>
      </c>
      <c r="L189" s="96">
        <v>3.2578618223328344E-6</v>
      </c>
      <c r="M189" s="96">
        <v>1.8927626616332585E-3</v>
      </c>
      <c r="N189" s="96">
        <f>K189/'סכום נכסי הקרן'!$C$43</f>
        <v>1.7105104621550966E-4</v>
      </c>
    </row>
    <row r="190" spans="2:14" s="156" customFormat="1">
      <c r="B190" s="108" t="s">
        <v>1288</v>
      </c>
      <c r="C190" s="85" t="s">
        <v>1289</v>
      </c>
      <c r="D190" s="98" t="s">
        <v>1175</v>
      </c>
      <c r="E190" s="98" t="s">
        <v>1172</v>
      </c>
      <c r="F190" s="85"/>
      <c r="G190" s="98" t="s">
        <v>1250</v>
      </c>
      <c r="H190" s="98" t="s">
        <v>183</v>
      </c>
      <c r="I190" s="95">
        <v>2564</v>
      </c>
      <c r="J190" s="97">
        <v>3679</v>
      </c>
      <c r="K190" s="95">
        <v>362.79149000000001</v>
      </c>
      <c r="L190" s="96">
        <v>2.7018132784619923E-6</v>
      </c>
      <c r="M190" s="96">
        <v>2.3163511086920496E-3</v>
      </c>
      <c r="N190" s="96">
        <f>K190/'סכום נכסי הקרן'!$C$43</f>
        <v>2.0933120067063182E-4</v>
      </c>
    </row>
    <row r="191" spans="2:14" s="156" customFormat="1">
      <c r="B191" s="108" t="s">
        <v>1290</v>
      </c>
      <c r="C191" s="85" t="s">
        <v>1291</v>
      </c>
      <c r="D191" s="98" t="s">
        <v>1292</v>
      </c>
      <c r="E191" s="98" t="s">
        <v>1172</v>
      </c>
      <c r="F191" s="85"/>
      <c r="G191" s="98" t="s">
        <v>1225</v>
      </c>
      <c r="H191" s="98" t="s">
        <v>188</v>
      </c>
      <c r="I191" s="95">
        <v>90026</v>
      </c>
      <c r="J191" s="97">
        <v>467</v>
      </c>
      <c r="K191" s="95">
        <v>208.42392000000001</v>
      </c>
      <c r="L191" s="96">
        <v>8.1041316196011423E-6</v>
      </c>
      <c r="M191" s="96">
        <v>1.3307450463348606E-3</v>
      </c>
      <c r="N191" s="96">
        <f>K191/'סכום נכסי הקרן'!$C$43</f>
        <v>1.2026089537568733E-4</v>
      </c>
    </row>
    <row r="192" spans="2:14" s="156" customFormat="1">
      <c r="B192" s="108" t="s">
        <v>1293</v>
      </c>
      <c r="C192" s="85" t="s">
        <v>1294</v>
      </c>
      <c r="D192" s="98" t="s">
        <v>1175</v>
      </c>
      <c r="E192" s="98" t="s">
        <v>1172</v>
      </c>
      <c r="F192" s="85"/>
      <c r="G192" s="98" t="s">
        <v>1176</v>
      </c>
      <c r="H192" s="98" t="s">
        <v>183</v>
      </c>
      <c r="I192" s="95">
        <v>2040</v>
      </c>
      <c r="J192" s="97">
        <v>8806</v>
      </c>
      <c r="K192" s="95">
        <v>690.90467000000001</v>
      </c>
      <c r="L192" s="96">
        <v>1.8918406034113891E-6</v>
      </c>
      <c r="M192" s="96">
        <v>4.4112881433768323E-3</v>
      </c>
      <c r="N192" s="96">
        <f>K192/'סכום נכסי הקרן'!$C$43</f>
        <v>3.9865296763175634E-4</v>
      </c>
    </row>
    <row r="193" spans="2:14" s="156" customFormat="1">
      <c r="B193" s="108" t="s">
        <v>1295</v>
      </c>
      <c r="C193" s="85" t="s">
        <v>1296</v>
      </c>
      <c r="D193" s="98" t="s">
        <v>1175</v>
      </c>
      <c r="E193" s="98" t="s">
        <v>1172</v>
      </c>
      <c r="F193" s="85"/>
      <c r="G193" s="98" t="s">
        <v>1200</v>
      </c>
      <c r="H193" s="98" t="s">
        <v>183</v>
      </c>
      <c r="I193" s="95">
        <v>1420</v>
      </c>
      <c r="J193" s="97">
        <v>5761</v>
      </c>
      <c r="K193" s="95">
        <v>317.13884999999999</v>
      </c>
      <c r="L193" s="96">
        <v>5.1300108253199419E-7</v>
      </c>
      <c r="M193" s="96">
        <v>2.0248681323997474E-3</v>
      </c>
      <c r="N193" s="96">
        <f>K193/'סכום נכסי הקרן'!$C$43</f>
        <v>1.8298956309532896E-4</v>
      </c>
    </row>
    <row r="194" spans="2:14" s="156" customFormat="1">
      <c r="B194" s="108" t="s">
        <v>1297</v>
      </c>
      <c r="C194" s="85" t="s">
        <v>1298</v>
      </c>
      <c r="D194" s="98" t="s">
        <v>1175</v>
      </c>
      <c r="E194" s="98" t="s">
        <v>1172</v>
      </c>
      <c r="F194" s="85"/>
      <c r="G194" s="98" t="s">
        <v>1222</v>
      </c>
      <c r="H194" s="98" t="s">
        <v>183</v>
      </c>
      <c r="I194" s="95">
        <v>990</v>
      </c>
      <c r="J194" s="97">
        <v>9371</v>
      </c>
      <c r="K194" s="95">
        <v>356.80457000000001</v>
      </c>
      <c r="L194" s="96">
        <v>5.0952135872362326E-6</v>
      </c>
      <c r="M194" s="96">
        <v>2.278125821820931E-3</v>
      </c>
      <c r="N194" s="96">
        <f>K194/'סכום נכסי הקרן'!$C$43</f>
        <v>2.0587673939889963E-4</v>
      </c>
    </row>
    <row r="195" spans="2:14" s="156" customFormat="1">
      <c r="B195" s="108" t="s">
        <v>1299</v>
      </c>
      <c r="C195" s="85" t="s">
        <v>1300</v>
      </c>
      <c r="D195" s="98" t="s">
        <v>1171</v>
      </c>
      <c r="E195" s="98" t="s">
        <v>1172</v>
      </c>
      <c r="F195" s="85"/>
      <c r="G195" s="98" t="s">
        <v>1225</v>
      </c>
      <c r="H195" s="98" t="s">
        <v>183</v>
      </c>
      <c r="I195" s="95">
        <v>290</v>
      </c>
      <c r="J195" s="97">
        <v>19322</v>
      </c>
      <c r="K195" s="95">
        <v>215.506</v>
      </c>
      <c r="L195" s="96">
        <v>2.2057041685078274E-6</v>
      </c>
      <c r="M195" s="96">
        <v>1.3759627107840617E-3</v>
      </c>
      <c r="N195" s="96">
        <f>K195/'סכום נכסי הקרן'!$C$43</f>
        <v>1.2434726550979787E-4</v>
      </c>
    </row>
    <row r="196" spans="2:14" s="156" customFormat="1">
      <c r="B196" s="108" t="s">
        <v>1301</v>
      </c>
      <c r="C196" s="85" t="s">
        <v>1302</v>
      </c>
      <c r="D196" s="98" t="s">
        <v>1175</v>
      </c>
      <c r="E196" s="98" t="s">
        <v>1172</v>
      </c>
      <c r="F196" s="85"/>
      <c r="G196" s="98" t="s">
        <v>1217</v>
      </c>
      <c r="H196" s="98" t="s">
        <v>183</v>
      </c>
      <c r="I196" s="95">
        <v>3250</v>
      </c>
      <c r="J196" s="97">
        <v>5520</v>
      </c>
      <c r="K196" s="95">
        <v>691.97231999999997</v>
      </c>
      <c r="L196" s="96">
        <v>2.4409111421996069E-6</v>
      </c>
      <c r="M196" s="96">
        <v>4.4181048751066616E-3</v>
      </c>
      <c r="N196" s="96">
        <f>K196/'סכום נכסי הקרן'!$C$43</f>
        <v>3.9926900318539076E-4</v>
      </c>
    </row>
    <row r="197" spans="2:14" s="156" customFormat="1">
      <c r="B197" s="108" t="s">
        <v>1303</v>
      </c>
      <c r="C197" s="85" t="s">
        <v>1304</v>
      </c>
      <c r="D197" s="98" t="s">
        <v>159</v>
      </c>
      <c r="E197" s="98" t="s">
        <v>1172</v>
      </c>
      <c r="F197" s="85"/>
      <c r="G197" s="98" t="s">
        <v>1200</v>
      </c>
      <c r="H197" s="98" t="s">
        <v>1247</v>
      </c>
      <c r="I197" s="95">
        <v>530</v>
      </c>
      <c r="J197" s="97">
        <v>8015</v>
      </c>
      <c r="K197" s="95">
        <v>167.25452999999999</v>
      </c>
      <c r="L197" s="96">
        <v>2.0174222914246283E-7</v>
      </c>
      <c r="M197" s="96">
        <v>1.0678867246838332E-3</v>
      </c>
      <c r="N197" s="96">
        <f>K197/'סכום נכסי הקרן'!$C$43</f>
        <v>9.6506099364409591E-5</v>
      </c>
    </row>
    <row r="198" spans="2:14" s="156" customFormat="1">
      <c r="B198" s="108" t="s">
        <v>1305</v>
      </c>
      <c r="C198" s="85" t="s">
        <v>1306</v>
      </c>
      <c r="D198" s="98" t="s">
        <v>1171</v>
      </c>
      <c r="E198" s="98" t="s">
        <v>1172</v>
      </c>
      <c r="F198" s="85"/>
      <c r="G198" s="98" t="s">
        <v>1176</v>
      </c>
      <c r="H198" s="98" t="s">
        <v>183</v>
      </c>
      <c r="I198" s="95">
        <v>1480</v>
      </c>
      <c r="J198" s="97">
        <v>4093</v>
      </c>
      <c r="K198" s="95">
        <v>232.97682999999998</v>
      </c>
      <c r="L198" s="96">
        <v>3.5898542955759899E-7</v>
      </c>
      <c r="M198" s="96">
        <v>1.4875104663289074E-3</v>
      </c>
      <c r="N198" s="96">
        <f>K198/'סכום נכסי הקרן'!$C$43</f>
        <v>1.3442795902499717E-4</v>
      </c>
    </row>
    <row r="199" spans="2:14" s="156" customFormat="1">
      <c r="B199" s="108" t="s">
        <v>1307</v>
      </c>
      <c r="C199" s="85" t="s">
        <v>1308</v>
      </c>
      <c r="D199" s="98" t="s">
        <v>32</v>
      </c>
      <c r="E199" s="98" t="s">
        <v>1172</v>
      </c>
      <c r="F199" s="85"/>
      <c r="G199" s="98" t="s">
        <v>1256</v>
      </c>
      <c r="H199" s="98" t="s">
        <v>185</v>
      </c>
      <c r="I199" s="95">
        <v>8010</v>
      </c>
      <c r="J199" s="97">
        <v>1465.5</v>
      </c>
      <c r="K199" s="95">
        <v>502.87223999999998</v>
      </c>
      <c r="L199" s="96">
        <v>3.0112141234179809E-6</v>
      </c>
      <c r="M199" s="96">
        <v>3.2107386825817067E-3</v>
      </c>
      <c r="N199" s="96">
        <f>K199/'סכום נכסי הקרן'!$C$43</f>
        <v>2.901579907046059E-4</v>
      </c>
    </row>
    <row r="200" spans="2:14" s="156" customFormat="1">
      <c r="B200" s="108" t="s">
        <v>1309</v>
      </c>
      <c r="C200" s="85" t="s">
        <v>1310</v>
      </c>
      <c r="D200" s="98" t="s">
        <v>1175</v>
      </c>
      <c r="E200" s="98" t="s">
        <v>1172</v>
      </c>
      <c r="F200" s="85"/>
      <c r="G200" s="98" t="s">
        <v>1200</v>
      </c>
      <c r="H200" s="98" t="s">
        <v>183</v>
      </c>
      <c r="I200" s="95">
        <v>3510</v>
      </c>
      <c r="J200" s="97">
        <v>3521</v>
      </c>
      <c r="K200" s="95">
        <v>475.31599</v>
      </c>
      <c r="L200" s="96">
        <v>5.7874479497727467E-7</v>
      </c>
      <c r="M200" s="96">
        <v>3.0347975373280094E-3</v>
      </c>
      <c r="N200" s="96">
        <f>K200/'סכום נכסי הקרן'!$C$43</f>
        <v>2.7425799564551533E-4</v>
      </c>
    </row>
    <row r="201" spans="2:14" s="156" customFormat="1">
      <c r="B201" s="108" t="s">
        <v>1311</v>
      </c>
      <c r="C201" s="85" t="s">
        <v>1312</v>
      </c>
      <c r="D201" s="98" t="s">
        <v>1175</v>
      </c>
      <c r="E201" s="98" t="s">
        <v>1172</v>
      </c>
      <c r="F201" s="85"/>
      <c r="G201" s="98" t="s">
        <v>1180</v>
      </c>
      <c r="H201" s="98" t="s">
        <v>183</v>
      </c>
      <c r="I201" s="95">
        <v>3192</v>
      </c>
      <c r="J201" s="97">
        <v>1624</v>
      </c>
      <c r="K201" s="95">
        <v>199.36926</v>
      </c>
      <c r="L201" s="96">
        <v>3.8038394415673886E-6</v>
      </c>
      <c r="M201" s="96">
        <v>1.2729328530834984E-3</v>
      </c>
      <c r="N201" s="96">
        <f>K201/'סכום נכסי הקרן'!$C$43</f>
        <v>1.1503634380347613E-4</v>
      </c>
    </row>
    <row r="202" spans="2:14" s="156" customFormat="1">
      <c r="B202" s="108" t="s">
        <v>1313</v>
      </c>
      <c r="C202" s="85" t="s">
        <v>1314</v>
      </c>
      <c r="D202" s="98" t="s">
        <v>32</v>
      </c>
      <c r="E202" s="98" t="s">
        <v>1172</v>
      </c>
      <c r="F202" s="85"/>
      <c r="G202" s="98" t="s">
        <v>1315</v>
      </c>
      <c r="H202" s="98" t="s">
        <v>185</v>
      </c>
      <c r="I202" s="95">
        <v>622</v>
      </c>
      <c r="J202" s="97">
        <v>6844</v>
      </c>
      <c r="K202" s="95">
        <v>182.36425</v>
      </c>
      <c r="L202" s="96">
        <v>2.1033247531660483E-6</v>
      </c>
      <c r="M202" s="96">
        <v>1.1643592650789414E-3</v>
      </c>
      <c r="N202" s="96">
        <f>K202/'סכום נכסי הקרן'!$C$43</f>
        <v>1.0522442908431857E-4</v>
      </c>
    </row>
    <row r="203" spans="2:14" s="156" customFormat="1">
      <c r="B203" s="108" t="s">
        <v>1316</v>
      </c>
      <c r="C203" s="85" t="s">
        <v>1317</v>
      </c>
      <c r="D203" s="98" t="s">
        <v>159</v>
      </c>
      <c r="E203" s="98" t="s">
        <v>1172</v>
      </c>
      <c r="F203" s="85"/>
      <c r="G203" s="98" t="s">
        <v>1200</v>
      </c>
      <c r="H203" s="98" t="s">
        <v>1247</v>
      </c>
      <c r="I203" s="95">
        <v>240</v>
      </c>
      <c r="J203" s="97">
        <v>25610</v>
      </c>
      <c r="K203" s="95">
        <v>242.00220999999999</v>
      </c>
      <c r="L203" s="96">
        <v>3.4160652138236203E-7</v>
      </c>
      <c r="M203" s="96">
        <v>1.5451357126359999E-3</v>
      </c>
      <c r="N203" s="96">
        <f>K203/'סכום נכסי הקרן'!$C$43</f>
        <v>1.3963561599597164E-4</v>
      </c>
    </row>
    <row r="204" spans="2:14" s="156" customFormat="1">
      <c r="B204" s="108" t="s">
        <v>1318</v>
      </c>
      <c r="C204" s="85" t="s">
        <v>1319</v>
      </c>
      <c r="D204" s="98" t="s">
        <v>1175</v>
      </c>
      <c r="E204" s="98" t="s">
        <v>1172</v>
      </c>
      <c r="F204" s="85"/>
      <c r="G204" s="98" t="s">
        <v>1222</v>
      </c>
      <c r="H204" s="98" t="s">
        <v>183</v>
      </c>
      <c r="I204" s="95">
        <v>870</v>
      </c>
      <c r="J204" s="97">
        <v>10726</v>
      </c>
      <c r="K204" s="95">
        <v>358.89409999999998</v>
      </c>
      <c r="L204" s="96">
        <v>3.2854984894259818E-6</v>
      </c>
      <c r="M204" s="96">
        <v>2.291467052984168E-3</v>
      </c>
      <c r="N204" s="96">
        <f>K204/'סכום נכסי הקרן'!$C$43</f>
        <v>2.0708240115170783E-4</v>
      </c>
    </row>
    <row r="205" spans="2:14" s="156" customFormat="1">
      <c r="B205" s="108" t="s">
        <v>1320</v>
      </c>
      <c r="C205" s="85" t="s">
        <v>1321</v>
      </c>
      <c r="D205" s="98" t="s">
        <v>1175</v>
      </c>
      <c r="E205" s="98" t="s">
        <v>1172</v>
      </c>
      <c r="F205" s="85"/>
      <c r="G205" s="98" t="s">
        <v>1253</v>
      </c>
      <c r="H205" s="98" t="s">
        <v>183</v>
      </c>
      <c r="I205" s="95">
        <v>2460</v>
      </c>
      <c r="J205" s="97">
        <v>3921</v>
      </c>
      <c r="K205" s="95">
        <v>370.97208000000001</v>
      </c>
      <c r="L205" s="96">
        <v>3.8516530926348262E-6</v>
      </c>
      <c r="M205" s="96">
        <v>2.3685825397993646E-3</v>
      </c>
      <c r="N205" s="96">
        <f>K205/'סכום נכסי הקרן'!$C$43</f>
        <v>2.1405141262183873E-4</v>
      </c>
    </row>
    <row r="206" spans="2:14" s="156" customFormat="1">
      <c r="B206" s="108" t="s">
        <v>1322</v>
      </c>
      <c r="C206" s="85" t="s">
        <v>1323</v>
      </c>
      <c r="D206" s="98" t="s">
        <v>1171</v>
      </c>
      <c r="E206" s="98" t="s">
        <v>1172</v>
      </c>
      <c r="F206" s="85"/>
      <c r="G206" s="98" t="s">
        <v>1324</v>
      </c>
      <c r="H206" s="98" t="s">
        <v>183</v>
      </c>
      <c r="I206" s="95">
        <v>740</v>
      </c>
      <c r="J206" s="97">
        <v>5712</v>
      </c>
      <c r="K206" s="95">
        <v>162.5658</v>
      </c>
      <c r="L206" s="96">
        <v>5.0515393542221313E-7</v>
      </c>
      <c r="M206" s="96">
        <v>1.0379501213366663E-3</v>
      </c>
      <c r="N206" s="96">
        <f>K206/'סכום נכסי הקרן'!$C$43</f>
        <v>9.3800695550994869E-5</v>
      </c>
    </row>
    <row r="207" spans="2:14" s="156" customFormat="1">
      <c r="B207" s="108" t="s">
        <v>1325</v>
      </c>
      <c r="C207" s="85" t="s">
        <v>1326</v>
      </c>
      <c r="D207" s="98" t="s">
        <v>32</v>
      </c>
      <c r="E207" s="98" t="s">
        <v>1172</v>
      </c>
      <c r="F207" s="85"/>
      <c r="G207" s="98" t="s">
        <v>1228</v>
      </c>
      <c r="H207" s="98" t="s">
        <v>185</v>
      </c>
      <c r="I207" s="95">
        <v>950</v>
      </c>
      <c r="J207" s="97">
        <v>7501</v>
      </c>
      <c r="K207" s="95">
        <v>305.26857000000001</v>
      </c>
      <c r="L207" s="96">
        <v>4.4918260326747061E-6</v>
      </c>
      <c r="M207" s="96">
        <v>1.9490787685464634E-3</v>
      </c>
      <c r="N207" s="96">
        <f>K207/'סכום נכסי הקרן'!$C$43</f>
        <v>1.7614039481771423E-4</v>
      </c>
    </row>
    <row r="208" spans="2:14" s="156" customFormat="1">
      <c r="B208" s="108" t="s">
        <v>1327</v>
      </c>
      <c r="C208" s="85" t="s">
        <v>1328</v>
      </c>
      <c r="D208" s="98" t="s">
        <v>1175</v>
      </c>
      <c r="E208" s="98" t="s">
        <v>1172</v>
      </c>
      <c r="F208" s="85"/>
      <c r="G208" s="98" t="s">
        <v>1262</v>
      </c>
      <c r="H208" s="98" t="s">
        <v>183</v>
      </c>
      <c r="I208" s="95">
        <v>1290</v>
      </c>
      <c r="J208" s="97">
        <v>7723</v>
      </c>
      <c r="K208" s="95">
        <v>383.16428999999999</v>
      </c>
      <c r="L208" s="96">
        <v>1.9513420132333784E-6</v>
      </c>
      <c r="M208" s="96">
        <v>2.4464273623196124E-3</v>
      </c>
      <c r="N208" s="96">
        <f>K208/'סכום נכסי הקרן'!$C$43</f>
        <v>2.2108633496284647E-4</v>
      </c>
    </row>
    <row r="209" spans="2:14" s="156" customFormat="1">
      <c r="B209" s="108" t="s">
        <v>1329</v>
      </c>
      <c r="C209" s="85" t="s">
        <v>1330</v>
      </c>
      <c r="D209" s="98" t="s">
        <v>32</v>
      </c>
      <c r="E209" s="98" t="s">
        <v>1172</v>
      </c>
      <c r="F209" s="85"/>
      <c r="G209" s="98" t="s">
        <v>1331</v>
      </c>
      <c r="H209" s="98" t="s">
        <v>185</v>
      </c>
      <c r="I209" s="95">
        <v>1630</v>
      </c>
      <c r="J209" s="97">
        <v>4191</v>
      </c>
      <c r="K209" s="95">
        <v>292.64734999999996</v>
      </c>
      <c r="L209" s="96">
        <v>9.5058824791831382E-7</v>
      </c>
      <c r="M209" s="96">
        <v>1.8684948029742655E-3</v>
      </c>
      <c r="N209" s="96">
        <f>K209/'סכום נכסי הקרן'!$C$43</f>
        <v>1.6885793310250641E-4</v>
      </c>
    </row>
    <row r="210" spans="2:14" s="156" customFormat="1">
      <c r="B210" s="108" t="s">
        <v>1332</v>
      </c>
      <c r="C210" s="85" t="s">
        <v>1333</v>
      </c>
      <c r="D210" s="98" t="s">
        <v>1175</v>
      </c>
      <c r="E210" s="98" t="s">
        <v>1172</v>
      </c>
      <c r="F210" s="85"/>
      <c r="G210" s="98" t="s">
        <v>1233</v>
      </c>
      <c r="H210" s="98" t="s">
        <v>183</v>
      </c>
      <c r="I210" s="95">
        <v>2440</v>
      </c>
      <c r="J210" s="97">
        <v>4033</v>
      </c>
      <c r="K210" s="95">
        <v>380.85937999999999</v>
      </c>
      <c r="L210" s="96">
        <v>1.413343161598108E-6</v>
      </c>
      <c r="M210" s="96">
        <v>2.4317109729303922E-3</v>
      </c>
      <c r="N210" s="96">
        <f>K210/'סכום נכסי הקרן'!$C$43</f>
        <v>2.1975639864670591E-4</v>
      </c>
    </row>
    <row r="211" spans="2:14" s="156" customFormat="1">
      <c r="B211" s="108" t="s">
        <v>1334</v>
      </c>
      <c r="C211" s="85" t="s">
        <v>1335</v>
      </c>
      <c r="D211" s="98" t="s">
        <v>32</v>
      </c>
      <c r="E211" s="98" t="s">
        <v>1172</v>
      </c>
      <c r="F211" s="85"/>
      <c r="G211" s="98" t="s">
        <v>1228</v>
      </c>
      <c r="H211" s="98" t="s">
        <v>185</v>
      </c>
      <c r="I211" s="95">
        <v>800</v>
      </c>
      <c r="J211" s="97">
        <v>6369</v>
      </c>
      <c r="K211" s="95">
        <v>218.27327</v>
      </c>
      <c r="L211" s="96">
        <v>1.3453327236195742E-6</v>
      </c>
      <c r="M211" s="96">
        <v>1.3936311763055387E-3</v>
      </c>
      <c r="N211" s="96">
        <f>K211/'סכום נכסי הקרן'!$C$43</f>
        <v>1.2594398419710727E-4</v>
      </c>
    </row>
    <row r="212" spans="2:14" s="156" customFormat="1">
      <c r="B212" s="108" t="s">
        <v>1336</v>
      </c>
      <c r="C212" s="85" t="s">
        <v>1337</v>
      </c>
      <c r="D212" s="98" t="s">
        <v>1175</v>
      </c>
      <c r="E212" s="98" t="s">
        <v>1172</v>
      </c>
      <c r="F212" s="85"/>
      <c r="G212" s="98" t="s">
        <v>1176</v>
      </c>
      <c r="H212" s="98" t="s">
        <v>183</v>
      </c>
      <c r="I212" s="95">
        <v>2450</v>
      </c>
      <c r="J212" s="97">
        <v>7417</v>
      </c>
      <c r="K212" s="95">
        <v>698.88166000000001</v>
      </c>
      <c r="L212" s="96">
        <v>1.2862303210941122E-6</v>
      </c>
      <c r="M212" s="96">
        <v>4.4622196292022727E-3</v>
      </c>
      <c r="N212" s="96">
        <f>K212/'סכום נכסי הקרן'!$C$43</f>
        <v>4.0325570209622137E-4</v>
      </c>
    </row>
    <row r="213" spans="2:14" s="156" customFormat="1">
      <c r="B213" s="108" t="s">
        <v>1338</v>
      </c>
      <c r="C213" s="85" t="s">
        <v>1339</v>
      </c>
      <c r="D213" s="98" t="s">
        <v>1175</v>
      </c>
      <c r="E213" s="98" t="s">
        <v>1172</v>
      </c>
      <c r="F213" s="85"/>
      <c r="G213" s="98" t="s">
        <v>1176</v>
      </c>
      <c r="H213" s="98" t="s">
        <v>183</v>
      </c>
      <c r="I213" s="95">
        <v>750</v>
      </c>
      <c r="J213" s="97">
        <v>5722</v>
      </c>
      <c r="K213" s="95">
        <v>165.05110000000002</v>
      </c>
      <c r="L213" s="96">
        <v>6.0351199562973628E-6</v>
      </c>
      <c r="M213" s="96">
        <v>1.0538182647995475E-3</v>
      </c>
      <c r="N213" s="96">
        <f>K213/'סכום נכסי הקרן'!$C$43</f>
        <v>9.5234717151189307E-5</v>
      </c>
    </row>
    <row r="214" spans="2:14" s="156" customFormat="1">
      <c r="B214" s="108" t="s">
        <v>1340</v>
      </c>
      <c r="C214" s="85" t="s">
        <v>1341</v>
      </c>
      <c r="D214" s="98" t="s">
        <v>143</v>
      </c>
      <c r="E214" s="98" t="s">
        <v>1172</v>
      </c>
      <c r="F214" s="85"/>
      <c r="G214" s="98" t="s">
        <v>1256</v>
      </c>
      <c r="H214" s="98" t="s">
        <v>186</v>
      </c>
      <c r="I214" s="95">
        <v>35470</v>
      </c>
      <c r="J214" s="97">
        <v>227.65</v>
      </c>
      <c r="K214" s="95">
        <v>431.82155</v>
      </c>
      <c r="L214" s="96">
        <v>1.3353941260479696E-6</v>
      </c>
      <c r="M214" s="96">
        <v>2.7570942364155766E-3</v>
      </c>
      <c r="N214" s="96">
        <f>K214/'סכום נכסי הקרן'!$C$43</f>
        <v>2.4916164250973272E-4</v>
      </c>
    </row>
    <row r="215" spans="2:14" s="156" customFormat="1">
      <c r="B215" s="108" t="s">
        <v>1342</v>
      </c>
      <c r="C215" s="85" t="s">
        <v>1343</v>
      </c>
      <c r="D215" s="98" t="s">
        <v>32</v>
      </c>
      <c r="E215" s="98" t="s">
        <v>1172</v>
      </c>
      <c r="F215" s="85"/>
      <c r="G215" s="98" t="s">
        <v>1315</v>
      </c>
      <c r="H215" s="98" t="s">
        <v>185</v>
      </c>
      <c r="I215" s="95">
        <v>366</v>
      </c>
      <c r="J215" s="97">
        <v>10906</v>
      </c>
      <c r="K215" s="95">
        <v>170.99598</v>
      </c>
      <c r="L215" s="96">
        <v>1.7749288822125914E-6</v>
      </c>
      <c r="M215" s="96">
        <v>1.0917751346782791E-3</v>
      </c>
      <c r="N215" s="96">
        <f>K215/'סכום נכסי הקרן'!$C$43</f>
        <v>9.8664921283714088E-5</v>
      </c>
    </row>
    <row r="216" spans="2:14" s="156" customFormat="1">
      <c r="B216" s="108" t="s">
        <v>1344</v>
      </c>
      <c r="C216" s="85" t="s">
        <v>1345</v>
      </c>
      <c r="D216" s="98" t="s">
        <v>32</v>
      </c>
      <c r="E216" s="98" t="s">
        <v>1172</v>
      </c>
      <c r="F216" s="85"/>
      <c r="G216" s="98" t="s">
        <v>735</v>
      </c>
      <c r="H216" s="98" t="s">
        <v>185</v>
      </c>
      <c r="I216" s="95">
        <v>1062</v>
      </c>
      <c r="J216" s="97">
        <v>3292.5</v>
      </c>
      <c r="K216" s="95">
        <v>149.79234</v>
      </c>
      <c r="L216" s="96">
        <v>2.2789669054177061E-6</v>
      </c>
      <c r="M216" s="96">
        <v>9.5639413381106721E-4</v>
      </c>
      <c r="N216" s="96">
        <f>K216/'סכום נכסי הקרן'!$C$43</f>
        <v>8.6430391141378507E-5</v>
      </c>
    </row>
    <row r="217" spans="2:14" s="156" customFormat="1">
      <c r="B217" s="108" t="s">
        <v>1346</v>
      </c>
      <c r="C217" s="85" t="s">
        <v>1347</v>
      </c>
      <c r="D217" s="98" t="s">
        <v>1175</v>
      </c>
      <c r="E217" s="98" t="s">
        <v>1172</v>
      </c>
      <c r="F217" s="85"/>
      <c r="G217" s="98" t="s">
        <v>380</v>
      </c>
      <c r="H217" s="98" t="s">
        <v>183</v>
      </c>
      <c r="I217" s="95">
        <v>2290</v>
      </c>
      <c r="J217" s="97">
        <v>9782</v>
      </c>
      <c r="K217" s="95">
        <v>861.53399999999999</v>
      </c>
      <c r="L217" s="96">
        <v>1.4114537367734735E-6</v>
      </c>
      <c r="M217" s="96">
        <v>5.5007222911317355E-3</v>
      </c>
      <c r="N217" s="96">
        <f>K217/'סכום נכסי הקרן'!$C$43</f>
        <v>4.971063313490956E-4</v>
      </c>
    </row>
    <row r="218" spans="2:14" s="156" customFormat="1">
      <c r="B218" s="108" t="s">
        <v>1348</v>
      </c>
      <c r="C218" s="85" t="s">
        <v>1349</v>
      </c>
      <c r="D218" s="98" t="s">
        <v>1175</v>
      </c>
      <c r="E218" s="98" t="s">
        <v>1172</v>
      </c>
      <c r="F218" s="85"/>
      <c r="G218" s="98" t="s">
        <v>1233</v>
      </c>
      <c r="H218" s="98" t="s">
        <v>183</v>
      </c>
      <c r="I218" s="95">
        <v>6400</v>
      </c>
      <c r="J218" s="97">
        <v>4733</v>
      </c>
      <c r="K218" s="95">
        <v>1164.99956</v>
      </c>
      <c r="L218" s="96">
        <v>1.2605751294730166E-6</v>
      </c>
      <c r="M218" s="96">
        <v>7.4382892014136E-3</v>
      </c>
      <c r="N218" s="96">
        <f>K218/'סכום נכסי הקרן'!$C$43</f>
        <v>6.7220638685752459E-4</v>
      </c>
    </row>
    <row r="219" spans="2:14" s="156" customFormat="1">
      <c r="B219" s="157"/>
      <c r="C219" s="157"/>
      <c r="D219" s="157"/>
    </row>
    <row r="220" spans="2:14" s="156" customFormat="1">
      <c r="B220" s="157"/>
      <c r="C220" s="157"/>
      <c r="D220" s="157"/>
    </row>
    <row r="221" spans="2:14" s="156" customFormat="1">
      <c r="B221" s="157"/>
      <c r="C221" s="157"/>
      <c r="D221" s="157"/>
    </row>
    <row r="222" spans="2:14" s="156" customFormat="1">
      <c r="B222" s="158" t="s">
        <v>1885</v>
      </c>
      <c r="C222" s="157"/>
      <c r="D222" s="157"/>
    </row>
    <row r="223" spans="2:14" s="156" customFormat="1">
      <c r="B223" s="158" t="s">
        <v>131</v>
      </c>
      <c r="C223" s="157"/>
      <c r="D223" s="157"/>
    </row>
    <row r="224" spans="2:14" s="156" customFormat="1">
      <c r="B224" s="157"/>
      <c r="C224" s="157"/>
      <c r="D224" s="157"/>
    </row>
    <row r="225" spans="2:4" s="156" customFormat="1">
      <c r="B225" s="157"/>
      <c r="C225" s="157"/>
      <c r="D225" s="157"/>
    </row>
    <row r="226" spans="2:4" s="156" customFormat="1">
      <c r="B226" s="157"/>
      <c r="C226" s="157"/>
      <c r="D226" s="157"/>
    </row>
    <row r="227" spans="2:4" s="156" customFormat="1">
      <c r="B227" s="157"/>
      <c r="C227" s="157"/>
      <c r="D227" s="157"/>
    </row>
    <row r="228" spans="2:4" s="156" customFormat="1">
      <c r="B228" s="157"/>
      <c r="C228" s="157"/>
      <c r="D228" s="157"/>
    </row>
    <row r="229" spans="2:4" s="156" customFormat="1">
      <c r="B229" s="157"/>
      <c r="C229" s="157"/>
      <c r="D229" s="157"/>
    </row>
    <row r="230" spans="2:4" s="156" customFormat="1">
      <c r="B230" s="157"/>
      <c r="C230" s="157"/>
      <c r="D230" s="157"/>
    </row>
    <row r="231" spans="2:4" s="156" customFormat="1">
      <c r="B231" s="157"/>
      <c r="C231" s="157"/>
      <c r="D231" s="157"/>
    </row>
    <row r="232" spans="2:4" s="156" customFormat="1">
      <c r="B232" s="157"/>
      <c r="C232" s="157"/>
      <c r="D232" s="157"/>
    </row>
    <row r="233" spans="2:4" s="156" customFormat="1">
      <c r="B233" s="157"/>
      <c r="C233" s="157"/>
      <c r="D233" s="157"/>
    </row>
    <row r="234" spans="2:4" s="156" customFormat="1">
      <c r="B234" s="157"/>
      <c r="C234" s="157"/>
      <c r="D234" s="157"/>
    </row>
    <row r="235" spans="2:4" s="156" customFormat="1">
      <c r="B235" s="157"/>
      <c r="C235" s="157"/>
      <c r="D235" s="157"/>
    </row>
    <row r="236" spans="2:4" s="156" customFormat="1">
      <c r="B236" s="157"/>
      <c r="C236" s="157"/>
      <c r="D236" s="157"/>
    </row>
    <row r="237" spans="2:4" s="156" customFormat="1">
      <c r="B237" s="157"/>
      <c r="C237" s="157"/>
      <c r="D237" s="157"/>
    </row>
    <row r="238" spans="2:4" s="156" customFormat="1">
      <c r="B238" s="157"/>
      <c r="C238" s="157"/>
      <c r="D238" s="157"/>
    </row>
    <row r="239" spans="2:4" s="156" customFormat="1">
      <c r="B239" s="157"/>
      <c r="C239" s="157"/>
      <c r="D239" s="157"/>
    </row>
    <row r="240" spans="2:4" s="156" customFormat="1">
      <c r="B240" s="157"/>
      <c r="C240" s="157"/>
      <c r="D240" s="157"/>
    </row>
    <row r="241" spans="2:4" s="156" customFormat="1">
      <c r="B241" s="157"/>
      <c r="C241" s="157"/>
      <c r="D241" s="157"/>
    </row>
    <row r="242" spans="2:4" s="156" customFormat="1">
      <c r="B242" s="157"/>
      <c r="C242" s="157"/>
      <c r="D242" s="157"/>
    </row>
    <row r="243" spans="2:4" s="156" customFormat="1">
      <c r="B243" s="157"/>
      <c r="C243" s="157"/>
      <c r="D243" s="157"/>
    </row>
    <row r="244" spans="2:4" s="156" customFormat="1">
      <c r="B244" s="157"/>
      <c r="C244" s="157"/>
      <c r="D244" s="157"/>
    </row>
    <row r="245" spans="2:4" s="156" customFormat="1">
      <c r="B245" s="157"/>
      <c r="C245" s="157"/>
      <c r="D245" s="157"/>
    </row>
    <row r="246" spans="2:4" s="156" customFormat="1">
      <c r="B246" s="157"/>
      <c r="C246" s="157"/>
      <c r="D246" s="157"/>
    </row>
    <row r="247" spans="2:4" s="156" customFormat="1">
      <c r="B247" s="157"/>
      <c r="C247" s="157"/>
      <c r="D247" s="157"/>
    </row>
    <row r="248" spans="2:4" s="156" customFormat="1">
      <c r="B248" s="157"/>
      <c r="C248" s="157"/>
      <c r="D248" s="157"/>
    </row>
    <row r="249" spans="2:4" s="156" customFormat="1">
      <c r="B249" s="157"/>
      <c r="C249" s="157"/>
      <c r="D249" s="157"/>
    </row>
    <row r="250" spans="2:4" s="156" customFormat="1">
      <c r="B250" s="157"/>
      <c r="C250" s="157"/>
      <c r="D250" s="157"/>
    </row>
    <row r="251" spans="2:4" s="156" customFormat="1">
      <c r="B251" s="157"/>
      <c r="C251" s="157"/>
      <c r="D251" s="157"/>
    </row>
    <row r="252" spans="2:4" s="156" customFormat="1">
      <c r="B252" s="157"/>
      <c r="C252" s="157"/>
      <c r="D252" s="157"/>
    </row>
    <row r="253" spans="2:4" s="156" customFormat="1">
      <c r="B253" s="157"/>
      <c r="C253" s="157"/>
      <c r="D253" s="157"/>
    </row>
    <row r="254" spans="2:4" s="156" customFormat="1">
      <c r="B254" s="157"/>
      <c r="C254" s="157"/>
      <c r="D254" s="157"/>
    </row>
    <row r="255" spans="2:4" s="156" customFormat="1">
      <c r="B255" s="157"/>
      <c r="C255" s="157"/>
      <c r="D255" s="157"/>
    </row>
    <row r="256" spans="2:4" s="156" customFormat="1">
      <c r="B256" s="157"/>
      <c r="C256" s="157"/>
      <c r="D256" s="157"/>
    </row>
    <row r="257" spans="2:7" s="156" customFormat="1">
      <c r="B257" s="157"/>
      <c r="C257" s="157"/>
      <c r="D257" s="157"/>
    </row>
    <row r="258" spans="2:7" s="156" customFormat="1">
      <c r="B258" s="157"/>
      <c r="C258" s="157"/>
      <c r="D258" s="157"/>
    </row>
    <row r="259" spans="2:7" s="156" customFormat="1">
      <c r="B259" s="157"/>
      <c r="C259" s="157"/>
      <c r="D259" s="157"/>
    </row>
    <row r="260" spans="2:7" s="156" customFormat="1">
      <c r="B260" s="157"/>
      <c r="C260" s="157"/>
      <c r="D260" s="157"/>
    </row>
    <row r="261" spans="2:7" s="156" customFormat="1">
      <c r="B261" s="157"/>
      <c r="C261" s="157"/>
      <c r="D261" s="157"/>
    </row>
    <row r="262" spans="2:7" s="156" customFormat="1">
      <c r="B262" s="157"/>
      <c r="C262" s="157"/>
      <c r="D262" s="157"/>
    </row>
    <row r="263" spans="2:7" s="156" customFormat="1">
      <c r="B263" s="157"/>
      <c r="C263" s="157"/>
      <c r="D263" s="157"/>
    </row>
    <row r="264" spans="2:7" s="156" customFormat="1">
      <c r="B264" s="157"/>
      <c r="C264" s="157"/>
      <c r="D264" s="157"/>
    </row>
    <row r="265" spans="2:7" s="156" customFormat="1">
      <c r="B265" s="157"/>
      <c r="C265" s="157"/>
      <c r="D265" s="157"/>
    </row>
    <row r="266" spans="2:7" s="156" customFormat="1">
      <c r="B266" s="157"/>
      <c r="C266" s="157"/>
      <c r="D266" s="157"/>
    </row>
    <row r="267" spans="2:7">
      <c r="E267" s="1"/>
      <c r="F267" s="1"/>
      <c r="G267" s="1"/>
    </row>
    <row r="268" spans="2:7">
      <c r="E268" s="1"/>
      <c r="F268" s="1"/>
      <c r="G268" s="1"/>
    </row>
    <row r="269" spans="2:7">
      <c r="E269" s="1"/>
      <c r="F269" s="1"/>
      <c r="G269" s="1"/>
    </row>
    <row r="270" spans="2:7">
      <c r="E270" s="1"/>
      <c r="F270" s="1"/>
      <c r="G270" s="1"/>
    </row>
    <row r="271" spans="2:7">
      <c r="E271" s="1"/>
      <c r="F271" s="1"/>
      <c r="G271" s="1"/>
    </row>
    <row r="272" spans="2:7">
      <c r="E272" s="1"/>
      <c r="F272" s="1"/>
      <c r="G272" s="1"/>
    </row>
    <row r="273" spans="2:7">
      <c r="B273" s="42"/>
      <c r="E273" s="1"/>
      <c r="F273" s="1"/>
      <c r="G273" s="1"/>
    </row>
    <row r="274" spans="2:7">
      <c r="B274" s="4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2"/>
      <c r="E294" s="1"/>
      <c r="F294" s="1"/>
      <c r="G294" s="1"/>
    </row>
    <row r="295" spans="2:7">
      <c r="B295" s="4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2"/>
      <c r="E361" s="1"/>
      <c r="F361" s="1"/>
      <c r="G361" s="1"/>
    </row>
    <row r="362" spans="2:7">
      <c r="B362" s="42"/>
      <c r="E362" s="1"/>
      <c r="F362" s="1"/>
      <c r="G362" s="1"/>
    </row>
    <row r="363" spans="2:7">
      <c r="B363" s="3"/>
    </row>
  </sheetData>
  <sheetProtection password="C7AB" sheet="1" objects="1" scenarios="1"/>
  <mergeCells count="2">
    <mergeCell ref="B6:N6"/>
    <mergeCell ref="B7:N7"/>
  </mergeCells>
  <phoneticPr fontId="5" type="noConversion"/>
  <dataValidations count="4">
    <dataValidation allowBlank="1" showInputMessage="1" showErrorMessage="1" sqref="A1"/>
    <dataValidation type="list" allowBlank="1" showInputMessage="1" showErrorMessage="1" sqref="E12:E357">
      <formula1>$AO$6:$AO$23</formula1>
    </dataValidation>
    <dataValidation type="list" allowBlank="1" showInputMessage="1" showErrorMessage="1" sqref="H12:H357">
      <formula1>$AS$6:$AS$19</formula1>
    </dataValidation>
    <dataValidation type="list" allowBlank="1" showInputMessage="1" showErrorMessage="1" sqref="G12:G214 G216:G363">
      <formula1>$AQ$6:$AQ$29</formula1>
    </dataValidation>
  </dataValidations>
  <pageMargins left="0" right="0" top="0.51181102362204722" bottom="0.51181102362204722" header="0" footer="0.23622047244094491"/>
  <pageSetup paperSize="9" scale="65" fitToHeight="25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 enableFormatConditionsCalculation="0">
    <tabColor indexed="44"/>
    <pageSetUpPr fitToPage="1"/>
  </sheetPr>
  <dimension ref="B1:BD255"/>
  <sheetViews>
    <sheetView rightToLeft="1" topLeftCell="A6" zoomScaleNormal="100" workbookViewId="0">
      <selection activeCell="B6" sqref="B6:M6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23.28515625" style="2" customWidth="1"/>
    <col min="4" max="4" width="9.7109375" style="2" bestFit="1" customWidth="1"/>
    <col min="5" max="5" width="11.28515625" style="2" bestFit="1" customWidth="1"/>
    <col min="6" max="6" width="5.28515625" style="2" bestFit="1" customWidth="1"/>
    <col min="7" max="7" width="12.28515625" style="2" bestFit="1" customWidth="1"/>
    <col min="8" max="8" width="11.28515625" style="1" bestFit="1" customWidth="1"/>
    <col min="9" max="9" width="11.85546875" style="1" bestFit="1" customWidth="1"/>
    <col min="10" max="10" width="10.140625" style="1" bestFit="1" customWidth="1"/>
    <col min="11" max="11" width="11.28515625" style="1" bestFit="1" customWidth="1"/>
    <col min="12" max="12" width="11.85546875" style="1" bestFit="1" customWidth="1"/>
    <col min="13" max="13" width="11.5703125" style="1" customWidth="1"/>
    <col min="14" max="14" width="7.5703125" style="1" customWidth="1"/>
    <col min="15" max="15" width="6.28515625" style="1" customWidth="1"/>
    <col min="16" max="16" width="8" style="1" customWidth="1"/>
    <col min="17" max="17" width="8.7109375" style="1" customWidth="1"/>
    <col min="18" max="18" width="10" style="1" customWidth="1"/>
    <col min="19" max="19" width="9.5703125" style="1" customWidth="1"/>
    <col min="20" max="20" width="6.140625" style="1" customWidth="1"/>
    <col min="21" max="22" width="5.7109375" style="1" customWidth="1"/>
    <col min="23" max="23" width="6.85546875" style="1" customWidth="1"/>
    <col min="24" max="24" width="6.42578125" style="1" customWidth="1"/>
    <col min="25" max="25" width="6.7109375" style="1" customWidth="1"/>
    <col min="26" max="26" width="7.28515625" style="1" customWidth="1"/>
    <col min="27" max="38" width="5.7109375" style="1" customWidth="1"/>
    <col min="39" max="16384" width="9.140625" style="1"/>
  </cols>
  <sheetData>
    <row r="1" spans="2:56">
      <c r="B1" s="55" t="s">
        <v>199</v>
      </c>
      <c r="C1" s="79" t="s" vm="1">
        <v>259</v>
      </c>
    </row>
    <row r="2" spans="2:56">
      <c r="B2" s="55" t="s">
        <v>198</v>
      </c>
      <c r="C2" s="79" t="s">
        <v>260</v>
      </c>
    </row>
    <row r="3" spans="2:56">
      <c r="B3" s="55" t="s">
        <v>200</v>
      </c>
      <c r="C3" s="79" t="s">
        <v>261</v>
      </c>
    </row>
    <row r="4" spans="2:56">
      <c r="B4" s="55" t="s">
        <v>201</v>
      </c>
      <c r="C4" s="79">
        <v>414</v>
      </c>
    </row>
    <row r="6" spans="2:56" ht="26.25" customHeight="1">
      <c r="B6" s="185" t="s">
        <v>230</v>
      </c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7"/>
      <c r="BD6" s="3"/>
    </row>
    <row r="7" spans="2:56" ht="26.25" customHeight="1">
      <c r="B7" s="185" t="s">
        <v>109</v>
      </c>
      <c r="C7" s="186"/>
      <c r="D7" s="186"/>
      <c r="E7" s="186"/>
      <c r="F7" s="186"/>
      <c r="G7" s="186"/>
      <c r="H7" s="186"/>
      <c r="I7" s="186"/>
      <c r="J7" s="186"/>
      <c r="K7" s="186"/>
      <c r="L7" s="186"/>
      <c r="M7" s="187"/>
      <c r="BA7" s="3"/>
      <c r="BD7" s="3"/>
    </row>
    <row r="8" spans="2:56" s="3" customFormat="1" ht="47.25">
      <c r="B8" s="20" t="s">
        <v>134</v>
      </c>
      <c r="C8" s="28" t="s">
        <v>55</v>
      </c>
      <c r="D8" s="71" t="s">
        <v>139</v>
      </c>
      <c r="E8" s="71" t="s">
        <v>136</v>
      </c>
      <c r="F8" s="71" t="s">
        <v>77</v>
      </c>
      <c r="G8" s="28" t="s">
        <v>120</v>
      </c>
      <c r="H8" s="28" t="s">
        <v>0</v>
      </c>
      <c r="I8" s="28" t="s">
        <v>124</v>
      </c>
      <c r="J8" s="28" t="s">
        <v>73</v>
      </c>
      <c r="K8" s="28" t="s">
        <v>70</v>
      </c>
      <c r="L8" s="71" t="s">
        <v>202</v>
      </c>
      <c r="M8" s="29" t="s">
        <v>204</v>
      </c>
      <c r="BA8" s="1"/>
      <c r="BB8" s="1"/>
      <c r="BD8" s="4"/>
    </row>
    <row r="9" spans="2:56" s="3" customFormat="1" ht="26.25" customHeight="1">
      <c r="B9" s="14"/>
      <c r="C9" s="15"/>
      <c r="D9" s="15"/>
      <c r="E9" s="15"/>
      <c r="F9" s="15"/>
      <c r="G9" s="15"/>
      <c r="H9" s="30" t="s">
        <v>22</v>
      </c>
      <c r="I9" s="30" t="s">
        <v>74</v>
      </c>
      <c r="J9" s="30" t="s">
        <v>23</v>
      </c>
      <c r="K9" s="30" t="s">
        <v>20</v>
      </c>
      <c r="L9" s="16" t="s">
        <v>20</v>
      </c>
      <c r="M9" s="16" t="s">
        <v>20</v>
      </c>
      <c r="BA9" s="1"/>
      <c r="BD9" s="4"/>
    </row>
    <row r="10" spans="2:56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9" t="s">
        <v>9</v>
      </c>
      <c r="L10" s="19" t="s">
        <v>10</v>
      </c>
      <c r="M10" s="19" t="s">
        <v>11</v>
      </c>
      <c r="N10" s="5"/>
      <c r="BA10" s="1"/>
      <c r="BB10" s="3"/>
      <c r="BD10" s="1"/>
    </row>
    <row r="11" spans="2:56" s="4" customFormat="1" ht="18" customHeight="1">
      <c r="B11" s="80" t="s">
        <v>37</v>
      </c>
      <c r="C11" s="81"/>
      <c r="D11" s="81"/>
      <c r="E11" s="81"/>
      <c r="F11" s="81"/>
      <c r="G11" s="81"/>
      <c r="H11" s="89"/>
      <c r="I11" s="91"/>
      <c r="J11" s="89">
        <v>49582.288209999992</v>
      </c>
      <c r="K11" s="81"/>
      <c r="L11" s="90">
        <v>1</v>
      </c>
      <c r="M11" s="90">
        <f>J11/'סכום נכסי הקרן'!$C$43</f>
        <v>2.8609050126827976E-2</v>
      </c>
      <c r="N11" s="5"/>
      <c r="BA11" s="1"/>
      <c r="BB11" s="3"/>
      <c r="BD11" s="1"/>
    </row>
    <row r="12" spans="2:56" ht="20.25">
      <c r="B12" s="82" t="s">
        <v>254</v>
      </c>
      <c r="C12" s="83"/>
      <c r="D12" s="83"/>
      <c r="E12" s="83"/>
      <c r="F12" s="83"/>
      <c r="G12" s="83"/>
      <c r="H12" s="92"/>
      <c r="I12" s="94"/>
      <c r="J12" s="92">
        <v>9724.2012300000006</v>
      </c>
      <c r="K12" s="83"/>
      <c r="L12" s="93">
        <v>0.19612247802711891</v>
      </c>
      <c r="M12" s="93">
        <f>J12/'סכום נכסי הקרן'!$C$43</f>
        <v>5.6108778048755631E-3</v>
      </c>
      <c r="BB12" s="4"/>
    </row>
    <row r="13" spans="2:56">
      <c r="B13" s="102" t="s">
        <v>79</v>
      </c>
      <c r="C13" s="83"/>
      <c r="D13" s="83"/>
      <c r="E13" s="83"/>
      <c r="F13" s="83"/>
      <c r="G13" s="83"/>
      <c r="H13" s="92"/>
      <c r="I13" s="94"/>
      <c r="J13" s="92">
        <v>7034.1602000000003</v>
      </c>
      <c r="K13" s="83"/>
      <c r="L13" s="93">
        <v>0.14186840611727389</v>
      </c>
      <c r="M13" s="93">
        <f>J13/'סכום נכסי הקרן'!$C$43</f>
        <v>4.0587203420222777E-3</v>
      </c>
    </row>
    <row r="14" spans="2:56">
      <c r="B14" s="88" t="s">
        <v>1350</v>
      </c>
      <c r="C14" s="85" t="s">
        <v>1351</v>
      </c>
      <c r="D14" s="98" t="s">
        <v>140</v>
      </c>
      <c r="E14" s="85" t="s">
        <v>1352</v>
      </c>
      <c r="F14" s="98" t="s">
        <v>1353</v>
      </c>
      <c r="G14" s="98" t="s">
        <v>184</v>
      </c>
      <c r="H14" s="95">
        <v>35635</v>
      </c>
      <c r="I14" s="97">
        <v>1210</v>
      </c>
      <c r="J14" s="95">
        <v>431.18349999999998</v>
      </c>
      <c r="K14" s="96">
        <v>1.7259024795404274E-4</v>
      </c>
      <c r="L14" s="96">
        <v>8.6963211172056566E-3</v>
      </c>
      <c r="M14" s="96">
        <f>J14/'סכום נכסי הקרן'!$C$43</f>
        <v>2.4879348676112932E-4</v>
      </c>
    </row>
    <row r="15" spans="2:56">
      <c r="B15" s="88" t="s">
        <v>1354</v>
      </c>
      <c r="C15" s="85" t="s">
        <v>1355</v>
      </c>
      <c r="D15" s="98" t="s">
        <v>140</v>
      </c>
      <c r="E15" s="85" t="s">
        <v>1356</v>
      </c>
      <c r="F15" s="98" t="s">
        <v>1353</v>
      </c>
      <c r="G15" s="98" t="s">
        <v>184</v>
      </c>
      <c r="H15" s="95">
        <v>35024</v>
      </c>
      <c r="I15" s="97">
        <v>1205</v>
      </c>
      <c r="J15" s="95">
        <v>422.03919999999999</v>
      </c>
      <c r="K15" s="96">
        <v>1.3734901960784314E-4</v>
      </c>
      <c r="L15" s="96">
        <v>8.5118943726941818E-3</v>
      </c>
      <c r="M15" s="96">
        <f>J15/'סכום נכסי הקרן'!$C$43</f>
        <v>2.4351721278267281E-4</v>
      </c>
    </row>
    <row r="16" spans="2:56" ht="20.25">
      <c r="B16" s="88" t="s">
        <v>1357</v>
      </c>
      <c r="C16" s="85" t="s">
        <v>1358</v>
      </c>
      <c r="D16" s="98" t="s">
        <v>140</v>
      </c>
      <c r="E16" s="85" t="s">
        <v>1356</v>
      </c>
      <c r="F16" s="98" t="s">
        <v>1353</v>
      </c>
      <c r="G16" s="98" t="s">
        <v>184</v>
      </c>
      <c r="H16" s="95">
        <v>44000</v>
      </c>
      <c r="I16" s="97">
        <v>1207</v>
      </c>
      <c r="J16" s="95">
        <v>531.08000000000004</v>
      </c>
      <c r="K16" s="96">
        <v>3.0130829912417006E-4</v>
      </c>
      <c r="L16" s="96">
        <v>1.0711082912322898E-2</v>
      </c>
      <c r="M16" s="96">
        <f>J16/'סכום נכסי הקרן'!$C$43</f>
        <v>3.0643390795125639E-4</v>
      </c>
      <c r="BA16" s="4"/>
    </row>
    <row r="17" spans="2:13">
      <c r="B17" s="88" t="s">
        <v>1359</v>
      </c>
      <c r="C17" s="85" t="s">
        <v>1360</v>
      </c>
      <c r="D17" s="98" t="s">
        <v>140</v>
      </c>
      <c r="E17" s="85" t="s">
        <v>1361</v>
      </c>
      <c r="F17" s="98" t="s">
        <v>1353</v>
      </c>
      <c r="G17" s="98" t="s">
        <v>184</v>
      </c>
      <c r="H17" s="95">
        <v>930</v>
      </c>
      <c r="I17" s="97">
        <v>9713</v>
      </c>
      <c r="J17" s="95">
        <v>90.3309</v>
      </c>
      <c r="K17" s="96">
        <v>6.5483734685255595E-5</v>
      </c>
      <c r="L17" s="96">
        <v>1.8218380647826099E-3</v>
      </c>
      <c r="M17" s="96">
        <f>J17/'סכום נכסי הקרן'!$C$43</f>
        <v>5.2121056518328962E-5</v>
      </c>
    </row>
    <row r="18" spans="2:13">
      <c r="B18" s="88" t="s">
        <v>1362</v>
      </c>
      <c r="C18" s="85" t="s">
        <v>1363</v>
      </c>
      <c r="D18" s="98" t="s">
        <v>140</v>
      </c>
      <c r="E18" s="85" t="s">
        <v>1361</v>
      </c>
      <c r="F18" s="98" t="s">
        <v>1353</v>
      </c>
      <c r="G18" s="98" t="s">
        <v>184</v>
      </c>
      <c r="H18" s="95">
        <v>6297</v>
      </c>
      <c r="I18" s="97">
        <v>12070</v>
      </c>
      <c r="J18" s="95">
        <v>760.04790000000003</v>
      </c>
      <c r="K18" s="96">
        <v>6.1339917456362499E-5</v>
      </c>
      <c r="L18" s="96">
        <v>1.5329020249749385E-2</v>
      </c>
      <c r="M18" s="96">
        <f>J18/'סכום נכסי הקרן'!$C$43</f>
        <v>4.3854870872024127E-4</v>
      </c>
    </row>
    <row r="19" spans="2:13">
      <c r="B19" s="88" t="s">
        <v>1364</v>
      </c>
      <c r="C19" s="85" t="s">
        <v>1365</v>
      </c>
      <c r="D19" s="98" t="s">
        <v>140</v>
      </c>
      <c r="E19" s="85" t="s">
        <v>1366</v>
      </c>
      <c r="F19" s="98" t="s">
        <v>1353</v>
      </c>
      <c r="G19" s="98" t="s">
        <v>184</v>
      </c>
      <c r="H19" s="95">
        <v>79735</v>
      </c>
      <c r="I19" s="97">
        <v>980.5</v>
      </c>
      <c r="J19" s="95">
        <v>781.80168000000003</v>
      </c>
      <c r="K19" s="96">
        <v>7.6535505885199815E-4</v>
      </c>
      <c r="L19" s="96">
        <v>1.5767761195061639E-2</v>
      </c>
      <c r="M19" s="96">
        <f>J19/'סכום נכסי הקרן'!$C$43</f>
        <v>4.5110067041737143E-4</v>
      </c>
    </row>
    <row r="20" spans="2:13">
      <c r="B20" s="88" t="s">
        <v>1367</v>
      </c>
      <c r="C20" s="85" t="s">
        <v>1368</v>
      </c>
      <c r="D20" s="98" t="s">
        <v>140</v>
      </c>
      <c r="E20" s="85" t="s">
        <v>1366</v>
      </c>
      <c r="F20" s="98" t="s">
        <v>1353</v>
      </c>
      <c r="G20" s="98" t="s">
        <v>184</v>
      </c>
      <c r="H20" s="95">
        <v>5408</v>
      </c>
      <c r="I20" s="97">
        <v>12100</v>
      </c>
      <c r="J20" s="95">
        <v>654.36800000000005</v>
      </c>
      <c r="K20" s="96">
        <v>1.3079688631820551E-4</v>
      </c>
      <c r="L20" s="96">
        <v>1.3197615996028679E-2</v>
      </c>
      <c r="M20" s="96">
        <f>J20/'סכום נכסי הקרן'!$C$43</f>
        <v>3.775712575850112E-4</v>
      </c>
    </row>
    <row r="21" spans="2:13">
      <c r="B21" s="88" t="s">
        <v>1369</v>
      </c>
      <c r="C21" s="85" t="s">
        <v>1370</v>
      </c>
      <c r="D21" s="98" t="s">
        <v>140</v>
      </c>
      <c r="E21" s="85" t="s">
        <v>1356</v>
      </c>
      <c r="F21" s="98" t="s">
        <v>1353</v>
      </c>
      <c r="G21" s="98" t="s">
        <v>184</v>
      </c>
      <c r="H21" s="95">
        <v>284466</v>
      </c>
      <c r="I21" s="97">
        <v>983.8</v>
      </c>
      <c r="J21" s="95">
        <v>2798.5765099999999</v>
      </c>
      <c r="K21" s="96">
        <v>8.1276000000000004E-3</v>
      </c>
      <c r="L21" s="96">
        <v>5.6443068906924097E-2</v>
      </c>
      <c r="M21" s="96">
        <f>J21/'סכום נכסי הקרן'!$C$43</f>
        <v>1.6147825876701972E-3</v>
      </c>
    </row>
    <row r="22" spans="2:13">
      <c r="B22" s="88" t="s">
        <v>1371</v>
      </c>
      <c r="C22" s="85" t="s">
        <v>1372</v>
      </c>
      <c r="D22" s="98" t="s">
        <v>140</v>
      </c>
      <c r="E22" s="85" t="s">
        <v>1356</v>
      </c>
      <c r="F22" s="98" t="s">
        <v>1353</v>
      </c>
      <c r="G22" s="98" t="s">
        <v>184</v>
      </c>
      <c r="H22" s="95">
        <v>56900</v>
      </c>
      <c r="I22" s="97">
        <v>992.5</v>
      </c>
      <c r="J22" s="95">
        <v>564.73251000000005</v>
      </c>
      <c r="K22" s="96">
        <v>1.1394751417289795E-3</v>
      </c>
      <c r="L22" s="96">
        <v>1.1389803302504746E-2</v>
      </c>
      <c r="M22" s="96">
        <f>J22/'סכום נכסי הקרן'!$C$43</f>
        <v>3.2585145361606913E-4</v>
      </c>
    </row>
    <row r="23" spans="2:13">
      <c r="B23" s="84"/>
      <c r="C23" s="85"/>
      <c r="D23" s="85"/>
      <c r="E23" s="85"/>
      <c r="F23" s="85"/>
      <c r="G23" s="85"/>
      <c r="H23" s="95"/>
      <c r="I23" s="97"/>
      <c r="J23" s="85"/>
      <c r="K23" s="85"/>
      <c r="L23" s="96"/>
      <c r="M23" s="85"/>
    </row>
    <row r="24" spans="2:13">
      <c r="B24" s="102" t="s">
        <v>80</v>
      </c>
      <c r="C24" s="83"/>
      <c r="D24" s="83"/>
      <c r="E24" s="83"/>
      <c r="F24" s="83"/>
      <c r="G24" s="83"/>
      <c r="H24" s="92"/>
      <c r="I24" s="94"/>
      <c r="J24" s="92">
        <v>2690.0410299999999</v>
      </c>
      <c r="K24" s="83"/>
      <c r="L24" s="93">
        <v>5.4254071909845006E-2</v>
      </c>
      <c r="M24" s="93">
        <f>J24/'סכום נכסי הקרן'!$C$43</f>
        <v>1.5521574628532854E-3</v>
      </c>
    </row>
    <row r="25" spans="2:13">
      <c r="B25" s="88" t="s">
        <v>1373</v>
      </c>
      <c r="C25" s="85" t="s">
        <v>1374</v>
      </c>
      <c r="D25" s="98" t="s">
        <v>140</v>
      </c>
      <c r="E25" s="85" t="s">
        <v>1356</v>
      </c>
      <c r="F25" s="98" t="s">
        <v>1375</v>
      </c>
      <c r="G25" s="98" t="s">
        <v>184</v>
      </c>
      <c r="H25" s="95">
        <v>2100</v>
      </c>
      <c r="I25" s="97">
        <v>3260.63</v>
      </c>
      <c r="J25" s="95">
        <v>68.473230000000001</v>
      </c>
      <c r="K25" s="96">
        <v>6.3662422788091566E-5</v>
      </c>
      <c r="L25" s="96">
        <v>1.3810018148010764E-3</v>
      </c>
      <c r="M25" s="96">
        <f>J25/'סכום נכסי הקרן'!$C$43</f>
        <v>3.9509150144884397E-5</v>
      </c>
    </row>
    <row r="26" spans="2:13">
      <c r="B26" s="88" t="s">
        <v>1376</v>
      </c>
      <c r="C26" s="85" t="s">
        <v>1377</v>
      </c>
      <c r="D26" s="98" t="s">
        <v>140</v>
      </c>
      <c r="E26" s="85" t="s">
        <v>1356</v>
      </c>
      <c r="F26" s="98" t="s">
        <v>1375</v>
      </c>
      <c r="G26" s="98" t="s">
        <v>184</v>
      </c>
      <c r="H26" s="95">
        <v>153000</v>
      </c>
      <c r="I26" s="97">
        <v>302.16000000000003</v>
      </c>
      <c r="J26" s="95">
        <v>462.3048</v>
      </c>
      <c r="K26" s="96">
        <v>3.4382022471910113E-4</v>
      </c>
      <c r="L26" s="96">
        <v>9.3239908178896873E-3</v>
      </c>
      <c r="M26" s="96">
        <f>J26/'סכום נכסי הקרן'!$C$43</f>
        <v>2.6675052069108986E-4</v>
      </c>
    </row>
    <row r="27" spans="2:13">
      <c r="B27" s="88" t="s">
        <v>1378</v>
      </c>
      <c r="C27" s="85" t="s">
        <v>1379</v>
      </c>
      <c r="D27" s="98" t="s">
        <v>140</v>
      </c>
      <c r="E27" s="85" t="s">
        <v>1356</v>
      </c>
      <c r="F27" s="98" t="s">
        <v>1375</v>
      </c>
      <c r="G27" s="98" t="s">
        <v>184</v>
      </c>
      <c r="H27" s="95">
        <v>698000</v>
      </c>
      <c r="I27" s="97">
        <v>309.35000000000002</v>
      </c>
      <c r="J27" s="95">
        <v>2159.2629999999999</v>
      </c>
      <c r="K27" s="96">
        <v>1.5685393258426967E-3</v>
      </c>
      <c r="L27" s="96">
        <v>4.3549079277154248E-2</v>
      </c>
      <c r="M27" s="96">
        <f>J27/'סכום נכסי הקרן'!$C$43</f>
        <v>1.2458977920173113E-3</v>
      </c>
    </row>
    <row r="28" spans="2:13">
      <c r="B28" s="84"/>
      <c r="C28" s="85"/>
      <c r="D28" s="85"/>
      <c r="E28" s="85"/>
      <c r="F28" s="85"/>
      <c r="G28" s="85"/>
      <c r="H28" s="95"/>
      <c r="I28" s="97"/>
      <c r="J28" s="85"/>
      <c r="K28" s="85"/>
      <c r="L28" s="96"/>
      <c r="M28" s="85"/>
    </row>
    <row r="29" spans="2:13">
      <c r="B29" s="82" t="s">
        <v>253</v>
      </c>
      <c r="C29" s="83"/>
      <c r="D29" s="83"/>
      <c r="E29" s="83"/>
      <c r="F29" s="83"/>
      <c r="G29" s="83"/>
      <c r="H29" s="92"/>
      <c r="I29" s="94"/>
      <c r="J29" s="92">
        <v>39858.086980000007</v>
      </c>
      <c r="K29" s="83"/>
      <c r="L29" s="93">
        <v>0.80387752197288143</v>
      </c>
      <c r="M29" s="93">
        <f>J29/'סכום נכסי הקרן'!$C$43</f>
        <v>2.2998172321952424E-2</v>
      </c>
    </row>
    <row r="30" spans="2:13">
      <c r="B30" s="102" t="s">
        <v>81</v>
      </c>
      <c r="C30" s="83"/>
      <c r="D30" s="83"/>
      <c r="E30" s="83"/>
      <c r="F30" s="83"/>
      <c r="G30" s="83"/>
      <c r="H30" s="92"/>
      <c r="I30" s="94"/>
      <c r="J30" s="92">
        <v>39858.086980000007</v>
      </c>
      <c r="K30" s="83"/>
      <c r="L30" s="93">
        <v>0.80387752197288143</v>
      </c>
      <c r="M30" s="93">
        <f>J30/'סכום נכסי הקרן'!$C$43</f>
        <v>2.2998172321952424E-2</v>
      </c>
    </row>
    <row r="31" spans="2:13">
      <c r="B31" s="88" t="s">
        <v>1380</v>
      </c>
      <c r="C31" s="85" t="s">
        <v>1381</v>
      </c>
      <c r="D31" s="98" t="s">
        <v>32</v>
      </c>
      <c r="E31" s="85"/>
      <c r="F31" s="98" t="s">
        <v>1353</v>
      </c>
      <c r="G31" s="98" t="s">
        <v>183</v>
      </c>
      <c r="H31" s="95">
        <v>40020</v>
      </c>
      <c r="I31" s="97">
        <v>2389</v>
      </c>
      <c r="J31" s="95">
        <v>3677.0752200000006</v>
      </c>
      <c r="K31" s="96">
        <v>1.215395729296203E-3</v>
      </c>
      <c r="L31" s="96">
        <v>7.4161063410913552E-2</v>
      </c>
      <c r="M31" s="96">
        <f>J31/'סכום נכסי הקרן'!$C$43</f>
        <v>2.121677580581694E-3</v>
      </c>
    </row>
    <row r="32" spans="2:13">
      <c r="B32" s="88" t="s">
        <v>1382</v>
      </c>
      <c r="C32" s="85" t="s">
        <v>1383</v>
      </c>
      <c r="D32" s="98" t="s">
        <v>1175</v>
      </c>
      <c r="E32" s="85"/>
      <c r="F32" s="98" t="s">
        <v>1353</v>
      </c>
      <c r="G32" s="98" t="s">
        <v>183</v>
      </c>
      <c r="H32" s="95">
        <v>11260</v>
      </c>
      <c r="I32" s="97">
        <v>5515</v>
      </c>
      <c r="J32" s="95">
        <v>2388.3236900000002</v>
      </c>
      <c r="K32" s="96">
        <v>6.2236830718401666E-5</v>
      </c>
      <c r="L32" s="96">
        <v>4.8168888048985031E-2</v>
      </c>
      <c r="M32" s="96">
        <f>J32/'סכום נכסי הקרן'!$C$43</f>
        <v>1.378066132746978E-3</v>
      </c>
    </row>
    <row r="33" spans="2:13">
      <c r="B33" s="88" t="s">
        <v>1384</v>
      </c>
      <c r="C33" s="85" t="s">
        <v>1385</v>
      </c>
      <c r="D33" s="98" t="s">
        <v>144</v>
      </c>
      <c r="E33" s="85"/>
      <c r="F33" s="98" t="s">
        <v>1353</v>
      </c>
      <c r="G33" s="98" t="s">
        <v>193</v>
      </c>
      <c r="H33" s="95">
        <v>25570</v>
      </c>
      <c r="I33" s="97">
        <v>1314</v>
      </c>
      <c r="J33" s="95">
        <v>1256.5346499999998</v>
      </c>
      <c r="K33" s="96">
        <v>2.7569998074067973E-5</v>
      </c>
      <c r="L33" s="96">
        <v>2.5342409464405798E-2</v>
      </c>
      <c r="M33" s="96">
        <f>J33/'סכום נכסי הקרן'!$C$43</f>
        <v>7.2502226270178521E-4</v>
      </c>
    </row>
    <row r="34" spans="2:13">
      <c r="B34" s="88" t="s">
        <v>1386</v>
      </c>
      <c r="C34" s="85" t="s">
        <v>1387</v>
      </c>
      <c r="D34" s="98" t="s">
        <v>32</v>
      </c>
      <c r="E34" s="85"/>
      <c r="F34" s="98" t="s">
        <v>1353</v>
      </c>
      <c r="G34" s="98" t="s">
        <v>193</v>
      </c>
      <c r="H34" s="95">
        <v>183</v>
      </c>
      <c r="I34" s="97">
        <v>16150</v>
      </c>
      <c r="J34" s="95">
        <v>110.52791999999999</v>
      </c>
      <c r="K34" s="96">
        <v>2.1542045794410554E-6</v>
      </c>
      <c r="L34" s="96">
        <v>2.229181507958485E-3</v>
      </c>
      <c r="M34" s="96">
        <f>J34/'סכום נכסי הקרן'!$C$43</f>
        <v>6.3774765502982281E-5</v>
      </c>
    </row>
    <row r="35" spans="2:13">
      <c r="B35" s="88" t="s">
        <v>1388</v>
      </c>
      <c r="C35" s="85" t="s">
        <v>1389</v>
      </c>
      <c r="D35" s="98" t="s">
        <v>1175</v>
      </c>
      <c r="E35" s="85"/>
      <c r="F35" s="98" t="s">
        <v>1353</v>
      </c>
      <c r="G35" s="98" t="s">
        <v>183</v>
      </c>
      <c r="H35" s="95">
        <v>717</v>
      </c>
      <c r="I35" s="97">
        <v>2455</v>
      </c>
      <c r="J35" s="95">
        <v>67.698639999999997</v>
      </c>
      <c r="K35" s="96">
        <v>6.0711261128609133E-6</v>
      </c>
      <c r="L35" s="96">
        <v>1.3653795023188585E-3</v>
      </c>
      <c r="M35" s="96">
        <f>J35/'סכום נכסי הקרן'!$C$43</f>
        <v>3.906221062398366E-5</v>
      </c>
    </row>
    <row r="36" spans="2:13">
      <c r="B36" s="88" t="s">
        <v>1390</v>
      </c>
      <c r="C36" s="85" t="s">
        <v>1391</v>
      </c>
      <c r="D36" s="98" t="s">
        <v>1175</v>
      </c>
      <c r="E36" s="85"/>
      <c r="F36" s="98" t="s">
        <v>1353</v>
      </c>
      <c r="G36" s="98" t="s">
        <v>183</v>
      </c>
      <c r="H36" s="95">
        <v>1449</v>
      </c>
      <c r="I36" s="97">
        <v>6824</v>
      </c>
      <c r="J36" s="95">
        <v>380.29154999999997</v>
      </c>
      <c r="K36" s="96">
        <v>6.860009411800352E-6</v>
      </c>
      <c r="L36" s="96">
        <v>7.6699072134250746E-3</v>
      </c>
      <c r="M36" s="96">
        <f>J36/'סכום נכסי הקרן'!$C$43</f>
        <v>2.1942875993699744E-4</v>
      </c>
    </row>
    <row r="37" spans="2:13">
      <c r="B37" s="88" t="s">
        <v>1392</v>
      </c>
      <c r="C37" s="85" t="s">
        <v>1393</v>
      </c>
      <c r="D37" s="98" t="s">
        <v>32</v>
      </c>
      <c r="E37" s="85"/>
      <c r="F37" s="98" t="s">
        <v>1353</v>
      </c>
      <c r="G37" s="98" t="s">
        <v>185</v>
      </c>
      <c r="H37" s="95">
        <v>723</v>
      </c>
      <c r="I37" s="97">
        <v>4223</v>
      </c>
      <c r="J37" s="95">
        <v>130.79728</v>
      </c>
      <c r="K37" s="96">
        <v>2.2593750000000001E-4</v>
      </c>
      <c r="L37" s="96">
        <v>2.6379839398702901E-3</v>
      </c>
      <c r="M37" s="96">
        <f>J37/'סכום נכסי הקרן'!$C$43</f>
        <v>7.5470214769516279E-5</v>
      </c>
    </row>
    <row r="38" spans="2:13">
      <c r="B38" s="88" t="s">
        <v>1394</v>
      </c>
      <c r="C38" s="85" t="s">
        <v>1395</v>
      </c>
      <c r="D38" s="98" t="s">
        <v>1175</v>
      </c>
      <c r="E38" s="85"/>
      <c r="F38" s="98" t="s">
        <v>1353</v>
      </c>
      <c r="G38" s="98" t="s">
        <v>183</v>
      </c>
      <c r="H38" s="95">
        <v>707</v>
      </c>
      <c r="I38" s="97">
        <v>2076</v>
      </c>
      <c r="J38" s="95">
        <v>56.448970000000003</v>
      </c>
      <c r="K38" s="96">
        <v>8.0799999999999999E-5</v>
      </c>
      <c r="L38" s="96">
        <v>1.1384906190879489E-3</v>
      </c>
      <c r="M38" s="96">
        <f>J38/'סכום נכסי הקרן'!$C$43</f>
        <v>3.2571135190410546E-5</v>
      </c>
    </row>
    <row r="39" spans="2:13">
      <c r="B39" s="88" t="s">
        <v>1396</v>
      </c>
      <c r="C39" s="85" t="s">
        <v>1397</v>
      </c>
      <c r="D39" s="98" t="s">
        <v>1175</v>
      </c>
      <c r="E39" s="85"/>
      <c r="F39" s="98" t="s">
        <v>1353</v>
      </c>
      <c r="G39" s="98" t="s">
        <v>183</v>
      </c>
      <c r="H39" s="95">
        <v>2151</v>
      </c>
      <c r="I39" s="97">
        <v>2337</v>
      </c>
      <c r="J39" s="95">
        <v>193.33407</v>
      </c>
      <c r="K39" s="96">
        <v>9.9814385150812072E-5</v>
      </c>
      <c r="L39" s="96">
        <v>3.8992567100000733E-3</v>
      </c>
      <c r="M39" s="96">
        <f>J39/'סכום נכסי הקרן'!$C$43</f>
        <v>1.1155403067376244E-4</v>
      </c>
    </row>
    <row r="40" spans="2:13">
      <c r="B40" s="88" t="s">
        <v>1398</v>
      </c>
      <c r="C40" s="85" t="s">
        <v>1399</v>
      </c>
      <c r="D40" s="98" t="s">
        <v>1175</v>
      </c>
      <c r="E40" s="85"/>
      <c r="F40" s="98" t="s">
        <v>1353</v>
      </c>
      <c r="G40" s="98" t="s">
        <v>183</v>
      </c>
      <c r="H40" s="95">
        <v>16730</v>
      </c>
      <c r="I40" s="97">
        <v>2765</v>
      </c>
      <c r="J40" s="95">
        <v>1779.0999899999999</v>
      </c>
      <c r="K40" s="96">
        <v>3.0924214417744916E-4</v>
      </c>
      <c r="L40" s="96">
        <v>3.5881764521734652E-2</v>
      </c>
      <c r="M40" s="96">
        <f>J40/'סכום נכסי הקרן'!$C$43</f>
        <v>1.0265431998413442E-3</v>
      </c>
    </row>
    <row r="41" spans="2:13">
      <c r="B41" s="88" t="s">
        <v>1400</v>
      </c>
      <c r="C41" s="85" t="s">
        <v>1401</v>
      </c>
      <c r="D41" s="98" t="s">
        <v>143</v>
      </c>
      <c r="E41" s="85"/>
      <c r="F41" s="98" t="s">
        <v>1353</v>
      </c>
      <c r="G41" s="98" t="s">
        <v>186</v>
      </c>
      <c r="H41" s="95">
        <v>278682</v>
      </c>
      <c r="I41" s="97">
        <v>643</v>
      </c>
      <c r="J41" s="95">
        <v>9266.5830999999998</v>
      </c>
      <c r="K41" s="96">
        <v>4.5609330895116286E-4</v>
      </c>
      <c r="L41" s="96">
        <v>0.18689301027722782</v>
      </c>
      <c r="M41" s="96">
        <f>J41/'סכום נכסי הקרן'!$C$43</f>
        <v>5.3468314993749865E-3</v>
      </c>
    </row>
    <row r="42" spans="2:13">
      <c r="B42" s="88" t="s">
        <v>1402</v>
      </c>
      <c r="C42" s="85" t="s">
        <v>1403</v>
      </c>
      <c r="D42" s="98" t="s">
        <v>1175</v>
      </c>
      <c r="E42" s="85"/>
      <c r="F42" s="98" t="s">
        <v>1353</v>
      </c>
      <c r="G42" s="98" t="s">
        <v>183</v>
      </c>
      <c r="H42" s="95">
        <v>22820</v>
      </c>
      <c r="I42" s="97">
        <v>3422</v>
      </c>
      <c r="J42" s="95">
        <v>3003.3429300000003</v>
      </c>
      <c r="K42" s="96">
        <v>2.2372549019607842E-4</v>
      </c>
      <c r="L42" s="96">
        <v>6.0572898880335894E-2</v>
      </c>
      <c r="M42" s="96">
        <f>J42/'סכום נכסי הקרן'!$C$43</f>
        <v>1.7329331003948119E-3</v>
      </c>
    </row>
    <row r="43" spans="2:13">
      <c r="B43" s="88" t="s">
        <v>1404</v>
      </c>
      <c r="C43" s="85" t="s">
        <v>1405</v>
      </c>
      <c r="D43" s="98" t="s">
        <v>1175</v>
      </c>
      <c r="E43" s="85"/>
      <c r="F43" s="98" t="s">
        <v>1353</v>
      </c>
      <c r="G43" s="98" t="s">
        <v>183</v>
      </c>
      <c r="H43" s="95">
        <v>12290</v>
      </c>
      <c r="I43" s="97">
        <v>3231</v>
      </c>
      <c r="J43" s="95">
        <v>1527.20776</v>
      </c>
      <c r="K43" s="96">
        <v>3.6414814814814817E-4</v>
      </c>
      <c r="L43" s="96">
        <v>3.0801478010286452E-2</v>
      </c>
      <c r="M43" s="96">
        <f>J43/'סכום נכסי הקרן'!$C$43</f>
        <v>8.8120102837667478E-4</v>
      </c>
    </row>
    <row r="44" spans="2:13">
      <c r="B44" s="88" t="s">
        <v>1406</v>
      </c>
      <c r="C44" s="85" t="s">
        <v>1407</v>
      </c>
      <c r="D44" s="98" t="s">
        <v>1175</v>
      </c>
      <c r="E44" s="85"/>
      <c r="F44" s="98" t="s">
        <v>1353</v>
      </c>
      <c r="G44" s="98" t="s">
        <v>183</v>
      </c>
      <c r="H44" s="95">
        <v>9150</v>
      </c>
      <c r="I44" s="97">
        <v>2629</v>
      </c>
      <c r="J44" s="95">
        <v>925.16876000000002</v>
      </c>
      <c r="K44" s="96">
        <v>3.2105263157894735E-4</v>
      </c>
      <c r="L44" s="96">
        <v>1.8659259049956627E-2</v>
      </c>
      <c r="M44" s="96">
        <f>J44/'סכום נכסי הקרן'!$C$43</f>
        <v>5.3382367748967764E-4</v>
      </c>
    </row>
    <row r="45" spans="2:13">
      <c r="B45" s="88" t="s">
        <v>1408</v>
      </c>
      <c r="C45" s="85" t="s">
        <v>1409</v>
      </c>
      <c r="D45" s="98" t="s">
        <v>1171</v>
      </c>
      <c r="E45" s="85"/>
      <c r="F45" s="98" t="s">
        <v>1353</v>
      </c>
      <c r="G45" s="98" t="s">
        <v>183</v>
      </c>
      <c r="H45" s="95">
        <v>2760</v>
      </c>
      <c r="I45" s="97">
        <v>3368</v>
      </c>
      <c r="J45" s="95">
        <v>357.51184999999998</v>
      </c>
      <c r="K45" s="96">
        <v>6.2727272727272729E-4</v>
      </c>
      <c r="L45" s="96">
        <v>7.210475008450604E-3</v>
      </c>
      <c r="M45" s="96">
        <f>J45/'סכום נכסי הקרן'!$C$43</f>
        <v>2.0628484095500371E-4</v>
      </c>
    </row>
    <row r="46" spans="2:13">
      <c r="B46" s="88" t="s">
        <v>1410</v>
      </c>
      <c r="C46" s="85" t="s">
        <v>1411</v>
      </c>
      <c r="D46" s="98" t="s">
        <v>32</v>
      </c>
      <c r="E46" s="85"/>
      <c r="F46" s="98" t="s">
        <v>1353</v>
      </c>
      <c r="G46" s="98" t="s">
        <v>185</v>
      </c>
      <c r="H46" s="95">
        <v>1630</v>
      </c>
      <c r="I46" s="97">
        <v>9940</v>
      </c>
      <c r="J46" s="95">
        <v>694.08604000000003</v>
      </c>
      <c r="K46" s="96">
        <v>1.2041348365072998E-3</v>
      </c>
      <c r="L46" s="96">
        <v>1.3998668981558085E-2</v>
      </c>
      <c r="M46" s="96">
        <f>J46/'סכום נכסי הקרן'!$C$43</f>
        <v>4.0048862260226722E-4</v>
      </c>
    </row>
    <row r="47" spans="2:13">
      <c r="B47" s="88" t="s">
        <v>1412</v>
      </c>
      <c r="C47" s="85" t="s">
        <v>1413</v>
      </c>
      <c r="D47" s="98" t="s">
        <v>144</v>
      </c>
      <c r="E47" s="85"/>
      <c r="F47" s="98" t="s">
        <v>1353</v>
      </c>
      <c r="G47" s="98" t="s">
        <v>193</v>
      </c>
      <c r="H47" s="95">
        <v>140420</v>
      </c>
      <c r="I47" s="97">
        <v>137</v>
      </c>
      <c r="J47" s="95">
        <v>719.44551999999999</v>
      </c>
      <c r="K47" s="96">
        <v>8.6257549439851754E-4</v>
      </c>
      <c r="L47" s="96">
        <v>1.4510131459703363E-2</v>
      </c>
      <c r="M47" s="96">
        <f>J47/'סכום נכסי הקרן'!$C$43</f>
        <v>4.1512107827751708E-4</v>
      </c>
    </row>
    <row r="48" spans="2:13">
      <c r="B48" s="88" t="s">
        <v>1414</v>
      </c>
      <c r="C48" s="85" t="s">
        <v>1415</v>
      </c>
      <c r="D48" s="98" t="s">
        <v>1175</v>
      </c>
      <c r="E48" s="85"/>
      <c r="F48" s="98" t="s">
        <v>1353</v>
      </c>
      <c r="G48" s="98" t="s">
        <v>183</v>
      </c>
      <c r="H48" s="95">
        <v>11530</v>
      </c>
      <c r="I48" s="97">
        <v>3399</v>
      </c>
      <c r="J48" s="95">
        <v>1507.2654700000001</v>
      </c>
      <c r="K48" s="96">
        <v>1.389156626506024E-3</v>
      </c>
      <c r="L48" s="96">
        <v>3.0399272087164537E-2</v>
      </c>
      <c r="M48" s="96">
        <f>J48/'סכום נכסי הקרן'!$C$43</f>
        <v>8.6969429896077276E-4</v>
      </c>
    </row>
    <row r="49" spans="2:13">
      <c r="B49" s="88" t="s">
        <v>1416</v>
      </c>
      <c r="C49" s="85" t="s">
        <v>1417</v>
      </c>
      <c r="D49" s="98" t="s">
        <v>143</v>
      </c>
      <c r="E49" s="85"/>
      <c r="F49" s="98" t="s">
        <v>1353</v>
      </c>
      <c r="G49" s="98" t="s">
        <v>183</v>
      </c>
      <c r="H49" s="95">
        <v>1236</v>
      </c>
      <c r="I49" s="97">
        <v>35741</v>
      </c>
      <c r="J49" s="95">
        <v>1699.0041899999999</v>
      </c>
      <c r="K49" s="96">
        <v>1.9158920298736551E-4</v>
      </c>
      <c r="L49" s="96">
        <v>3.4266352992908797E-2</v>
      </c>
      <c r="M49" s="96">
        <f>J49/'סכום נכסי הקרן'!$C$43</f>
        <v>9.803278104377098E-4</v>
      </c>
    </row>
    <row r="50" spans="2:13">
      <c r="B50" s="88" t="s">
        <v>1418</v>
      </c>
      <c r="C50" s="85" t="s">
        <v>1419</v>
      </c>
      <c r="D50" s="98" t="s">
        <v>32</v>
      </c>
      <c r="E50" s="85"/>
      <c r="F50" s="98" t="s">
        <v>1353</v>
      </c>
      <c r="G50" s="98" t="s">
        <v>185</v>
      </c>
      <c r="H50" s="95">
        <v>2340</v>
      </c>
      <c r="I50" s="97">
        <v>6488</v>
      </c>
      <c r="J50" s="95">
        <v>650.37826999999993</v>
      </c>
      <c r="K50" s="96">
        <v>5.4883081445789234E-4</v>
      </c>
      <c r="L50" s="96">
        <v>1.3117149157082035E-2</v>
      </c>
      <c r="M50" s="96">
        <f>J50/'סכום נכסי הקרן'!$C$43</f>
        <v>3.7526917775603929E-4</v>
      </c>
    </row>
    <row r="51" spans="2:13">
      <c r="B51" s="88" t="s">
        <v>1420</v>
      </c>
      <c r="C51" s="85" t="s">
        <v>1421</v>
      </c>
      <c r="D51" s="98" t="s">
        <v>32</v>
      </c>
      <c r="E51" s="85"/>
      <c r="F51" s="98" t="s">
        <v>1353</v>
      </c>
      <c r="G51" s="98" t="s">
        <v>185</v>
      </c>
      <c r="H51" s="95">
        <v>12978</v>
      </c>
      <c r="I51" s="97">
        <v>2599</v>
      </c>
      <c r="J51" s="95">
        <v>1444.9518500000001</v>
      </c>
      <c r="K51" s="96">
        <v>1.3024970649154982E-3</v>
      </c>
      <c r="L51" s="96">
        <v>2.9142500319470438E-2</v>
      </c>
      <c r="M51" s="96">
        <f>J51/'סכום נכסי הקרן'!$C$43</f>
        <v>8.3373925246083014E-4</v>
      </c>
    </row>
    <row r="52" spans="2:13">
      <c r="B52" s="88" t="s">
        <v>1422</v>
      </c>
      <c r="C52" s="85" t="s">
        <v>1423</v>
      </c>
      <c r="D52" s="98" t="s">
        <v>1175</v>
      </c>
      <c r="E52" s="85"/>
      <c r="F52" s="98" t="s">
        <v>1353</v>
      </c>
      <c r="G52" s="98" t="s">
        <v>183</v>
      </c>
      <c r="H52" s="95">
        <v>13547</v>
      </c>
      <c r="I52" s="97">
        <v>3354</v>
      </c>
      <c r="J52" s="95">
        <v>1747.4931000000001</v>
      </c>
      <c r="K52" s="96">
        <v>3.5791266244114664E-4</v>
      </c>
      <c r="L52" s="96">
        <v>3.5244301202854884E-2</v>
      </c>
      <c r="M52" s="96">
        <f>J52/'סכום נכסי הקרן'!$C$43</f>
        <v>1.0083059797974989E-3</v>
      </c>
    </row>
    <row r="53" spans="2:13">
      <c r="B53" s="88" t="s">
        <v>1424</v>
      </c>
      <c r="C53" s="85" t="s">
        <v>1425</v>
      </c>
      <c r="D53" s="98" t="s">
        <v>1175</v>
      </c>
      <c r="E53" s="85"/>
      <c r="F53" s="98" t="s">
        <v>1353</v>
      </c>
      <c r="G53" s="98" t="s">
        <v>183</v>
      </c>
      <c r="H53" s="95">
        <v>1689.0000000000002</v>
      </c>
      <c r="I53" s="97">
        <v>3523</v>
      </c>
      <c r="J53" s="95">
        <v>228.85033999999996</v>
      </c>
      <c r="K53" s="96">
        <v>1.5664779011949566E-6</v>
      </c>
      <c r="L53" s="96">
        <v>4.6155663294669066E-3</v>
      </c>
      <c r="M53" s="96">
        <f>J53/'סכום נכסי הקרן'!$C$43</f>
        <v>1.3204696848341817E-4</v>
      </c>
    </row>
    <row r="54" spans="2:13">
      <c r="B54" s="88" t="s">
        <v>1426</v>
      </c>
      <c r="C54" s="85" t="s">
        <v>1427</v>
      </c>
      <c r="D54" s="98" t="s">
        <v>1175</v>
      </c>
      <c r="E54" s="85"/>
      <c r="F54" s="98" t="s">
        <v>1353</v>
      </c>
      <c r="G54" s="98" t="s">
        <v>183</v>
      </c>
      <c r="H54" s="95">
        <v>8180</v>
      </c>
      <c r="I54" s="97">
        <v>19220</v>
      </c>
      <c r="J54" s="95">
        <v>6046.6658200000002</v>
      </c>
      <c r="K54" s="96">
        <v>3.3865325582109547E-5</v>
      </c>
      <c r="L54" s="96">
        <v>0.12195213327771508</v>
      </c>
      <c r="M54" s="96">
        <f>J54/'סכום נכסי הקרן'!$C$43</f>
        <v>3.4889346940157571E-3</v>
      </c>
    </row>
    <row r="55" spans="2:13">
      <c r="D55" s="1"/>
      <c r="E55" s="1"/>
      <c r="F55" s="1"/>
      <c r="G55" s="1"/>
    </row>
    <row r="56" spans="2:13">
      <c r="D56" s="1"/>
      <c r="E56" s="1"/>
      <c r="F56" s="1"/>
      <c r="G56" s="1"/>
    </row>
    <row r="57" spans="2:13">
      <c r="D57" s="1"/>
      <c r="E57" s="1"/>
      <c r="F57" s="1"/>
      <c r="G57" s="1"/>
    </row>
    <row r="58" spans="2:13">
      <c r="B58" s="111" t="s">
        <v>1885</v>
      </c>
      <c r="D58" s="1"/>
      <c r="E58" s="1"/>
      <c r="F58" s="1"/>
      <c r="G58" s="1"/>
    </row>
    <row r="59" spans="2:13">
      <c r="B59" s="111" t="s">
        <v>131</v>
      </c>
      <c r="D59" s="1"/>
      <c r="E59" s="1"/>
      <c r="F59" s="1"/>
      <c r="G59" s="1"/>
    </row>
    <row r="60" spans="2:13">
      <c r="D60" s="1"/>
      <c r="E60" s="1"/>
      <c r="F60" s="1"/>
      <c r="G60" s="1"/>
    </row>
    <row r="61" spans="2:13">
      <c r="D61" s="1"/>
      <c r="E61" s="1"/>
      <c r="F61" s="1"/>
      <c r="G61" s="1"/>
    </row>
    <row r="62" spans="2:13">
      <c r="D62" s="1"/>
      <c r="E62" s="1"/>
      <c r="F62" s="1"/>
      <c r="G62" s="1"/>
    </row>
    <row r="63" spans="2:13">
      <c r="D63" s="1"/>
      <c r="E63" s="1"/>
      <c r="F63" s="1"/>
      <c r="G63" s="1"/>
    </row>
    <row r="64" spans="2:13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2"/>
      <c r="D250" s="1"/>
      <c r="E250" s="1"/>
      <c r="F250" s="1"/>
      <c r="G250" s="1"/>
    </row>
    <row r="251" spans="2:7">
      <c r="B251" s="4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password="C7AB" sheet="1" objects="1" scenarios="1"/>
  <mergeCells count="2">
    <mergeCell ref="B6:M6"/>
    <mergeCell ref="B7:M7"/>
  </mergeCells>
  <phoneticPr fontId="5" type="noConversion"/>
  <dataValidations count="1">
    <dataValidation allowBlank="1" showInputMessage="1" showErrorMessage="1" sqref="C5:C1048576 AB1:XFD2 A1:B1048576 D3:XFD1048576 D1:Z2"/>
  </dataValidations>
  <pageMargins left="0" right="0" top="0.51181102362204722" bottom="0.51181102362204722" header="0" footer="0.23622047244094491"/>
  <pageSetup paperSize="9" scale="79" fitToHeight="25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 enableFormatConditionsCalculation="0">
    <tabColor indexed="44"/>
    <pageSetUpPr fitToPage="1"/>
  </sheetPr>
  <dimension ref="B1:BF309"/>
  <sheetViews>
    <sheetView rightToLeft="1" zoomScaleNormal="100" workbookViewId="0">
      <selection activeCell="I26" sqref="I26"/>
    </sheetView>
  </sheetViews>
  <sheetFormatPr defaultColWidth="9.140625" defaultRowHeight="18"/>
  <cols>
    <col min="1" max="1" width="6.28515625" style="1" customWidth="1"/>
    <col min="2" max="2" width="45" style="2" bestFit="1" customWidth="1"/>
    <col min="3" max="3" width="31.2851562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85546875" style="1" bestFit="1" customWidth="1"/>
    <col min="8" max="8" width="7.85546875" style="1" bestFit="1" customWidth="1"/>
    <col min="9" max="9" width="12" style="1" bestFit="1" customWidth="1"/>
    <col min="10" max="10" width="10.140625" style="1" bestFit="1" customWidth="1"/>
    <col min="11" max="11" width="13.140625" style="1" bestFit="1" customWidth="1"/>
    <col min="12" max="12" width="10.140625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8" style="1" customWidth="1"/>
    <col min="18" max="18" width="8.7109375" style="1" customWidth="1"/>
    <col min="19" max="19" width="10" style="1" customWidth="1"/>
    <col min="20" max="20" width="9.5703125" style="1" customWidth="1"/>
    <col min="21" max="21" width="6.140625" style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9" width="5.7109375" style="1" customWidth="1"/>
    <col min="40" max="16384" width="9.140625" style="1"/>
  </cols>
  <sheetData>
    <row r="1" spans="2:58">
      <c r="B1" s="55" t="s">
        <v>199</v>
      </c>
      <c r="C1" s="79" t="s" vm="1">
        <v>259</v>
      </c>
    </row>
    <row r="2" spans="2:58">
      <c r="B2" s="55" t="s">
        <v>198</v>
      </c>
      <c r="C2" s="79" t="s">
        <v>260</v>
      </c>
    </row>
    <row r="3" spans="2:58">
      <c r="B3" s="55" t="s">
        <v>200</v>
      </c>
      <c r="C3" s="79" t="s">
        <v>261</v>
      </c>
    </row>
    <row r="4" spans="2:58">
      <c r="B4" s="55" t="s">
        <v>201</v>
      </c>
      <c r="C4" s="79">
        <v>414</v>
      </c>
    </row>
    <row r="6" spans="2:58" ht="26.25" customHeight="1">
      <c r="B6" s="185" t="s">
        <v>230</v>
      </c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7"/>
    </row>
    <row r="7" spans="2:58" ht="26.25" customHeight="1">
      <c r="B7" s="185" t="s">
        <v>110</v>
      </c>
      <c r="C7" s="186"/>
      <c r="D7" s="186"/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7"/>
      <c r="BF7" s="3"/>
    </row>
    <row r="8" spans="2:58" s="3" customFormat="1" ht="78.75">
      <c r="B8" s="20" t="s">
        <v>134</v>
      </c>
      <c r="C8" s="28" t="s">
        <v>55</v>
      </c>
      <c r="D8" s="71" t="s">
        <v>139</v>
      </c>
      <c r="E8" s="71" t="s">
        <v>136</v>
      </c>
      <c r="F8" s="75" t="s">
        <v>77</v>
      </c>
      <c r="G8" s="28" t="s">
        <v>15</v>
      </c>
      <c r="H8" s="28" t="s">
        <v>78</v>
      </c>
      <c r="I8" s="28" t="s">
        <v>120</v>
      </c>
      <c r="J8" s="28" t="s">
        <v>0</v>
      </c>
      <c r="K8" s="28" t="s">
        <v>124</v>
      </c>
      <c r="L8" s="28" t="s">
        <v>73</v>
      </c>
      <c r="M8" s="28" t="s">
        <v>70</v>
      </c>
      <c r="N8" s="71" t="s">
        <v>202</v>
      </c>
      <c r="O8" s="29" t="s">
        <v>204</v>
      </c>
      <c r="BA8" s="1"/>
      <c r="BB8" s="1"/>
    </row>
    <row r="9" spans="2:58" s="3" customFormat="1" ht="20.25">
      <c r="B9" s="14"/>
      <c r="C9" s="15"/>
      <c r="D9" s="15"/>
      <c r="E9" s="15"/>
      <c r="F9" s="15"/>
      <c r="G9" s="15"/>
      <c r="H9" s="15"/>
      <c r="I9" s="15"/>
      <c r="J9" s="30" t="s">
        <v>22</v>
      </c>
      <c r="K9" s="30" t="s">
        <v>74</v>
      </c>
      <c r="L9" s="30" t="s">
        <v>23</v>
      </c>
      <c r="M9" s="30" t="s">
        <v>20</v>
      </c>
      <c r="N9" s="30" t="s">
        <v>20</v>
      </c>
      <c r="O9" s="31" t="s">
        <v>20</v>
      </c>
      <c r="AZ9" s="1"/>
      <c r="BA9" s="1"/>
      <c r="BB9" s="1"/>
      <c r="BF9" s="4"/>
    </row>
    <row r="10" spans="2:58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9" t="s">
        <v>12</v>
      </c>
      <c r="O10" s="19" t="s">
        <v>13</v>
      </c>
      <c r="P10" s="5"/>
      <c r="AZ10" s="1"/>
      <c r="BA10" s="3"/>
      <c r="BB10" s="1"/>
    </row>
    <row r="11" spans="2:58" s="4" customFormat="1" ht="18" customHeight="1">
      <c r="B11" s="124" t="s">
        <v>38</v>
      </c>
      <c r="C11" s="83"/>
      <c r="D11" s="83"/>
      <c r="E11" s="83"/>
      <c r="F11" s="83"/>
      <c r="G11" s="83"/>
      <c r="H11" s="83"/>
      <c r="I11" s="83"/>
      <c r="J11" s="92"/>
      <c r="K11" s="94"/>
      <c r="L11" s="92">
        <v>22262.210440000003</v>
      </c>
      <c r="M11" s="83"/>
      <c r="N11" s="93">
        <v>1</v>
      </c>
      <c r="O11" s="93">
        <f>L11/'סכום נכסי הקרן'!$C$43</f>
        <v>1.2845326777062701E-2</v>
      </c>
      <c r="P11" s="5"/>
      <c r="AZ11" s="131"/>
      <c r="BA11" s="3"/>
      <c r="BB11" s="131"/>
      <c r="BF11" s="131"/>
    </row>
    <row r="12" spans="2:58" s="4" customFormat="1" ht="18" customHeight="1">
      <c r="B12" s="82" t="s">
        <v>253</v>
      </c>
      <c r="C12" s="83"/>
      <c r="D12" s="83"/>
      <c r="E12" s="83"/>
      <c r="F12" s="83"/>
      <c r="G12" s="83"/>
      <c r="H12" s="83"/>
      <c r="I12" s="83"/>
      <c r="J12" s="92"/>
      <c r="K12" s="94"/>
      <c r="L12" s="92">
        <v>22262.210440000003</v>
      </c>
      <c r="M12" s="83"/>
      <c r="N12" s="93">
        <v>1</v>
      </c>
      <c r="O12" s="93">
        <f>L12/'סכום נכסי הקרן'!$C$43</f>
        <v>1.2845326777062701E-2</v>
      </c>
      <c r="P12" s="5"/>
      <c r="AZ12" s="131"/>
      <c r="BA12" s="3"/>
      <c r="BB12" s="131"/>
      <c r="BF12" s="131"/>
    </row>
    <row r="13" spans="2:58">
      <c r="B13" s="102" t="s">
        <v>1428</v>
      </c>
      <c r="C13" s="83"/>
      <c r="D13" s="83"/>
      <c r="E13" s="83"/>
      <c r="F13" s="83"/>
      <c r="G13" s="83"/>
      <c r="H13" s="83"/>
      <c r="I13" s="83"/>
      <c r="J13" s="92"/>
      <c r="K13" s="94"/>
      <c r="L13" s="92">
        <v>22262.210440000003</v>
      </c>
      <c r="M13" s="83"/>
      <c r="N13" s="93">
        <v>1</v>
      </c>
      <c r="O13" s="93">
        <f>L13/'סכום נכסי הקרן'!$C$43</f>
        <v>1.2845326777062701E-2</v>
      </c>
      <c r="BA13" s="3"/>
    </row>
    <row r="14" spans="2:58" ht="20.25">
      <c r="B14" s="88" t="s">
        <v>1429</v>
      </c>
      <c r="C14" s="85" t="s">
        <v>1430</v>
      </c>
      <c r="D14" s="98" t="s">
        <v>32</v>
      </c>
      <c r="E14" s="85"/>
      <c r="F14" s="98" t="s">
        <v>1353</v>
      </c>
      <c r="G14" s="85" t="s">
        <v>322</v>
      </c>
      <c r="H14" s="85" t="s">
        <v>1431</v>
      </c>
      <c r="I14" s="98" t="s">
        <v>183</v>
      </c>
      <c r="J14" s="95">
        <v>3570.39</v>
      </c>
      <c r="K14" s="97">
        <v>14187.79</v>
      </c>
      <c r="L14" s="95">
        <v>1948.22488</v>
      </c>
      <c r="M14" s="96">
        <v>1.3825930594212613E-4</v>
      </c>
      <c r="N14" s="96">
        <v>8.7512643241368968E-2</v>
      </c>
      <c r="O14" s="96">
        <f>L14/'סכום נכסי הקרן'!$C$43</f>
        <v>1.124128499559892E-3</v>
      </c>
      <c r="BA14" s="4"/>
    </row>
    <row r="15" spans="2:58">
      <c r="B15" s="88" t="s">
        <v>1432</v>
      </c>
      <c r="C15" s="85" t="s">
        <v>1433</v>
      </c>
      <c r="D15" s="98" t="s">
        <v>157</v>
      </c>
      <c r="E15" s="85"/>
      <c r="F15" s="98" t="s">
        <v>1353</v>
      </c>
      <c r="G15" s="85" t="s">
        <v>665</v>
      </c>
      <c r="H15" s="85"/>
      <c r="I15" s="98" t="s">
        <v>185</v>
      </c>
      <c r="J15" s="95">
        <v>5240</v>
      </c>
      <c r="K15" s="97">
        <v>3311</v>
      </c>
      <c r="L15" s="95">
        <v>743.24122999999997</v>
      </c>
      <c r="M15" s="96">
        <v>3.0517454935021377E-4</v>
      </c>
      <c r="N15" s="96">
        <v>3.338577864957061E-2</v>
      </c>
      <c r="O15" s="96">
        <f>L15/'סכום נכסי הקרן'!$C$43</f>
        <v>4.2885123646041755E-4</v>
      </c>
    </row>
    <row r="16" spans="2:58">
      <c r="B16" s="88" t="s">
        <v>1434</v>
      </c>
      <c r="C16" s="85" t="s">
        <v>1435</v>
      </c>
      <c r="D16" s="98" t="s">
        <v>157</v>
      </c>
      <c r="E16" s="85"/>
      <c r="F16" s="98" t="s">
        <v>1353</v>
      </c>
      <c r="G16" s="85" t="s">
        <v>665</v>
      </c>
      <c r="H16" s="85"/>
      <c r="I16" s="98" t="s">
        <v>185</v>
      </c>
      <c r="J16" s="95">
        <v>8600</v>
      </c>
      <c r="K16" s="97">
        <v>2035</v>
      </c>
      <c r="L16" s="95">
        <v>749.72532999999999</v>
      </c>
      <c r="M16" s="96">
        <v>7.7489448930556429E-5</v>
      </c>
      <c r="N16" s="96">
        <v>3.3677039035302545E-2</v>
      </c>
      <c r="O16" s="96">
        <f>L16/'סכום נכסי הקרן'!$C$43</f>
        <v>4.3259257129235764E-4</v>
      </c>
    </row>
    <row r="17" spans="2:52">
      <c r="B17" s="88" t="s">
        <v>1436</v>
      </c>
      <c r="C17" s="85" t="s">
        <v>1437</v>
      </c>
      <c r="D17" s="98" t="s">
        <v>32</v>
      </c>
      <c r="E17" s="85"/>
      <c r="F17" s="98" t="s">
        <v>1353</v>
      </c>
      <c r="G17" s="85" t="s">
        <v>665</v>
      </c>
      <c r="H17" s="85"/>
      <c r="I17" s="98" t="s">
        <v>183</v>
      </c>
      <c r="J17" s="95">
        <v>1706.24</v>
      </c>
      <c r="K17" s="97">
        <v>9723.857</v>
      </c>
      <c r="L17" s="95">
        <v>638.09781999999996</v>
      </c>
      <c r="M17" s="96">
        <v>2.4381404658050664E-4</v>
      </c>
      <c r="N17" s="96">
        <v>2.866282401380444E-2</v>
      </c>
      <c r="O17" s="96">
        <f>L17/'סכום נכסי הקרן'!$C$43</f>
        <v>3.6818334081075799E-4</v>
      </c>
    </row>
    <row r="18" spans="2:52">
      <c r="B18" s="88" t="s">
        <v>1438</v>
      </c>
      <c r="C18" s="85" t="s">
        <v>1439</v>
      </c>
      <c r="D18" s="98" t="s">
        <v>32</v>
      </c>
      <c r="E18" s="85"/>
      <c r="F18" s="98" t="s">
        <v>1353</v>
      </c>
      <c r="G18" s="85" t="s">
        <v>665</v>
      </c>
      <c r="H18" s="85"/>
      <c r="I18" s="98" t="s">
        <v>183</v>
      </c>
      <c r="J18" s="95">
        <v>20831.099999999999</v>
      </c>
      <c r="K18" s="97">
        <v>910</v>
      </c>
      <c r="L18" s="95">
        <v>729.05914000000007</v>
      </c>
      <c r="M18" s="96">
        <v>2.2654887518297963E-3</v>
      </c>
      <c r="N18" s="96">
        <v>3.2748730947671341E-2</v>
      </c>
      <c r="O18" s="96">
        <f>L18/'סכום נכסי הקרן'!$C$43</f>
        <v>4.2066815055694464E-4</v>
      </c>
    </row>
    <row r="19" spans="2:52" ht="20.25">
      <c r="B19" s="88" t="s">
        <v>1440</v>
      </c>
      <c r="C19" s="85" t="s">
        <v>1441</v>
      </c>
      <c r="D19" s="98" t="s">
        <v>32</v>
      </c>
      <c r="E19" s="85"/>
      <c r="F19" s="98" t="s">
        <v>1353</v>
      </c>
      <c r="G19" s="85" t="s">
        <v>665</v>
      </c>
      <c r="H19" s="85"/>
      <c r="I19" s="98" t="s">
        <v>185</v>
      </c>
      <c r="J19" s="95">
        <v>9413.93</v>
      </c>
      <c r="K19" s="97">
        <v>1797</v>
      </c>
      <c r="L19" s="95">
        <v>724.69994999999994</v>
      </c>
      <c r="M19" s="96">
        <v>3.5413736945789902E-5</v>
      </c>
      <c r="N19" s="96">
        <v>3.2552919754000847E-2</v>
      </c>
      <c r="O19" s="96">
        <f>L19/'סכום נכסי הקרן'!$C$43</f>
        <v>4.1815289178764046E-4</v>
      </c>
      <c r="AZ19" s="4"/>
    </row>
    <row r="20" spans="2:52">
      <c r="B20" s="88" t="s">
        <v>1442</v>
      </c>
      <c r="C20" s="85" t="s">
        <v>1443</v>
      </c>
      <c r="D20" s="98" t="s">
        <v>32</v>
      </c>
      <c r="E20" s="85"/>
      <c r="F20" s="98" t="s">
        <v>1353</v>
      </c>
      <c r="G20" s="85" t="s">
        <v>665</v>
      </c>
      <c r="H20" s="85"/>
      <c r="I20" s="98" t="s">
        <v>193</v>
      </c>
      <c r="J20" s="95">
        <v>44</v>
      </c>
      <c r="K20" s="97">
        <v>859838</v>
      </c>
      <c r="L20" s="95">
        <v>1414.87375</v>
      </c>
      <c r="M20" s="96">
        <v>2.096332670369969E-3</v>
      </c>
      <c r="N20" s="96">
        <v>6.3554953530481489E-2</v>
      </c>
      <c r="O20" s="96">
        <f>L20/'סכום נכסי הקרן'!$C$43</f>
        <v>8.1638414640006955E-4</v>
      </c>
      <c r="AZ20" s="3"/>
    </row>
    <row r="21" spans="2:52">
      <c r="B21" s="88" t="s">
        <v>1444</v>
      </c>
      <c r="C21" s="85" t="s">
        <v>1445</v>
      </c>
      <c r="D21" s="98" t="s">
        <v>32</v>
      </c>
      <c r="E21" s="85"/>
      <c r="F21" s="98" t="s">
        <v>1353</v>
      </c>
      <c r="G21" s="85" t="s">
        <v>665</v>
      </c>
      <c r="H21" s="85"/>
      <c r="I21" s="98" t="s">
        <v>183</v>
      </c>
      <c r="J21" s="95">
        <v>16119.99</v>
      </c>
      <c r="K21" s="97">
        <v>1417</v>
      </c>
      <c r="L21" s="95">
        <v>878.50431999999989</v>
      </c>
      <c r="M21" s="96">
        <v>6.0680222342580242E-4</v>
      </c>
      <c r="N21" s="96">
        <v>3.946168429086145E-2</v>
      </c>
      <c r="O21" s="96">
        <f>L21/'סכום נכסי הקרן'!$C$43</f>
        <v>5.0689822988939722E-4</v>
      </c>
    </row>
    <row r="22" spans="2:52">
      <c r="B22" s="88" t="s">
        <v>1446</v>
      </c>
      <c r="C22" s="85" t="s">
        <v>1447</v>
      </c>
      <c r="D22" s="98" t="s">
        <v>32</v>
      </c>
      <c r="E22" s="85"/>
      <c r="F22" s="98" t="s">
        <v>1353</v>
      </c>
      <c r="G22" s="85" t="s">
        <v>665</v>
      </c>
      <c r="H22" s="85"/>
      <c r="I22" s="98" t="s">
        <v>183</v>
      </c>
      <c r="J22" s="95">
        <v>15189.83</v>
      </c>
      <c r="K22" s="97">
        <v>1590.17</v>
      </c>
      <c r="L22" s="95">
        <v>928.97868999999992</v>
      </c>
      <c r="M22" s="96">
        <v>8.3107208728842183E-5</v>
      </c>
      <c r="N22" s="96">
        <v>4.1728951062776846E-2</v>
      </c>
      <c r="O22" s="96">
        <f>L22/'סכום נכסי הקרן'!$C$43</f>
        <v>5.3602201246542652E-4</v>
      </c>
    </row>
    <row r="23" spans="2:52">
      <c r="B23" s="88" t="s">
        <v>1448</v>
      </c>
      <c r="C23" s="85" t="s">
        <v>1449</v>
      </c>
      <c r="D23" s="98" t="s">
        <v>32</v>
      </c>
      <c r="E23" s="85"/>
      <c r="F23" s="98" t="s">
        <v>1353</v>
      </c>
      <c r="G23" s="85" t="s">
        <v>665</v>
      </c>
      <c r="H23" s="85"/>
      <c r="I23" s="98" t="s">
        <v>185</v>
      </c>
      <c r="J23" s="95">
        <v>34640.32</v>
      </c>
      <c r="K23" s="97">
        <v>1023.2</v>
      </c>
      <c r="L23" s="95">
        <v>1518.3844899999999</v>
      </c>
      <c r="M23" s="96">
        <v>2.030552028769483E-3</v>
      </c>
      <c r="N23" s="96">
        <v>6.8204569986088037E-2</v>
      </c>
      <c r="O23" s="96">
        <f>L23/'סכום נכסי הקרן'!$C$43</f>
        <v>8.7610998916034372E-4</v>
      </c>
    </row>
    <row r="24" spans="2:52">
      <c r="B24" s="88" t="s">
        <v>1450</v>
      </c>
      <c r="C24" s="85" t="s">
        <v>1451</v>
      </c>
      <c r="D24" s="98" t="s">
        <v>32</v>
      </c>
      <c r="E24" s="85"/>
      <c r="F24" s="98" t="s">
        <v>1353</v>
      </c>
      <c r="G24" s="85" t="s">
        <v>665</v>
      </c>
      <c r="H24" s="85"/>
      <c r="I24" s="98" t="s">
        <v>185</v>
      </c>
      <c r="J24" s="95">
        <v>88780</v>
      </c>
      <c r="K24" s="97">
        <v>967.19</v>
      </c>
      <c r="L24" s="95">
        <v>3678.4618999999998</v>
      </c>
      <c r="M24" s="96">
        <v>4.8179329430504485E-4</v>
      </c>
      <c r="N24" s="96">
        <v>0.16523345289157187</v>
      </c>
      <c r="O24" s="96">
        <f>L24/'סכום נכסי הקרן'!$C$43</f>
        <v>2.1224776968946364E-3</v>
      </c>
    </row>
    <row r="25" spans="2:52">
      <c r="B25" s="88" t="s">
        <v>1452</v>
      </c>
      <c r="C25" s="85" t="s">
        <v>1453</v>
      </c>
      <c r="D25" s="98" t="s">
        <v>32</v>
      </c>
      <c r="E25" s="85"/>
      <c r="F25" s="98" t="s">
        <v>1353</v>
      </c>
      <c r="G25" s="85" t="s">
        <v>665</v>
      </c>
      <c r="H25" s="85"/>
      <c r="I25" s="98" t="s">
        <v>193</v>
      </c>
      <c r="J25" s="95">
        <v>5776.54</v>
      </c>
      <c r="K25" s="97">
        <v>7761.6859999999997</v>
      </c>
      <c r="L25" s="95">
        <v>1676.7654</v>
      </c>
      <c r="M25" s="96">
        <v>8.2466585497034661E-4</v>
      </c>
      <c r="N25" s="96">
        <v>7.531890889806897E-2</v>
      </c>
      <c r="O25" s="96">
        <f>L25/'סכום נכסי הקרן'!$C$43</f>
        <v>9.6749599728751144E-4</v>
      </c>
    </row>
    <row r="26" spans="2:52">
      <c r="B26" s="88" t="s">
        <v>1454</v>
      </c>
      <c r="C26" s="85" t="s">
        <v>1455</v>
      </c>
      <c r="D26" s="98" t="s">
        <v>157</v>
      </c>
      <c r="E26" s="85"/>
      <c r="F26" s="98" t="s">
        <v>1353</v>
      </c>
      <c r="G26" s="85" t="s">
        <v>665</v>
      </c>
      <c r="H26" s="85"/>
      <c r="I26" s="98" t="s">
        <v>185</v>
      </c>
      <c r="J26" s="95">
        <v>15384.79</v>
      </c>
      <c r="K26" s="97">
        <v>10064.49</v>
      </c>
      <c r="L26" s="95">
        <v>6633.1935400000002</v>
      </c>
      <c r="M26" s="96">
        <v>6.8381200253907063E-4</v>
      </c>
      <c r="N26" s="96">
        <v>0.29795754369843247</v>
      </c>
      <c r="O26" s="96">
        <f>L26/'סכום נכסי הקרן'!$C$43</f>
        <v>3.8273620144973044E-3</v>
      </c>
    </row>
    <row r="27" spans="2:52">
      <c r="B27" s="84"/>
      <c r="C27" s="85"/>
      <c r="D27" s="85"/>
      <c r="E27" s="85"/>
      <c r="F27" s="85"/>
      <c r="G27" s="85"/>
      <c r="H27" s="85"/>
      <c r="I27" s="85"/>
      <c r="J27" s="95"/>
      <c r="K27" s="97"/>
      <c r="L27" s="85"/>
      <c r="M27" s="85"/>
      <c r="N27" s="96"/>
      <c r="O27" s="85"/>
    </row>
    <row r="28" spans="2:52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</row>
    <row r="29" spans="2:52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</row>
    <row r="30" spans="2:52">
      <c r="B30" s="111" t="s">
        <v>1885</v>
      </c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</row>
    <row r="31" spans="2:52">
      <c r="B31" s="111" t="s">
        <v>131</v>
      </c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</row>
    <row r="32" spans="2:52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</row>
    <row r="33" spans="2:15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</row>
    <row r="34" spans="2:15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</row>
    <row r="35" spans="2:15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</row>
    <row r="36" spans="2:15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</row>
    <row r="37" spans="2:15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</row>
    <row r="38" spans="2:15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</row>
    <row r="39" spans="2:15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</row>
    <row r="40" spans="2:15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</row>
    <row r="41" spans="2:15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</row>
    <row r="42" spans="2:15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2:15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</row>
    <row r="44" spans="2:15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</row>
    <row r="45" spans="2:15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</row>
    <row r="46" spans="2:15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</row>
    <row r="47" spans="2:15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</row>
    <row r="48" spans="2:15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</row>
    <row r="49" spans="2:15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</row>
    <row r="50" spans="2:15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</row>
    <row r="51" spans="2:15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</row>
    <row r="52" spans="2:15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</row>
    <row r="53" spans="2:15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</row>
    <row r="54" spans="2:15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</row>
    <row r="55" spans="2:15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</row>
    <row r="56" spans="2:15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</row>
    <row r="57" spans="2:15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</row>
    <row r="58" spans="2:15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</row>
    <row r="59" spans="2:15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</row>
    <row r="60" spans="2:15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</row>
    <row r="61" spans="2:15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</row>
    <row r="62" spans="2:15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</row>
    <row r="63" spans="2:15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</row>
    <row r="64" spans="2:15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</row>
    <row r="65" spans="2:15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</row>
    <row r="66" spans="2:15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</row>
    <row r="67" spans="2:15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</row>
    <row r="68" spans="2:15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</row>
    <row r="69" spans="2:1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</row>
    <row r="70" spans="2:15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</row>
    <row r="71" spans="2:15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</row>
    <row r="72" spans="2:15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</row>
    <row r="73" spans="2:15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</row>
    <row r="74" spans="2:15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  <row r="75" spans="2:15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</row>
    <row r="76" spans="2:15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</row>
    <row r="77" spans="2:15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</row>
    <row r="78" spans="2:15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</row>
    <row r="79" spans="2:15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</row>
    <row r="80" spans="2:15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</row>
    <row r="81" spans="2:15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</row>
    <row r="82" spans="2:15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</row>
    <row r="83" spans="2:15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</row>
    <row r="84" spans="2:15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</row>
    <row r="85" spans="2:15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</row>
    <row r="86" spans="2:15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</row>
    <row r="87" spans="2:15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</row>
    <row r="88" spans="2:15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</row>
    <row r="89" spans="2:15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</row>
    <row r="90" spans="2:15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</row>
    <row r="91" spans="2:15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</row>
    <row r="92" spans="2:15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</row>
    <row r="93" spans="2:15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</row>
    <row r="94" spans="2:15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</row>
    <row r="95" spans="2:15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</row>
    <row r="96" spans="2:15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</row>
    <row r="97" spans="2:15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</row>
    <row r="98" spans="2:15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</row>
    <row r="99" spans="2:15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</row>
    <row r="100" spans="2:15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</row>
    <row r="101" spans="2:15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</row>
    <row r="102" spans="2:15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</row>
    <row r="103" spans="2:15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</row>
    <row r="104" spans="2:15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</row>
    <row r="105" spans="2:15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</row>
    <row r="106" spans="2:15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</row>
    <row r="107" spans="2:15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</row>
    <row r="108" spans="2:15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</row>
    <row r="109" spans="2:15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</row>
    <row r="110" spans="2:15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</row>
    <row r="111" spans="2:15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</row>
    <row r="112" spans="2:15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</row>
    <row r="113" spans="2:15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</row>
    <row r="114" spans="2:15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</row>
    <row r="115" spans="2:15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</row>
    <row r="116" spans="2:15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</row>
    <row r="117" spans="2:15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</row>
    <row r="118" spans="2:15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  <c r="N118" s="101"/>
      <c r="O118" s="101"/>
    </row>
    <row r="119" spans="2:15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</row>
    <row r="120" spans="2:15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  <c r="M120" s="101"/>
      <c r="N120" s="101"/>
      <c r="O120" s="101"/>
    </row>
    <row r="121" spans="2:15"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  <c r="M121" s="101"/>
      <c r="N121" s="101"/>
      <c r="O121" s="101"/>
    </row>
    <row r="122" spans="2:15"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  <c r="L122" s="101"/>
      <c r="M122" s="101"/>
      <c r="N122" s="101"/>
      <c r="O122" s="101"/>
    </row>
    <row r="123" spans="2:15"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  <c r="L123" s="101"/>
      <c r="M123" s="101"/>
      <c r="N123" s="101"/>
      <c r="O123" s="101"/>
    </row>
    <row r="124" spans="2:15">
      <c r="B124" s="101"/>
      <c r="C124" s="101"/>
      <c r="D124" s="101"/>
      <c r="E124" s="101"/>
      <c r="F124" s="101"/>
      <c r="G124" s="101"/>
      <c r="H124" s="101"/>
      <c r="I124" s="101"/>
      <c r="J124" s="101"/>
      <c r="K124" s="101"/>
      <c r="L124" s="101"/>
      <c r="M124" s="101"/>
      <c r="N124" s="101"/>
      <c r="O124" s="101"/>
    </row>
    <row r="125" spans="2:15"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  <c r="L125" s="101"/>
      <c r="M125" s="101"/>
      <c r="N125" s="101"/>
      <c r="O125" s="101"/>
    </row>
    <row r="126" spans="2:15">
      <c r="B126" s="101"/>
      <c r="C126" s="101"/>
      <c r="D126" s="101"/>
      <c r="E126" s="101"/>
      <c r="F126" s="101"/>
      <c r="G126" s="101"/>
      <c r="H126" s="101"/>
      <c r="I126" s="101"/>
      <c r="J126" s="101"/>
      <c r="K126" s="101"/>
      <c r="L126" s="101"/>
      <c r="M126" s="101"/>
      <c r="N126" s="101"/>
      <c r="O126" s="101"/>
    </row>
    <row r="127" spans="2:15">
      <c r="C127" s="1"/>
      <c r="D127" s="1"/>
      <c r="E127" s="1"/>
    </row>
    <row r="128" spans="2:1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2"/>
      <c r="C307" s="1"/>
      <c r="D307" s="1"/>
      <c r="E307" s="1"/>
    </row>
    <row r="308" spans="2:5">
      <c r="B308" s="42"/>
      <c r="C308" s="1"/>
      <c r="D308" s="1"/>
      <c r="E308" s="1"/>
    </row>
    <row r="309" spans="2:5">
      <c r="B309" s="3"/>
      <c r="C309" s="1"/>
      <c r="D309" s="1"/>
      <c r="E309" s="1"/>
    </row>
  </sheetData>
  <sheetProtection password="C7AB" sheet="1" objects="1" scenarios="1"/>
  <mergeCells count="2">
    <mergeCell ref="B6:O6"/>
    <mergeCell ref="B7:O7"/>
  </mergeCells>
  <phoneticPr fontId="5" type="noConversion"/>
  <dataValidations count="1">
    <dataValidation allowBlank="1" showInputMessage="1" showErrorMessage="1" sqref="C5:C1048576 AA1:XFD2 A1:B1048576 D3:XFD1048576 D1:Y2"/>
  </dataValidations>
  <pageMargins left="0" right="0" top="0.51181102362204722" bottom="0.51181102362204722" header="0" footer="0.23622047244094491"/>
  <pageSetup paperSize="9" scale="77" fitToHeight="25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2016-09-11T11:38:39+00:00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181AF5AA-5AEA-4570-9F42-DCC9F1D668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40</vt:i4>
      </vt:variant>
    </vt:vector>
  </HeadingPairs>
  <TitlesOfParts>
    <vt:vector size="7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  <vt:lpstr>הלוואות!WPrint_Area_W</vt:lpstr>
      <vt:lpstr>'חוזים עתידיים'!WPrint_Area_W</vt:lpstr>
      <vt:lpstr>'סכום נכסי הקרן'!WPrint_Area_W</vt:lpstr>
      <vt:lpstr>'אג"ח קונצרני'!WPrint_TitlesW</vt:lpstr>
      <vt:lpstr>הלוואות!WPrint_TitlesW</vt:lpstr>
      <vt:lpstr>'לא סחיר - חוזים עתידיים'!WPrint_TitlesW</vt:lpstr>
      <vt:lpstr>'לא סחיר- תעודות התחייבות ממשלתי'!WPrint_TitlesW</vt:lpstr>
      <vt:lpstr>מזומנים!WPrint_TitlesW</vt:lpstr>
      <vt:lpstr>מניות!WPrint_TitlesW</vt:lpstr>
      <vt:lpstr>'קרנות נאמנות'!WPrint_TitlesW</vt:lpstr>
      <vt:lpstr>'תעודות התחייבות ממשלתיות'!WPrint_TitlesW</vt:lpstr>
      <vt:lpstr>'תעודות סל'!WPrint_TitlesW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גיא</dc:creator>
  <cp:lastModifiedBy>user</cp:lastModifiedBy>
  <cp:lastPrinted>2016-09-11T06:03:41Z</cp:lastPrinted>
  <dcterms:created xsi:type="dcterms:W3CDTF">2005-07-19T07:39:38Z</dcterms:created>
  <dcterms:modified xsi:type="dcterms:W3CDTF">2016-09-11T06:03:57Z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1" name="_NewReviewCycle">
    <vt:lpwstr/>
  </property>
  <property fmtid="{D5CDD505-2E9C-101B-9397-08002B2CF9AE}" pid="22" name="b76e59bb9f5947a781773f53cc6e9460">
    <vt:lpwstr/>
  </property>
  <property fmtid="{D5CDD505-2E9C-101B-9397-08002B2CF9AE}" pid="23" name="n612d9597dc7466f957352ce79be86f3">
    <vt:lpwstr/>
  </property>
  <property fmtid="{D5CDD505-2E9C-101B-9397-08002B2CF9AE}" pid="24" name="ia53b9f18d984e01914f4b79710425b7">
    <vt:lpwstr/>
  </property>
  <property fmtid="{D5CDD505-2E9C-101B-9397-08002B2CF9AE}" pid="26" name="aa1c885e8039426686f6c49672b09953">
    <vt:lpwstr/>
  </property>
  <property fmtid="{D5CDD505-2E9C-101B-9397-08002B2CF9AE}" pid="27" name="e09eddfac2354f9ab04a226e27f86f1f">
    <vt:lpwstr/>
  </property>
  <property fmtid="{D5CDD505-2E9C-101B-9397-08002B2CF9AE}" pid="29" name="kb4cc1381c4248d7a2dfa3f1be0c86c0">
    <vt:lpwstr/>
  </property>
  <property fmtid="{D5CDD505-2E9C-101B-9397-08002B2CF9AE}" pid="30" name="xd_Signature">
    <vt:bool>false</vt:bool>
  </property>
  <property fmtid="{D5CDD505-2E9C-101B-9397-08002B2CF9AE}" pid="31" name="xd_ProgID">
    <vt:lpwstr/>
  </property>
  <property fmtid="{D5CDD505-2E9C-101B-9397-08002B2CF9AE}" pid="32" name="_SourceUrl">
    <vt:lpwstr/>
  </property>
  <property fmtid="{D5CDD505-2E9C-101B-9397-08002B2CF9AE}" pid="33" name="_SharedFileIndex">
    <vt:lpwstr/>
  </property>
  <property fmtid="{D5CDD505-2E9C-101B-9397-08002B2CF9AE}" pid="34" name="TemplateUrl">
    <vt:lpwstr/>
  </property>
</Properties>
</file>