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740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  <externalReference r:id="rId36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הלוואות!$B$6:$O$52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להשקעה'!$B$6:$D$22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מניות'!$B$6:$M$21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מזומנים!$B$6:$K$37</definedName>
    <definedName name="Print_Area" localSheetId="6">מניות!$B$6:$N$32</definedName>
    <definedName name="Print_Area" localSheetId="0">'סכום נכסי הקרן'!$B$6:$D$44</definedName>
    <definedName name="Print_Area" localSheetId="23">'פקדונות מעל 3 חודשים'!$B$6:$O$39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  <definedName name="_xlnm.Print_Area" localSheetId="25">'השקעה בחברות מוחזקות'!$A$1:$K$12</definedName>
    <definedName name="_xlnm.Print_Area" localSheetId="26">'השקעות אחרות '!$A$1:$K$11</definedName>
    <definedName name="_xlnm.Print_Titles" localSheetId="5">'אג"ח קונצרני'!$6:$10</definedName>
    <definedName name="_xlnm.Print_Titles" localSheetId="10">אופציות!$6:$10</definedName>
    <definedName name="_xlnm.Print_Titles" localSheetId="22">הלוואות!$6:$9</definedName>
    <definedName name="_xlnm.Print_Titles" localSheetId="24">'זכויות מקרקעין'!$6:$9</definedName>
    <definedName name="_xlnm.Print_Titles" localSheetId="27">'יתרת התחייבות להשקעה'!$6:$10</definedName>
    <definedName name="_xlnm.Print_Titles" localSheetId="15">'לא סחיר - אג"ח קונצרני'!$6:$10</definedName>
    <definedName name="_xlnm.Print_Titles" localSheetId="20">'לא סחיר - חוזים עתידיים'!$6:$10</definedName>
    <definedName name="_xlnm.Print_Titles" localSheetId="16">'לא סחיר - מניות'!$6:$10</definedName>
    <definedName name="_xlnm.Print_Titles" localSheetId="17">'לא סחיר - קרנות השקעה'!$6:$10</definedName>
    <definedName name="_xlnm.Print_Titles" localSheetId="13">'לא סחיר- תעודות התחייבות ממשלתי'!$6:$10</definedName>
    <definedName name="_xlnm.Print_Titles" localSheetId="2">מזומנים!$6:$9</definedName>
    <definedName name="_xlnm.Print_Titles" localSheetId="6">מניות!$6:$10</definedName>
    <definedName name="_xlnm.Print_Titles" localSheetId="23">'פקדונות מעל 3 חודשים'!$6:$9</definedName>
    <definedName name="_xlnm.Print_Titles" localSheetId="8">'קרנות נאמנות'!$6:$10</definedName>
    <definedName name="_xlnm.Print_Titles" localSheetId="3">'תעודות התחייבות ממשלתיות'!$6:$10</definedName>
    <definedName name="_xlnm.Print_Titles" localSheetId="7">'תעודות סל'!$6:$10</definedName>
  </definedNames>
  <calcPr calcId="145621"/>
</workbook>
</file>

<file path=xl/calcChain.xml><?xml version="1.0" encoding="utf-8"?>
<calcChain xmlns="http://schemas.openxmlformats.org/spreadsheetml/2006/main">
  <c r="L64" i="58" l="1"/>
  <c r="L63" i="58"/>
  <c r="L62" i="58"/>
  <c r="L61" i="58"/>
  <c r="L60" i="58"/>
  <c r="L59" i="58"/>
  <c r="L58" i="58"/>
  <c r="L57" i="58"/>
  <c r="L56" i="58"/>
  <c r="L55" i="58"/>
  <c r="L54" i="58"/>
  <c r="L53" i="58"/>
  <c r="J53" i="58"/>
  <c r="J52" i="58"/>
  <c r="L52" i="58" s="1"/>
  <c r="L50" i="58"/>
  <c r="L49" i="58"/>
  <c r="J49" i="58"/>
  <c r="L47" i="58"/>
  <c r="L46" i="58"/>
  <c r="L45" i="58"/>
  <c r="L44" i="58"/>
  <c r="L43" i="58"/>
  <c r="L42" i="58"/>
  <c r="L41" i="58"/>
  <c r="L40" i="58"/>
  <c r="L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L20" i="58"/>
  <c r="J19" i="58"/>
  <c r="L19" i="58" s="1"/>
  <c r="L17" i="58"/>
  <c r="L16" i="58"/>
  <c r="L15" i="58"/>
  <c r="L14" i="58"/>
  <c r="L13" i="58"/>
  <c r="J12" i="58"/>
  <c r="L12" i="58" s="1"/>
  <c r="J11" i="58"/>
  <c r="L11" i="58" s="1"/>
  <c r="J10" i="58" l="1"/>
  <c r="K11" i="58"/>
  <c r="K19" i="58"/>
  <c r="K52" i="58"/>
  <c r="K46" i="58" l="1"/>
  <c r="K44" i="58"/>
  <c r="K42" i="58"/>
  <c r="K40" i="58"/>
  <c r="K38" i="58"/>
  <c r="K36" i="58"/>
  <c r="K34" i="58"/>
  <c r="K32" i="58"/>
  <c r="K30" i="58"/>
  <c r="K28" i="58"/>
  <c r="K26" i="58"/>
  <c r="K24" i="58"/>
  <c r="K22" i="58"/>
  <c r="K20" i="58"/>
  <c r="L10" i="58"/>
  <c r="K16" i="58"/>
  <c r="K14" i="58"/>
  <c r="K12" i="58"/>
  <c r="K64" i="58"/>
  <c r="K62" i="58"/>
  <c r="K60" i="58"/>
  <c r="K58" i="58"/>
  <c r="K56" i="58"/>
  <c r="K54" i="58"/>
  <c r="K50" i="58"/>
  <c r="K17" i="58"/>
  <c r="K15" i="58"/>
  <c r="K13" i="58"/>
  <c r="K10" i="58"/>
  <c r="K47" i="58"/>
  <c r="K45" i="58"/>
  <c r="K43" i="58"/>
  <c r="K41" i="58"/>
  <c r="K39" i="58"/>
  <c r="K37" i="58"/>
  <c r="K35" i="58"/>
  <c r="K33" i="58"/>
  <c r="K31" i="58"/>
  <c r="K29" i="58"/>
  <c r="K27" i="58"/>
  <c r="K25" i="58"/>
  <c r="K23" i="58"/>
  <c r="K21" i="58"/>
  <c r="K63" i="58"/>
  <c r="K61" i="58"/>
  <c r="K59" i="58"/>
  <c r="K57" i="58"/>
  <c r="K55" i="58"/>
  <c r="K53" i="58"/>
  <c r="K49" i="58"/>
  <c r="L13" i="78" l="1"/>
  <c r="M12" i="78" l="1"/>
  <c r="C11" i="84" l="1"/>
  <c r="M15" i="78" l="1"/>
  <c r="J15" i="78"/>
  <c r="G15" i="78"/>
  <c r="M11" i="78" l="1"/>
  <c r="H28" i="73"/>
  <c r="H12" i="73" s="1"/>
  <c r="H71" i="73"/>
  <c r="H47" i="73" s="1"/>
  <c r="C11" i="88" l="1"/>
  <c r="M10" i="78"/>
  <c r="N11" i="78"/>
  <c r="C38" i="88"/>
  <c r="C23" i="88"/>
  <c r="C12" i="88"/>
  <c r="C55" i="84"/>
  <c r="C33" i="88" l="1"/>
  <c r="C10" i="88" s="1"/>
  <c r="N185" i="78"/>
  <c r="N181" i="78"/>
  <c r="N177" i="78"/>
  <c r="N173" i="78"/>
  <c r="N169" i="78"/>
  <c r="N165" i="78"/>
  <c r="N161" i="78"/>
  <c r="N157" i="78"/>
  <c r="N152" i="78"/>
  <c r="N147" i="78"/>
  <c r="N143" i="78"/>
  <c r="N139" i="78"/>
  <c r="N135" i="78"/>
  <c r="N131" i="78"/>
  <c r="N127" i="78"/>
  <c r="N123" i="78"/>
  <c r="N119" i="78"/>
  <c r="N115" i="78"/>
  <c r="N111" i="78"/>
  <c r="N107" i="78"/>
  <c r="N103" i="78"/>
  <c r="N99" i="78"/>
  <c r="N95" i="78"/>
  <c r="N91" i="78"/>
  <c r="N87" i="78"/>
  <c r="N83" i="78"/>
  <c r="N79" i="78"/>
  <c r="N75" i="78"/>
  <c r="N71" i="78"/>
  <c r="N67" i="78"/>
  <c r="N63" i="78"/>
  <c r="N59" i="78"/>
  <c r="N55" i="78"/>
  <c r="N51" i="78"/>
  <c r="N47" i="78"/>
  <c r="N43" i="78"/>
  <c r="N39" i="78"/>
  <c r="N35" i="78"/>
  <c r="N31" i="78"/>
  <c r="N27" i="78"/>
  <c r="N22" i="78"/>
  <c r="N18" i="78"/>
  <c r="N188" i="78"/>
  <c r="N184" i="78"/>
  <c r="N180" i="78"/>
  <c r="N176" i="78"/>
  <c r="N172" i="78"/>
  <c r="N168" i="78"/>
  <c r="N164" i="78"/>
  <c r="N160" i="78"/>
  <c r="N155" i="78"/>
  <c r="N150" i="78"/>
  <c r="N146" i="78"/>
  <c r="N142" i="78"/>
  <c r="N138" i="78"/>
  <c r="N134" i="78"/>
  <c r="N130" i="78"/>
  <c r="N126" i="78"/>
  <c r="N122" i="78"/>
  <c r="N118" i="78"/>
  <c r="N114" i="78"/>
  <c r="N110" i="78"/>
  <c r="N106" i="78"/>
  <c r="N102" i="78"/>
  <c r="N98" i="78"/>
  <c r="N94" i="78"/>
  <c r="N90" i="78"/>
  <c r="N86" i="78"/>
  <c r="N82" i="78"/>
  <c r="N78" i="78"/>
  <c r="N74" i="78"/>
  <c r="N70" i="78"/>
  <c r="N66" i="78"/>
  <c r="N62" i="78"/>
  <c r="N58" i="78"/>
  <c r="N54" i="78"/>
  <c r="N50" i="78"/>
  <c r="N46" i="78"/>
  <c r="N42" i="78"/>
  <c r="N38" i="78"/>
  <c r="N34" i="78"/>
  <c r="N30" i="78"/>
  <c r="N187" i="78"/>
  <c r="N179" i="78"/>
  <c r="N171" i="78"/>
  <c r="N163" i="78"/>
  <c r="N154" i="78"/>
  <c r="N145" i="78"/>
  <c r="N137" i="78"/>
  <c r="N129" i="78"/>
  <c r="N121" i="78"/>
  <c r="N113" i="78"/>
  <c r="N105" i="78"/>
  <c r="N97" i="78"/>
  <c r="N89" i="78"/>
  <c r="N81" i="78"/>
  <c r="N73" i="78"/>
  <c r="N65" i="78"/>
  <c r="N57" i="78"/>
  <c r="N49" i="78"/>
  <c r="N41" i="78"/>
  <c r="N33" i="78"/>
  <c r="N26" i="78"/>
  <c r="N20" i="78"/>
  <c r="N186" i="78"/>
  <c r="N170" i="78"/>
  <c r="N153" i="78"/>
  <c r="N120" i="78"/>
  <c r="N104" i="78"/>
  <c r="N96" i="78"/>
  <c r="N72" i="78"/>
  <c r="N40" i="78"/>
  <c r="N19" i="78"/>
  <c r="N183" i="78"/>
  <c r="N175" i="78"/>
  <c r="N167" i="78"/>
  <c r="N159" i="78"/>
  <c r="N149" i="78"/>
  <c r="N141" i="78"/>
  <c r="N133" i="78"/>
  <c r="N125" i="78"/>
  <c r="N117" i="78"/>
  <c r="N109" i="78"/>
  <c r="N101" i="78"/>
  <c r="N93" i="78"/>
  <c r="N85" i="78"/>
  <c r="N77" i="78"/>
  <c r="N69" i="78"/>
  <c r="N61" i="78"/>
  <c r="N53" i="78"/>
  <c r="N45" i="78"/>
  <c r="N37" i="78"/>
  <c r="N29" i="78"/>
  <c r="N23" i="78"/>
  <c r="N17" i="78"/>
  <c r="N64" i="78"/>
  <c r="N48" i="78"/>
  <c r="N25" i="78"/>
  <c r="N182" i="78"/>
  <c r="N174" i="78"/>
  <c r="N166" i="78"/>
  <c r="N158" i="78"/>
  <c r="N148" i="78"/>
  <c r="N140" i="78"/>
  <c r="N132" i="78"/>
  <c r="N124" i="78"/>
  <c r="N116" i="78"/>
  <c r="N108" i="78"/>
  <c r="N100" i="78"/>
  <c r="N92" i="78"/>
  <c r="N84" i="78"/>
  <c r="N76" i="78"/>
  <c r="N68" i="78"/>
  <c r="N60" i="78"/>
  <c r="N52" i="78"/>
  <c r="N44" i="78"/>
  <c r="N36" i="78"/>
  <c r="N28" i="78"/>
  <c r="N21" i="78"/>
  <c r="N16" i="78"/>
  <c r="N10" i="78"/>
  <c r="N178" i="78"/>
  <c r="N162" i="78"/>
  <c r="N144" i="78"/>
  <c r="N128" i="78"/>
  <c r="N112" i="78"/>
  <c r="N88" i="78"/>
  <c r="N80" i="78"/>
  <c r="N56" i="78"/>
  <c r="N32" i="78"/>
  <c r="N12" i="78"/>
  <c r="N15" i="78"/>
  <c r="N13" i="78"/>
  <c r="C10" i="84"/>
  <c r="C43" i="88" s="1"/>
  <c r="M136" i="78"/>
  <c r="C42" i="88" l="1"/>
  <c r="D10" i="88" s="1"/>
  <c r="N136" i="78"/>
  <c r="K170" i="62"/>
  <c r="K141" i="62"/>
  <c r="P198" i="61"/>
  <c r="O198" i="61"/>
  <c r="Q15" i="59" l="1"/>
  <c r="N141" i="62"/>
  <c r="Q28" i="59"/>
  <c r="N170" i="62"/>
  <c r="D19" i="88"/>
  <c r="O136" i="78"/>
  <c r="D24" i="88"/>
  <c r="D29" i="88"/>
  <c r="D34" i="88"/>
  <c r="Q11" i="59"/>
  <c r="O21" i="78"/>
  <c r="I41" i="80"/>
  <c r="I24" i="80"/>
  <c r="O60" i="79"/>
  <c r="O47" i="79"/>
  <c r="O43" i="79"/>
  <c r="O20" i="79"/>
  <c r="O179" i="78"/>
  <c r="O163" i="78"/>
  <c r="O145" i="78"/>
  <c r="O128" i="78"/>
  <c r="O112" i="78"/>
  <c r="O96" i="78"/>
  <c r="O80" i="78"/>
  <c r="O64" i="78"/>
  <c r="O48" i="78"/>
  <c r="O32" i="78"/>
  <c r="O10" i="78"/>
  <c r="K174" i="76"/>
  <c r="K158" i="76"/>
  <c r="K142" i="76"/>
  <c r="K126" i="76"/>
  <c r="I40" i="80"/>
  <c r="I23" i="80"/>
  <c r="O59" i="79"/>
  <c r="O49" i="79"/>
  <c r="O40" i="79"/>
  <c r="O19" i="79"/>
  <c r="O178" i="78"/>
  <c r="O162" i="78"/>
  <c r="O144" i="78"/>
  <c r="O127" i="78"/>
  <c r="O111" i="78"/>
  <c r="O95" i="78"/>
  <c r="O79" i="78"/>
  <c r="O63" i="78"/>
  <c r="O47" i="78"/>
  <c r="O31" i="78"/>
  <c r="Q17" i="77"/>
  <c r="K173" i="76"/>
  <c r="K157" i="76"/>
  <c r="K141" i="76"/>
  <c r="P11" i="93"/>
  <c r="I34" i="80"/>
  <c r="I18" i="80"/>
  <c r="O66" i="79"/>
  <c r="O25" i="79"/>
  <c r="O35" i="79"/>
  <c r="O10" i="79"/>
  <c r="O173" i="78"/>
  <c r="O157" i="78"/>
  <c r="O139" i="78"/>
  <c r="O122" i="78"/>
  <c r="O106" i="78"/>
  <c r="O90" i="78"/>
  <c r="O74" i="78"/>
  <c r="O58" i="78"/>
  <c r="O42" i="78"/>
  <c r="O26" i="78"/>
  <c r="Q12" i="77"/>
  <c r="K168" i="76"/>
  <c r="K152" i="76"/>
  <c r="K136" i="76"/>
  <c r="K120" i="76"/>
  <c r="O58" i="79"/>
  <c r="O172" i="78"/>
  <c r="O105" i="78"/>
  <c r="O41" i="78"/>
  <c r="Q19" i="59"/>
  <c r="Q23" i="59"/>
  <c r="O20" i="78"/>
  <c r="P13" i="93"/>
  <c r="I37" i="80"/>
  <c r="I20" i="80"/>
  <c r="O65" i="79"/>
  <c r="O27" i="79"/>
  <c r="O37" i="79"/>
  <c r="O12" i="79"/>
  <c r="O175" i="78"/>
  <c r="O159" i="78"/>
  <c r="O141" i="78"/>
  <c r="O124" i="78"/>
  <c r="O108" i="78"/>
  <c r="O92" i="78"/>
  <c r="O76" i="78"/>
  <c r="O60" i="78"/>
  <c r="O44" i="78"/>
  <c r="O28" i="78"/>
  <c r="Q14" i="77"/>
  <c r="K170" i="76"/>
  <c r="K154" i="76"/>
  <c r="K138" i="76"/>
  <c r="P12" i="93"/>
  <c r="I35" i="80"/>
  <c r="I19" i="80"/>
  <c r="O64" i="79"/>
  <c r="O26" i="79"/>
  <c r="O36" i="79"/>
  <c r="O11" i="79"/>
  <c r="O174" i="78"/>
  <c r="O158" i="78"/>
  <c r="O140" i="78"/>
  <c r="O123" i="78"/>
  <c r="O107" i="78"/>
  <c r="O91" i="78"/>
  <c r="O75" i="78"/>
  <c r="O59" i="78"/>
  <c r="O43" i="78"/>
  <c r="O27" i="78"/>
  <c r="Q13" i="77"/>
  <c r="K169" i="76"/>
  <c r="K153" i="76"/>
  <c r="K137" i="76"/>
  <c r="P14" i="92"/>
  <c r="I30" i="80"/>
  <c r="I14" i="80"/>
  <c r="O54" i="79"/>
  <c r="O15" i="79"/>
  <c r="O31" i="79"/>
  <c r="O185" i="78"/>
  <c r="O169" i="78"/>
  <c r="O152" i="78"/>
  <c r="O134" i="78"/>
  <c r="O118" i="78"/>
  <c r="O102" i="78"/>
  <c r="O86" i="78"/>
  <c r="O70" i="78"/>
  <c r="O54" i="78"/>
  <c r="O38" i="78"/>
  <c r="O17" i="78"/>
  <c r="K181" i="76"/>
  <c r="K164" i="76"/>
  <c r="K148" i="76"/>
  <c r="K132" i="76"/>
  <c r="P10" i="93"/>
  <c r="O24" i="79"/>
  <c r="O155" i="78"/>
  <c r="O89" i="78"/>
  <c r="O25" i="78"/>
  <c r="K135" i="76"/>
  <c r="K110" i="76"/>
  <c r="K93" i="76"/>
  <c r="K77" i="76"/>
  <c r="K61" i="76"/>
  <c r="K45" i="76"/>
  <c r="K29" i="76"/>
  <c r="K12" i="76"/>
  <c r="K96" i="73"/>
  <c r="K80" i="73"/>
  <c r="K62" i="73"/>
  <c r="P12" i="92"/>
  <c r="I12" i="80"/>
  <c r="O13" i="79"/>
  <c r="O183" i="78"/>
  <c r="O149" i="78"/>
  <c r="O116" i="78"/>
  <c r="O84" i="78"/>
  <c r="O52" i="78"/>
  <c r="O15" i="78"/>
  <c r="K162" i="76"/>
  <c r="K130" i="76"/>
  <c r="I27" i="80"/>
  <c r="O51" i="79"/>
  <c r="O28" i="79"/>
  <c r="O166" i="78"/>
  <c r="O131" i="78"/>
  <c r="O99" i="78"/>
  <c r="O67" i="78"/>
  <c r="O35" i="78"/>
  <c r="K177" i="76"/>
  <c r="K145" i="76"/>
  <c r="I39" i="80"/>
  <c r="O63" i="79"/>
  <c r="O39" i="79"/>
  <c r="O177" i="78"/>
  <c r="O143" i="78"/>
  <c r="O110" i="78"/>
  <c r="O78" i="78"/>
  <c r="O46" i="78"/>
  <c r="Q16" i="77"/>
  <c r="K156" i="76"/>
  <c r="K124" i="76"/>
  <c r="O188" i="78"/>
  <c r="O57" i="78"/>
  <c r="K123" i="76"/>
  <c r="K101" i="76"/>
  <c r="K81" i="76"/>
  <c r="K57" i="76"/>
  <c r="K37" i="76"/>
  <c r="K17" i="76"/>
  <c r="K92" i="73"/>
  <c r="K72" i="73"/>
  <c r="K49" i="73"/>
  <c r="K32" i="73"/>
  <c r="K14" i="73"/>
  <c r="M31" i="72"/>
  <c r="M15" i="72"/>
  <c r="S45" i="71"/>
  <c r="I13" i="80"/>
  <c r="O184" i="78"/>
  <c r="O117" i="78"/>
  <c r="O53" i="78"/>
  <c r="K163" i="76"/>
  <c r="K117" i="76"/>
  <c r="K100" i="76"/>
  <c r="K84" i="76"/>
  <c r="K68" i="76"/>
  <c r="K52" i="76"/>
  <c r="K36" i="76"/>
  <c r="K20" i="76"/>
  <c r="K104" i="73"/>
  <c r="K87" i="73"/>
  <c r="K71" i="73"/>
  <c r="K52" i="73"/>
  <c r="K35" i="73"/>
  <c r="K17" i="73"/>
  <c r="M34" i="72"/>
  <c r="M18" i="72"/>
  <c r="S49" i="71"/>
  <c r="O61" i="79"/>
  <c r="O180" i="78"/>
  <c r="O113" i="78"/>
  <c r="O49" i="78"/>
  <c r="K159" i="76"/>
  <c r="K116" i="76"/>
  <c r="K99" i="76"/>
  <c r="K83" i="76"/>
  <c r="K67" i="76"/>
  <c r="K51" i="76"/>
  <c r="K35" i="76"/>
  <c r="K19" i="76"/>
  <c r="K103" i="73"/>
  <c r="K86" i="73"/>
  <c r="K69" i="73"/>
  <c r="K51" i="73"/>
  <c r="K34" i="73"/>
  <c r="K16" i="73"/>
  <c r="M33" i="72"/>
  <c r="M17" i="72"/>
  <c r="S48" i="71"/>
  <c r="S30" i="71"/>
  <c r="S14" i="71"/>
  <c r="O142" i="78"/>
  <c r="K107" i="76"/>
  <c r="K42" i="76"/>
  <c r="K77" i="73"/>
  <c r="M40" i="72"/>
  <c r="S33" i="71"/>
  <c r="S12" i="71"/>
  <c r="P126" i="69"/>
  <c r="P110" i="69"/>
  <c r="P94" i="69"/>
  <c r="P78" i="69"/>
  <c r="P62" i="69"/>
  <c r="P46" i="69"/>
  <c r="P30" i="69"/>
  <c r="P14" i="69"/>
  <c r="L23" i="66"/>
  <c r="L15" i="65"/>
  <c r="O37" i="64"/>
  <c r="O21" i="64"/>
  <c r="M106" i="63"/>
  <c r="M89" i="63"/>
  <c r="M73" i="63"/>
  <c r="O17" i="79"/>
  <c r="K119" i="76"/>
  <c r="K54" i="76"/>
  <c r="K89" i="73"/>
  <c r="K19" i="73"/>
  <c r="S37" i="71"/>
  <c r="S17" i="71"/>
  <c r="P129" i="69"/>
  <c r="P113" i="69"/>
  <c r="P97" i="69"/>
  <c r="P81" i="69"/>
  <c r="P65" i="69"/>
  <c r="P49" i="69"/>
  <c r="P33" i="69"/>
  <c r="P17" i="69"/>
  <c r="L26" i="66"/>
  <c r="L19" i="65"/>
  <c r="O40" i="64"/>
  <c r="O24" i="64"/>
  <c r="M109" i="63"/>
  <c r="M92" i="63"/>
  <c r="O62" i="79"/>
  <c r="K155" i="76"/>
  <c r="K66" i="76"/>
  <c r="K101" i="73"/>
  <c r="K33" i="73"/>
  <c r="S46" i="71"/>
  <c r="S20" i="71"/>
  <c r="P132" i="69"/>
  <c r="P116" i="69"/>
  <c r="P100" i="69"/>
  <c r="P84" i="69"/>
  <c r="P68" i="69"/>
  <c r="P52" i="69"/>
  <c r="P36" i="69"/>
  <c r="P20" i="69"/>
  <c r="K12" i="67"/>
  <c r="L12" i="66"/>
  <c r="O43" i="64"/>
  <c r="O27" i="64"/>
  <c r="O11" i="64"/>
  <c r="M95" i="63"/>
  <c r="M79" i="63"/>
  <c r="M63" i="63"/>
  <c r="M46" i="63"/>
  <c r="M29" i="63"/>
  <c r="M13" i="63"/>
  <c r="K62" i="76"/>
  <c r="S16" i="71"/>
  <c r="P83" i="69"/>
  <c r="P19" i="69"/>
  <c r="O26" i="64"/>
  <c r="M70" i="63"/>
  <c r="T290" i="61"/>
  <c r="O22" i="78"/>
  <c r="I16" i="80"/>
  <c r="O33" i="79"/>
  <c r="O167" i="78"/>
  <c r="O120" i="78"/>
  <c r="O72" i="78"/>
  <c r="O36" i="78"/>
  <c r="K166" i="76"/>
  <c r="P15" i="92"/>
  <c r="I11" i="80"/>
  <c r="O32" i="79"/>
  <c r="O153" i="78"/>
  <c r="O115" i="78"/>
  <c r="O71" i="78"/>
  <c r="O18" i="78"/>
  <c r="K161" i="76"/>
  <c r="P10" i="92"/>
  <c r="O50" i="79"/>
  <c r="O18" i="79"/>
  <c r="O147" i="78"/>
  <c r="O98" i="78"/>
  <c r="O62" i="78"/>
  <c r="O12" i="78"/>
  <c r="K144" i="76"/>
  <c r="I17" i="80"/>
  <c r="O73" i="78"/>
  <c r="K118" i="76"/>
  <c r="K89" i="76"/>
  <c r="K65" i="76"/>
  <c r="K33" i="76"/>
  <c r="K105" i="73"/>
  <c r="K76" i="73"/>
  <c r="K44" i="73"/>
  <c r="K22" i="73"/>
  <c r="M35" i="72"/>
  <c r="M11" i="72"/>
  <c r="P13" i="92"/>
  <c r="O30" i="79"/>
  <c r="O101" i="78"/>
  <c r="O16" i="78"/>
  <c r="K122" i="76"/>
  <c r="K96" i="76"/>
  <c r="K76" i="76"/>
  <c r="K56" i="76"/>
  <c r="K32" i="76"/>
  <c r="K11" i="76"/>
  <c r="K91" i="73"/>
  <c r="K66" i="73"/>
  <c r="K43" i="73"/>
  <c r="K21" i="73"/>
  <c r="M30" i="72"/>
  <c r="S58" i="71"/>
  <c r="I25" i="80"/>
  <c r="O164" i="78"/>
  <c r="O81" i="78"/>
  <c r="K175" i="76"/>
  <c r="K112" i="76"/>
  <c r="K91" i="76"/>
  <c r="K71" i="76"/>
  <c r="K47" i="76"/>
  <c r="K27" i="76"/>
  <c r="L11" i="74"/>
  <c r="K82" i="73"/>
  <c r="K60" i="73"/>
  <c r="K38" i="73"/>
  <c r="K12" i="73"/>
  <c r="M25" i="72"/>
  <c r="S52" i="71"/>
  <c r="S26" i="71"/>
  <c r="I38" i="80"/>
  <c r="K125" i="76"/>
  <c r="K26" i="76"/>
  <c r="K41" i="73"/>
  <c r="S39" i="71"/>
  <c r="P138" i="69"/>
  <c r="P118" i="69"/>
  <c r="P98" i="69"/>
  <c r="P74" i="69"/>
  <c r="P54" i="69"/>
  <c r="P34" i="69"/>
  <c r="K18" i="67"/>
  <c r="L14" i="66"/>
  <c r="O41" i="64"/>
  <c r="Q36" i="59"/>
  <c r="D15" i="88"/>
  <c r="P16" i="92"/>
  <c r="O56" i="79"/>
  <c r="O29" i="79"/>
  <c r="O154" i="78"/>
  <c r="O104" i="78"/>
  <c r="O68" i="78"/>
  <c r="O19" i="78"/>
  <c r="K150" i="76"/>
  <c r="P11" i="92"/>
  <c r="O55" i="79"/>
  <c r="O186" i="78"/>
  <c r="O148" i="78"/>
  <c r="O103" i="78"/>
  <c r="O55" i="78"/>
  <c r="O13" i="78"/>
  <c r="K149" i="76"/>
  <c r="I26" i="80"/>
  <c r="O42" i="79"/>
  <c r="O181" i="78"/>
  <c r="O130" i="78"/>
  <c r="O94" i="78"/>
  <c r="O50" i="78"/>
  <c r="K176" i="76"/>
  <c r="K140" i="76"/>
  <c r="O34" i="79"/>
  <c r="Q11" i="77"/>
  <c r="K114" i="76"/>
  <c r="K85" i="76"/>
  <c r="K53" i="76"/>
  <c r="K25" i="76"/>
  <c r="K100" i="73"/>
  <c r="K67" i="73"/>
  <c r="K40" i="73"/>
  <c r="K18" i="73"/>
  <c r="M27" i="72"/>
  <c r="S55" i="71"/>
  <c r="I29" i="80"/>
  <c r="O168" i="78"/>
  <c r="O85" i="78"/>
  <c r="K180" i="76"/>
  <c r="K113" i="76"/>
  <c r="K92" i="76"/>
  <c r="K72" i="76"/>
  <c r="K48" i="76"/>
  <c r="K28" i="76"/>
  <c r="L12" i="74"/>
  <c r="K83" i="73"/>
  <c r="K61" i="73"/>
  <c r="K39" i="73"/>
  <c r="K13" i="73"/>
  <c r="M26" i="72"/>
  <c r="S54" i="71"/>
  <c r="O48" i="79"/>
  <c r="O146" i="78"/>
  <c r="O65" i="78"/>
  <c r="K143" i="76"/>
  <c r="K108" i="76"/>
  <c r="K87" i="76"/>
  <c r="K63" i="76"/>
  <c r="K43" i="76"/>
  <c r="K23" i="76"/>
  <c r="K98" i="73"/>
  <c r="K78" i="73"/>
  <c r="K56" i="73"/>
  <c r="K30" i="73"/>
  <c r="M41" i="72"/>
  <c r="M21" i="72"/>
  <c r="S42" i="71"/>
  <c r="S22" i="71"/>
  <c r="O38" i="79"/>
  <c r="K90" i="76"/>
  <c r="L14" i="74"/>
  <c r="K23" i="73"/>
  <c r="S28" i="71"/>
  <c r="P134" i="69"/>
  <c r="P114" i="69"/>
  <c r="P90" i="69"/>
  <c r="P70" i="69"/>
  <c r="P50" i="69"/>
  <c r="P26" i="69"/>
  <c r="K14" i="67"/>
  <c r="L20" i="65"/>
  <c r="O33" i="64"/>
  <c r="O13" i="64"/>
  <c r="M93" i="63"/>
  <c r="M69" i="63"/>
  <c r="O61" i="78"/>
  <c r="K70" i="76"/>
  <c r="K73" i="73"/>
  <c r="M20" i="72"/>
  <c r="S21" i="71"/>
  <c r="P125" i="69"/>
  <c r="P105" i="69"/>
  <c r="P85" i="69"/>
  <c r="P61" i="69"/>
  <c r="P41" i="69"/>
  <c r="P21" i="69"/>
  <c r="L22" i="66"/>
  <c r="O48" i="64"/>
  <c r="O28" i="64"/>
  <c r="M105" i="63"/>
  <c r="M84" i="63"/>
  <c r="O45" i="78"/>
  <c r="K50" i="76"/>
  <c r="K68" i="73"/>
  <c r="M16" i="72"/>
  <c r="S15" i="71"/>
  <c r="P124" i="69"/>
  <c r="P104" i="69"/>
  <c r="P80" i="69"/>
  <c r="P60" i="69"/>
  <c r="P40" i="69"/>
  <c r="P16" i="69"/>
  <c r="L21" i="66"/>
  <c r="O47" i="64"/>
  <c r="O23" i="64"/>
  <c r="M104" i="63"/>
  <c r="M83" i="63"/>
  <c r="M59" i="63"/>
  <c r="M38" i="63"/>
  <c r="M17" i="63"/>
  <c r="K97" i="73"/>
  <c r="P115" i="69"/>
  <c r="P35" i="69"/>
  <c r="M111" i="63"/>
  <c r="M56" i="63"/>
  <c r="M35" i="63"/>
  <c r="M12" i="63"/>
  <c r="N212" i="62"/>
  <c r="N196" i="62"/>
  <c r="N180" i="62"/>
  <c r="N163" i="62"/>
  <c r="N147" i="62"/>
  <c r="N130" i="62"/>
  <c r="N114" i="62"/>
  <c r="N98" i="62"/>
  <c r="N82" i="62"/>
  <c r="N65" i="62"/>
  <c r="N49" i="62"/>
  <c r="N32" i="62"/>
  <c r="N16" i="62"/>
  <c r="T298" i="61"/>
  <c r="T302" i="61"/>
  <c r="T285" i="61"/>
  <c r="T268" i="61"/>
  <c r="T250" i="61"/>
  <c r="T234" i="61"/>
  <c r="T218" i="61"/>
  <c r="T202" i="61"/>
  <c r="T186" i="61"/>
  <c r="T169" i="61"/>
  <c r="T153" i="61"/>
  <c r="T137" i="61"/>
  <c r="T121" i="61"/>
  <c r="T105" i="61"/>
  <c r="T89" i="61"/>
  <c r="T73" i="61"/>
  <c r="T57" i="61"/>
  <c r="T41" i="61"/>
  <c r="T25" i="61"/>
  <c r="K46" i="76"/>
  <c r="S13" i="71"/>
  <c r="P79" i="69"/>
  <c r="P15" i="69"/>
  <c r="O22" i="64"/>
  <c r="I32" i="80"/>
  <c r="O187" i="78"/>
  <c r="O100" i="78"/>
  <c r="K183" i="76"/>
  <c r="I31" i="80"/>
  <c r="O182" i="78"/>
  <c r="O87" i="78"/>
  <c r="K182" i="76"/>
  <c r="I22" i="80"/>
  <c r="O165" i="78"/>
  <c r="O82" i="78"/>
  <c r="K172" i="76"/>
  <c r="O138" i="78"/>
  <c r="K106" i="76"/>
  <c r="K49" i="76"/>
  <c r="K88" i="73"/>
  <c r="K36" i="73"/>
  <c r="M23" i="72"/>
  <c r="O53" i="79"/>
  <c r="O69" i="78"/>
  <c r="K109" i="76"/>
  <c r="K64" i="76"/>
  <c r="K24" i="76"/>
  <c r="K79" i="73"/>
  <c r="K31" i="73"/>
  <c r="M22" i="72"/>
  <c r="O44" i="79"/>
  <c r="O33" i="78"/>
  <c r="K104" i="76"/>
  <c r="K59" i="76"/>
  <c r="K14" i="76"/>
  <c r="K74" i="73"/>
  <c r="K25" i="73"/>
  <c r="M13" i="72"/>
  <c r="S19" i="71"/>
  <c r="K74" i="76"/>
  <c r="M24" i="72"/>
  <c r="P130" i="69"/>
  <c r="P86" i="69"/>
  <c r="P42" i="69"/>
  <c r="L27" i="66"/>
  <c r="O29" i="64"/>
  <c r="M102" i="63"/>
  <c r="M77" i="63"/>
  <c r="K171" i="76"/>
  <c r="K22" i="76"/>
  <c r="M36" i="72"/>
  <c r="S11" i="71"/>
  <c r="P117" i="69"/>
  <c r="P89" i="69"/>
  <c r="P57" i="69"/>
  <c r="P29" i="69"/>
  <c r="K13" i="67"/>
  <c r="O44" i="64"/>
  <c r="O16" i="64"/>
  <c r="M88" i="63"/>
  <c r="K115" i="76"/>
  <c r="K18" i="76"/>
  <c r="M32" i="72"/>
  <c r="P140" i="69"/>
  <c r="P112" i="69"/>
  <c r="P88" i="69"/>
  <c r="P56" i="69"/>
  <c r="P28" i="69"/>
  <c r="L25" i="66"/>
  <c r="O39" i="64"/>
  <c r="O15" i="64"/>
  <c r="M87" i="63"/>
  <c r="M54" i="63"/>
  <c r="M25" i="63"/>
  <c r="K139" i="76"/>
  <c r="P99" i="69"/>
  <c r="L11" i="66"/>
  <c r="M62" i="63"/>
  <c r="M28" i="63"/>
  <c r="N220" i="62"/>
  <c r="N200" i="62"/>
  <c r="N176" i="62"/>
  <c r="N155" i="62"/>
  <c r="N134" i="62"/>
  <c r="N110" i="62"/>
  <c r="N90" i="62"/>
  <c r="N69" i="62"/>
  <c r="N45" i="62"/>
  <c r="N24" i="62"/>
  <c r="T320" i="61"/>
  <c r="T297" i="61"/>
  <c r="T277" i="61"/>
  <c r="T254" i="61"/>
  <c r="T230" i="61"/>
  <c r="T210" i="61"/>
  <c r="T190" i="61"/>
  <c r="T165" i="61"/>
  <c r="T145" i="61"/>
  <c r="T125" i="61"/>
  <c r="T101" i="61"/>
  <c r="T81" i="61"/>
  <c r="T61" i="61"/>
  <c r="T37" i="61"/>
  <c r="O160" i="78"/>
  <c r="S35" i="71"/>
  <c r="P63" i="69"/>
  <c r="L16" i="65"/>
  <c r="M76" i="63"/>
  <c r="M49" i="63"/>
  <c r="M27" i="63"/>
  <c r="N223" i="62"/>
  <c r="N207" i="62"/>
  <c r="N191" i="62"/>
  <c r="N175" i="62"/>
  <c r="N158" i="62"/>
  <c r="N142" i="62"/>
  <c r="N125" i="62"/>
  <c r="N109" i="62"/>
  <c r="N93" i="62"/>
  <c r="N76" i="62"/>
  <c r="N60" i="62"/>
  <c r="N44" i="62"/>
  <c r="N27" i="62"/>
  <c r="N11" i="62"/>
  <c r="T312" i="61"/>
  <c r="T296" i="61"/>
  <c r="T280" i="61"/>
  <c r="T261" i="61"/>
  <c r="T245" i="61"/>
  <c r="T229" i="61"/>
  <c r="T213" i="61"/>
  <c r="T197" i="61"/>
  <c r="T181" i="61"/>
  <c r="T164" i="61"/>
  <c r="T148" i="61"/>
  <c r="T132" i="61"/>
  <c r="T116" i="61"/>
  <c r="T100" i="61"/>
  <c r="T84" i="61"/>
  <c r="T68" i="61"/>
  <c r="T52" i="61"/>
  <c r="T36" i="61"/>
  <c r="O93" i="78"/>
  <c r="M28" i="72"/>
  <c r="P107" i="69"/>
  <c r="P43" i="69"/>
  <c r="L12" i="65"/>
  <c r="M86" i="63"/>
  <c r="M53" i="63"/>
  <c r="M32" i="63"/>
  <c r="N227" i="62"/>
  <c r="N210" i="62"/>
  <c r="N194" i="62"/>
  <c r="N178" i="62"/>
  <c r="N157" i="62"/>
  <c r="N136" i="62"/>
  <c r="N120" i="62"/>
  <c r="N104" i="62"/>
  <c r="N88" i="62"/>
  <c r="N71" i="62"/>
  <c r="N55" i="62"/>
  <c r="N39" i="62"/>
  <c r="N22" i="62"/>
  <c r="T323" i="61"/>
  <c r="T308" i="61"/>
  <c r="T291" i="61"/>
  <c r="T274" i="61"/>
  <c r="T256" i="61"/>
  <c r="T240" i="61"/>
  <c r="T224" i="61"/>
  <c r="T208" i="61"/>
  <c r="T192" i="61"/>
  <c r="T175" i="61"/>
  <c r="I28" i="80"/>
  <c r="O171" i="78"/>
  <c r="O88" i="78"/>
  <c r="K179" i="76"/>
  <c r="I15" i="80"/>
  <c r="O170" i="78"/>
  <c r="O83" i="78"/>
  <c r="K165" i="76"/>
  <c r="I10" i="80"/>
  <c r="O161" i="78"/>
  <c r="O66" i="78"/>
  <c r="K160" i="76"/>
  <c r="O121" i="78"/>
  <c r="K97" i="76"/>
  <c r="K41" i="76"/>
  <c r="K84" i="73"/>
  <c r="K28" i="73"/>
  <c r="M19" i="72"/>
  <c r="O14" i="79"/>
  <c r="O37" i="78"/>
  <c r="K105" i="76"/>
  <c r="K60" i="76"/>
  <c r="K15" i="76"/>
  <c r="K75" i="73"/>
  <c r="K26" i="73"/>
  <c r="M14" i="72"/>
  <c r="O21" i="79"/>
  <c r="O11" i="78"/>
  <c r="K95" i="76"/>
  <c r="K55" i="76"/>
  <c r="L15" i="74"/>
  <c r="K65" i="73"/>
  <c r="K20" i="73"/>
  <c r="S57" i="71"/>
  <c r="P141" i="69"/>
  <c r="K58" i="76"/>
  <c r="S56" i="71"/>
  <c r="P122" i="69"/>
  <c r="P82" i="69"/>
  <c r="P38" i="69"/>
  <c r="L19" i="66"/>
  <c r="O25" i="64"/>
  <c r="M97" i="63"/>
  <c r="M65" i="63"/>
  <c r="K102" i="76"/>
  <c r="K106" i="73"/>
  <c r="S51" i="71"/>
  <c r="P137" i="69"/>
  <c r="P109" i="69"/>
  <c r="P77" i="69"/>
  <c r="P53" i="69"/>
  <c r="P25" i="69"/>
  <c r="L17" i="66"/>
  <c r="O36" i="64"/>
  <c r="O12" i="64"/>
  <c r="M80" i="63"/>
  <c r="K98" i="76"/>
  <c r="K85" i="73"/>
  <c r="S36" i="71"/>
  <c r="P136" i="69"/>
  <c r="P108" i="69"/>
  <c r="P76" i="69"/>
  <c r="P48" i="69"/>
  <c r="P24" i="69"/>
  <c r="L16" i="66"/>
  <c r="O35" i="64"/>
  <c r="M108" i="63"/>
  <c r="M75" i="63"/>
  <c r="M50" i="63"/>
  <c r="M21" i="63"/>
  <c r="K29" i="73"/>
  <c r="P67" i="69"/>
  <c r="O42" i="64"/>
  <c r="M51" i="63"/>
  <c r="M23" i="63"/>
  <c r="N216" i="62"/>
  <c r="N192" i="62"/>
  <c r="N172" i="62"/>
  <c r="N151" i="62"/>
  <c r="N126" i="62"/>
  <c r="N106" i="62"/>
  <c r="N86" i="62"/>
  <c r="N61" i="62"/>
  <c r="N41" i="62"/>
  <c r="N20" i="62"/>
  <c r="T313" i="61"/>
  <c r="T293" i="61"/>
  <c r="T273" i="61"/>
  <c r="T246" i="61"/>
  <c r="T226" i="61"/>
  <c r="T206" i="61"/>
  <c r="T182" i="61"/>
  <c r="T161" i="61"/>
  <c r="T141" i="61"/>
  <c r="T117" i="61"/>
  <c r="T97" i="61"/>
  <c r="T77" i="61"/>
  <c r="T53" i="61"/>
  <c r="T33" i="61"/>
  <c r="K111" i="76"/>
  <c r="P127" i="69"/>
  <c r="P47" i="69"/>
  <c r="O38" i="64"/>
  <c r="M68" i="63"/>
  <c r="M44" i="63"/>
  <c r="M22" i="63"/>
  <c r="N219" i="62"/>
  <c r="N203" i="62"/>
  <c r="N187" i="62"/>
  <c r="N171" i="62"/>
  <c r="N154" i="62"/>
  <c r="N137" i="62"/>
  <c r="N121" i="62"/>
  <c r="N105" i="62"/>
  <c r="N89" i="62"/>
  <c r="N72" i="62"/>
  <c r="N56" i="62"/>
  <c r="N40" i="62"/>
  <c r="N23" i="62"/>
  <c r="T324" i="61"/>
  <c r="T309" i="61"/>
  <c r="T292" i="61"/>
  <c r="T276" i="61"/>
  <c r="T257" i="61"/>
  <c r="T241" i="61"/>
  <c r="T225" i="61"/>
  <c r="T209" i="61"/>
  <c r="T193" i="61"/>
  <c r="T176" i="61"/>
  <c r="T160" i="61"/>
  <c r="T144" i="61"/>
  <c r="T128" i="61"/>
  <c r="T112" i="61"/>
  <c r="T96" i="61"/>
  <c r="T80" i="61"/>
  <c r="T64" i="61"/>
  <c r="T48" i="61"/>
  <c r="T32" i="61"/>
  <c r="K94" i="76"/>
  <c r="S29" i="71"/>
  <c r="P91" i="69"/>
  <c r="P27" i="69"/>
  <c r="O34" i="64"/>
  <c r="M74" i="63"/>
  <c r="M48" i="63"/>
  <c r="M26" i="63"/>
  <c r="N222" i="62"/>
  <c r="N206" i="62"/>
  <c r="N190" i="62"/>
  <c r="N174" i="62"/>
  <c r="N153" i="62"/>
  <c r="N132" i="62"/>
  <c r="N116" i="62"/>
  <c r="N100" i="62"/>
  <c r="N84" i="62"/>
  <c r="N67" i="62"/>
  <c r="N51" i="62"/>
  <c r="N34" i="62"/>
  <c r="N18" i="62"/>
  <c r="T318" i="61"/>
  <c r="T304" i="61"/>
  <c r="T287" i="61"/>
  <c r="T270" i="61"/>
  <c r="T252" i="61"/>
  <c r="T236" i="61"/>
  <c r="T220" i="61"/>
  <c r="T204" i="61"/>
  <c r="T188" i="61"/>
  <c r="T171" i="61"/>
  <c r="T155" i="61"/>
  <c r="T139" i="61"/>
  <c r="T123" i="61"/>
  <c r="T107" i="61"/>
  <c r="T91" i="61"/>
  <c r="T75" i="61"/>
  <c r="T59" i="61"/>
  <c r="T43" i="61"/>
  <c r="T27" i="61"/>
  <c r="T11" i="61"/>
  <c r="Q47" i="59"/>
  <c r="D18" i="88"/>
  <c r="D40" i="88"/>
  <c r="Q14" i="59"/>
  <c r="Q31" i="59"/>
  <c r="Q53" i="59"/>
  <c r="T26" i="61"/>
  <c r="T90" i="61"/>
  <c r="T154" i="61"/>
  <c r="T219" i="61"/>
  <c r="T286" i="61"/>
  <c r="N33" i="62"/>
  <c r="N99" i="62"/>
  <c r="N164" i="62"/>
  <c r="M14" i="63"/>
  <c r="L15" i="66"/>
  <c r="T307" i="61"/>
  <c r="N54" i="62"/>
  <c r="N119" i="62"/>
  <c r="N185" i="62"/>
  <c r="M41" i="63"/>
  <c r="P71" i="69"/>
  <c r="Q61" i="59"/>
  <c r="T94" i="61"/>
  <c r="T255" i="61"/>
  <c r="D26" i="88"/>
  <c r="Q20" i="59"/>
  <c r="Q38" i="59"/>
  <c r="Q62" i="59"/>
  <c r="T50" i="61"/>
  <c r="T114" i="61"/>
  <c r="T178" i="61"/>
  <c r="T243" i="61"/>
  <c r="T311" i="61"/>
  <c r="N58" i="62"/>
  <c r="N123" i="62"/>
  <c r="N189" i="62"/>
  <c r="M47" i="63"/>
  <c r="P87" i="69"/>
  <c r="Q54" i="59"/>
  <c r="T110" i="61"/>
  <c r="T223" i="61"/>
  <c r="D17" i="88"/>
  <c r="D38" i="88"/>
  <c r="Q13" i="59"/>
  <c r="Q30" i="59"/>
  <c r="Q52" i="59"/>
  <c r="T22" i="61"/>
  <c r="T86" i="61"/>
  <c r="T150" i="61"/>
  <c r="T215" i="61"/>
  <c r="T282" i="61"/>
  <c r="N29" i="62"/>
  <c r="N95" i="62"/>
  <c r="N160" i="62"/>
  <c r="N225" i="62"/>
  <c r="O52" i="79"/>
  <c r="O56" i="78"/>
  <c r="O16" i="79"/>
  <c r="O51" i="78"/>
  <c r="O45" i="79"/>
  <c r="O34" i="78"/>
  <c r="K167" i="76"/>
  <c r="K21" i="76"/>
  <c r="M43" i="72"/>
  <c r="O150" i="78"/>
  <c r="K88" i="76"/>
  <c r="K99" i="73"/>
  <c r="M42" i="72"/>
  <c r="O129" i="78"/>
  <c r="K79" i="76"/>
  <c r="K94" i="73"/>
  <c r="M37" i="72"/>
  <c r="O77" i="78"/>
  <c r="S23" i="71"/>
  <c r="P66" i="69"/>
  <c r="L11" i="65"/>
  <c r="M85" i="63"/>
  <c r="K86" i="76"/>
  <c r="S32" i="71"/>
  <c r="P101" i="69"/>
  <c r="P45" i="69"/>
  <c r="L13" i="66"/>
  <c r="M101" i="63"/>
  <c r="K82" i="76"/>
  <c r="S31" i="71"/>
  <c r="P96" i="69"/>
  <c r="P44" i="69"/>
  <c r="L18" i="65"/>
  <c r="M100" i="63"/>
  <c r="M42" i="63"/>
  <c r="S41" i="71"/>
  <c r="M94" i="63"/>
  <c r="M18" i="63"/>
  <c r="N188" i="62"/>
  <c r="N143" i="62"/>
  <c r="N102" i="62"/>
  <c r="N57" i="62"/>
  <c r="N12" i="62"/>
  <c r="T289" i="61"/>
  <c r="T242" i="61"/>
  <c r="T198" i="61"/>
  <c r="T157" i="61"/>
  <c r="T113" i="61"/>
  <c r="T69" i="61"/>
  <c r="T29" i="61"/>
  <c r="P111" i="69"/>
  <c r="M107" i="63"/>
  <c r="M39" i="63"/>
  <c r="N215" i="62"/>
  <c r="N183" i="62"/>
  <c r="N150" i="62"/>
  <c r="N117" i="62"/>
  <c r="N85" i="62"/>
  <c r="N52" i="62"/>
  <c r="N19" i="62"/>
  <c r="T305" i="61"/>
  <c r="T271" i="61"/>
  <c r="T237" i="61"/>
  <c r="T205" i="61"/>
  <c r="T172" i="61"/>
  <c r="T108" i="61"/>
  <c r="T76" i="61"/>
  <c r="T44" i="61"/>
  <c r="K30" i="76"/>
  <c r="O18" i="64"/>
  <c r="N186" i="62"/>
  <c r="N79" i="62"/>
  <c r="T265" i="61"/>
  <c r="T167" i="61"/>
  <c r="T103" i="61"/>
  <c r="T19" i="61"/>
  <c r="T42" i="61"/>
  <c r="T303" i="61"/>
  <c r="M36" i="63"/>
  <c r="N217" i="62"/>
  <c r="T158" i="61"/>
  <c r="Q24" i="59"/>
  <c r="T211" i="61"/>
  <c r="O23" i="78"/>
  <c r="O132" i="78"/>
  <c r="K134" i="76"/>
  <c r="O119" i="78"/>
  <c r="K129" i="76"/>
  <c r="O114" i="78"/>
  <c r="I33" i="80"/>
  <c r="K69" i="76"/>
  <c r="K53" i="73"/>
  <c r="S40" i="71"/>
  <c r="K131" i="76"/>
  <c r="K40" i="76"/>
  <c r="K48" i="73"/>
  <c r="I42" i="80"/>
  <c r="K121" i="76"/>
  <c r="K31" i="76"/>
  <c r="K42" i="73"/>
  <c r="S34" i="71"/>
  <c r="K59" i="73"/>
  <c r="P102" i="69"/>
  <c r="P18" i="69"/>
  <c r="M110" i="63"/>
  <c r="O125" i="78"/>
  <c r="K37" i="73"/>
  <c r="P121" i="69"/>
  <c r="P69" i="69"/>
  <c r="K17" i="67"/>
  <c r="O20" i="64"/>
  <c r="O109" i="78"/>
  <c r="K15" i="73"/>
  <c r="P120" i="69"/>
  <c r="P64" i="69"/>
  <c r="K16" i="67"/>
  <c r="O19" i="64"/>
  <c r="M67" i="63"/>
  <c r="O41" i="79"/>
  <c r="K11" i="67"/>
  <c r="M40" i="63"/>
  <c r="N204" i="62"/>
  <c r="N159" i="62"/>
  <c r="N118" i="62"/>
  <c r="N73" i="62"/>
  <c r="N28" i="62"/>
  <c r="T306" i="61"/>
  <c r="T258" i="61"/>
  <c r="T214" i="61"/>
  <c r="T173" i="61"/>
  <c r="T129" i="61"/>
  <c r="T85" i="61"/>
  <c r="T45" i="61"/>
  <c r="K11" i="73"/>
  <c r="L24" i="66"/>
  <c r="M55" i="63"/>
  <c r="M11" i="63"/>
  <c r="N195" i="62"/>
  <c r="N162" i="62"/>
  <c r="N129" i="62"/>
  <c r="N97" i="62"/>
  <c r="N64" i="62"/>
  <c r="N31" i="62"/>
  <c r="T316" i="61"/>
  <c r="T284" i="61"/>
  <c r="T249" i="61"/>
  <c r="T217" i="61"/>
  <c r="T185" i="61"/>
  <c r="T152" i="61"/>
  <c r="T120" i="61"/>
  <c r="T88" i="61"/>
  <c r="T56" i="61"/>
  <c r="T24" i="61"/>
  <c r="P123" i="69"/>
  <c r="L20" i="66"/>
  <c r="M60" i="63"/>
  <c r="M15" i="63"/>
  <c r="N198" i="62"/>
  <c r="N161" i="62"/>
  <c r="N124" i="62"/>
  <c r="N92" i="62"/>
  <c r="N59" i="62"/>
  <c r="N26" i="62"/>
  <c r="T321" i="61"/>
  <c r="T279" i="61"/>
  <c r="T244" i="61"/>
  <c r="T212" i="61"/>
  <c r="T179" i="61"/>
  <c r="T151" i="61"/>
  <c r="T131" i="61"/>
  <c r="T111" i="61"/>
  <c r="T87" i="61"/>
  <c r="T67" i="61"/>
  <c r="T47" i="61"/>
  <c r="T23" i="61"/>
  <c r="Q55" i="59"/>
  <c r="D13" i="88"/>
  <c r="Q18" i="59"/>
  <c r="Q41" i="59"/>
  <c r="T17" i="61"/>
  <c r="T106" i="61"/>
  <c r="T187" i="61"/>
  <c r="T269" i="61"/>
  <c r="N50" i="62"/>
  <c r="N131" i="62"/>
  <c r="N213" i="62"/>
  <c r="P55" i="69"/>
  <c r="N21" i="62"/>
  <c r="N103" i="62"/>
  <c r="N201" i="62"/>
  <c r="O14" i="64"/>
  <c r="Q49" i="59"/>
  <c r="T126" i="61"/>
  <c r="D16" i="88"/>
  <c r="D42" i="88"/>
  <c r="Q16" i="59"/>
  <c r="Q45" i="59"/>
  <c r="T20" i="61"/>
  <c r="T98" i="61"/>
  <c r="T195" i="61"/>
  <c r="T278" i="61"/>
  <c r="N42" i="62"/>
  <c r="N140" i="62"/>
  <c r="N221" i="62"/>
  <c r="P23" i="69"/>
  <c r="T13" i="61"/>
  <c r="T174" i="61"/>
  <c r="D12" i="88"/>
  <c r="Q17" i="59"/>
  <c r="Q39" i="59"/>
  <c r="T16" i="61"/>
  <c r="T102" i="61"/>
  <c r="T183" i="61"/>
  <c r="T264" i="61"/>
  <c r="N46" i="62"/>
  <c r="N127" i="62"/>
  <c r="N209" i="62"/>
  <c r="O46" i="64"/>
  <c r="O29" i="78"/>
  <c r="T140" i="61"/>
  <c r="P75" i="69"/>
  <c r="M43" i="63"/>
  <c r="N218" i="62"/>
  <c r="N149" i="62"/>
  <c r="N112" i="62"/>
  <c r="N47" i="62"/>
  <c r="N14" i="62"/>
  <c r="T300" i="61"/>
  <c r="T232" i="61"/>
  <c r="T200" i="61"/>
  <c r="T147" i="61"/>
  <c r="T127" i="61"/>
  <c r="T83" i="61"/>
  <c r="T63" i="61"/>
  <c r="T39" i="61"/>
  <c r="Q51" i="59"/>
  <c r="D23" i="88"/>
  <c r="Q22" i="59"/>
  <c r="Q48" i="59"/>
  <c r="T122" i="61"/>
  <c r="T203" i="61"/>
  <c r="N66" i="62"/>
  <c r="N148" i="62"/>
  <c r="P119" i="69"/>
  <c r="N37" i="62"/>
  <c r="N135" i="62"/>
  <c r="K15" i="67"/>
  <c r="T18" i="61"/>
  <c r="D20" i="88"/>
  <c r="Q50" i="59"/>
  <c r="T34" i="61"/>
  <c r="T130" i="61"/>
  <c r="T294" i="61"/>
  <c r="N74" i="62"/>
  <c r="N156" i="62"/>
  <c r="S24" i="71"/>
  <c r="O137" i="78"/>
  <c r="O135" i="78"/>
  <c r="O126" i="78"/>
  <c r="K73" i="76"/>
  <c r="S50" i="71"/>
  <c r="K44" i="76"/>
  <c r="S44" i="71"/>
  <c r="K39" i="76"/>
  <c r="S38" i="71"/>
  <c r="P106" i="69"/>
  <c r="O17" i="64"/>
  <c r="K55" i="73"/>
  <c r="P73" i="69"/>
  <c r="O32" i="64"/>
  <c r="K50" i="73"/>
  <c r="P72" i="69"/>
  <c r="O31" i="64"/>
  <c r="N226" i="62"/>
  <c r="M45" i="63"/>
  <c r="N167" i="62"/>
  <c r="N77" i="62"/>
  <c r="T310" i="61"/>
  <c r="T222" i="61"/>
  <c r="T133" i="61"/>
  <c r="T49" i="61"/>
  <c r="P31" i="69"/>
  <c r="M16" i="63"/>
  <c r="N166" i="62"/>
  <c r="N101" i="62"/>
  <c r="N35" i="62"/>
  <c r="T288" i="61"/>
  <c r="T221" i="61"/>
  <c r="T156" i="61"/>
  <c r="T92" i="61"/>
  <c r="T28" i="61"/>
  <c r="P11" i="69"/>
  <c r="M20" i="63"/>
  <c r="N165" i="62"/>
  <c r="N96" i="62"/>
  <c r="N30" i="62"/>
  <c r="T283" i="61"/>
  <c r="T216" i="61"/>
  <c r="T159" i="61"/>
  <c r="T115" i="61"/>
  <c r="T71" i="61"/>
  <c r="T31" i="61"/>
  <c r="Q37" i="59"/>
  <c r="T12" i="61"/>
  <c r="T170" i="61"/>
  <c r="N17" i="62"/>
  <c r="N197" i="62"/>
  <c r="T322" i="61"/>
  <c r="N168" i="62"/>
  <c r="K13" i="76"/>
  <c r="D11" i="88"/>
  <c r="Q12" i="59"/>
  <c r="T14" i="61"/>
  <c r="T162" i="61"/>
  <c r="N25" i="62"/>
  <c r="N205" i="62"/>
  <c r="K78" i="76"/>
  <c r="T142" i="61"/>
  <c r="D21" i="88"/>
  <c r="Q21" i="59"/>
  <c r="T70" i="61"/>
  <c r="N111" i="62"/>
  <c r="O39" i="78"/>
  <c r="O30" i="78"/>
  <c r="O133" i="78"/>
  <c r="K95" i="73"/>
  <c r="K90" i="73"/>
  <c r="P58" i="69"/>
  <c r="S27" i="71"/>
  <c r="M96" i="63"/>
  <c r="P32" i="69"/>
  <c r="P131" i="69"/>
  <c r="N53" i="62"/>
  <c r="T194" i="61"/>
  <c r="T21" i="61"/>
  <c r="N211" i="62"/>
  <c r="N81" i="62"/>
  <c r="T267" i="61"/>
  <c r="T136" i="61"/>
  <c r="K63" i="73"/>
  <c r="N214" i="62"/>
  <c r="N75" i="62"/>
  <c r="T196" i="61"/>
  <c r="T143" i="61"/>
  <c r="T55" i="61"/>
  <c r="D28" i="88"/>
  <c r="Q27" i="59"/>
  <c r="T235" i="61"/>
  <c r="N83" i="62"/>
  <c r="N70" i="62"/>
  <c r="T46" i="61"/>
  <c r="T66" i="61"/>
  <c r="N91" i="62"/>
  <c r="Q43" i="59"/>
  <c r="D27" i="88"/>
  <c r="Q26" i="59"/>
  <c r="T118" i="61"/>
  <c r="N13" i="62"/>
  <c r="M52" i="63"/>
  <c r="K133" i="76"/>
  <c r="K147" i="76"/>
  <c r="K127" i="76"/>
  <c r="K93" i="73"/>
  <c r="P22" i="69"/>
  <c r="P133" i="69"/>
  <c r="P13" i="69"/>
  <c r="P128" i="69"/>
  <c r="M71" i="63"/>
  <c r="N208" i="62"/>
  <c r="N36" i="62"/>
  <c r="T177" i="61"/>
  <c r="K81" i="73"/>
  <c r="N199" i="62"/>
  <c r="T319" i="61"/>
  <c r="T189" i="61"/>
  <c r="T124" i="61"/>
  <c r="P139" i="69"/>
  <c r="N202" i="62"/>
  <c r="N63" i="62"/>
  <c r="T248" i="61"/>
  <c r="T95" i="61"/>
  <c r="Q60" i="59"/>
  <c r="T251" i="61"/>
  <c r="M98" i="63"/>
  <c r="M64" i="63"/>
  <c r="T82" i="61"/>
  <c r="M72" i="63"/>
  <c r="T239" i="61"/>
  <c r="T134" i="61"/>
  <c r="N62" i="62"/>
  <c r="M82" i="63"/>
  <c r="O23" i="79"/>
  <c r="O46" i="79"/>
  <c r="O22" i="79"/>
  <c r="K151" i="76"/>
  <c r="M39" i="72"/>
  <c r="K80" i="76"/>
  <c r="M38" i="72"/>
  <c r="K75" i="76"/>
  <c r="M29" i="72"/>
  <c r="S18" i="71"/>
  <c r="O45" i="64"/>
  <c r="K38" i="76"/>
  <c r="P93" i="69"/>
  <c r="L14" i="65"/>
  <c r="K34" i="76"/>
  <c r="P92" i="69"/>
  <c r="L13" i="65"/>
  <c r="M34" i="63"/>
  <c r="M78" i="63"/>
  <c r="N184" i="62"/>
  <c r="N94" i="62"/>
  <c r="T325" i="61"/>
  <c r="T238" i="61"/>
  <c r="T149" i="61"/>
  <c r="T65" i="61"/>
  <c r="P95" i="69"/>
  <c r="M33" i="63"/>
  <c r="N179" i="62"/>
  <c r="N113" i="62"/>
  <c r="N48" i="62"/>
  <c r="T301" i="61"/>
  <c r="T233" i="61"/>
  <c r="T168" i="61"/>
  <c r="T104" i="61"/>
  <c r="T40" i="61"/>
  <c r="P59" i="69"/>
  <c r="M37" i="63"/>
  <c r="N182" i="62"/>
  <c r="N108" i="62"/>
  <c r="N43" i="62"/>
  <c r="T295" i="61"/>
  <c r="T228" i="61"/>
  <c r="T163" i="61"/>
  <c r="T119" i="61"/>
  <c r="T79" i="61"/>
  <c r="T35" i="61"/>
  <c r="Q42" i="59"/>
  <c r="Q58" i="59"/>
  <c r="T138" i="61"/>
  <c r="T317" i="61"/>
  <c r="N181" i="62"/>
  <c r="K102" i="73"/>
  <c r="N152" i="62"/>
  <c r="P135" i="69"/>
  <c r="T207" i="61"/>
  <c r="Q56" i="59"/>
  <c r="T146" i="61"/>
  <c r="T326" i="61"/>
  <c r="N173" i="62"/>
  <c r="O30" i="64"/>
  <c r="T62" i="61"/>
  <c r="T275" i="61"/>
  <c r="Q46" i="59"/>
  <c r="T54" i="61"/>
  <c r="T166" i="61"/>
  <c r="T299" i="61"/>
  <c r="N78" i="62"/>
  <c r="N193" i="62"/>
  <c r="P39" i="69"/>
  <c r="Q57" i="59"/>
  <c r="T199" i="61"/>
  <c r="T314" i="61"/>
  <c r="M30" i="63"/>
  <c r="P103" i="69"/>
  <c r="O40" i="78"/>
  <c r="L13" i="74"/>
  <c r="O97" i="78"/>
  <c r="Q15" i="77"/>
  <c r="M81" i="63"/>
  <c r="P37" i="69"/>
  <c r="S25" i="71"/>
  <c r="M91" i="63"/>
  <c r="N224" i="62"/>
  <c r="N138" i="62"/>
  <c r="T281" i="61"/>
  <c r="T109" i="61"/>
  <c r="M90" i="63"/>
  <c r="N146" i="62"/>
  <c r="N15" i="62"/>
  <c r="T201" i="61"/>
  <c r="T72" i="61"/>
  <c r="M103" i="63"/>
  <c r="N145" i="62"/>
  <c r="T327" i="61"/>
  <c r="T260" i="61"/>
  <c r="T99" i="61"/>
  <c r="T15" i="61"/>
  <c r="T58" i="61"/>
  <c r="M58" i="63"/>
  <c r="M19" i="63"/>
  <c r="D31" i="88"/>
  <c r="Q29" i="59"/>
  <c r="T227" i="61"/>
  <c r="M24" i="63"/>
  <c r="T191" i="61"/>
  <c r="Q63" i="59"/>
  <c r="T231" i="61"/>
  <c r="N144" i="62"/>
  <c r="M12" i="72"/>
  <c r="K146" i="76"/>
  <c r="K128" i="76"/>
  <c r="K58" i="73"/>
  <c r="K57" i="73"/>
  <c r="K47" i="73"/>
  <c r="I21" i="80"/>
  <c r="O176" i="78"/>
  <c r="P12" i="69"/>
  <c r="P51" i="69"/>
  <c r="N122" i="62"/>
  <c r="T263" i="61"/>
  <c r="T93" i="61"/>
  <c r="M61" i="63"/>
  <c r="N133" i="62"/>
  <c r="N68" i="62"/>
  <c r="T253" i="61"/>
  <c r="T60" i="61"/>
  <c r="M66" i="63"/>
  <c r="N128" i="62"/>
  <c r="T315" i="61"/>
  <c r="T184" i="61"/>
  <c r="T135" i="61"/>
  <c r="T51" i="61"/>
  <c r="D33" i="88"/>
  <c r="Q35" i="59"/>
  <c r="T74" i="61"/>
  <c r="N115" i="62"/>
  <c r="N87" i="62"/>
  <c r="T78" i="61"/>
  <c r="D35" i="88"/>
  <c r="Q33" i="59"/>
  <c r="T259" i="61"/>
  <c r="N107" i="62"/>
  <c r="T30" i="61"/>
  <c r="D32" i="88"/>
  <c r="Q34" i="59"/>
  <c r="T38" i="61"/>
  <c r="T247" i="61"/>
  <c r="N177" i="62"/>
  <c r="D41" i="88"/>
  <c r="Q32" i="59"/>
  <c r="F5" i="89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5">
    <s v="Migdal Hashkaot Neches Boded"/>
    <s v="{[Time].[Hie Time].[Yom].&amp;[20160930]}"/>
    <s v="{[Medida].[Medida].&amp;[2]}"/>
    <s v="{[Keren].[Keren].[All]}"/>
    <s v="{[Cheshbon KM].[Hie Peilut].[Peilut 6].&amp;[Kod_Peilut_L6_372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#,0.00"/>
    <s v="[Measures].[c_NB_Achuz_Me_Tik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</metadataStrings>
  <mdxMetadata count="32">
    <mdx n="0" f="s">
      <ms ns="1" c="0"/>
    </mdx>
    <mdx n="0" f="v">
      <t c="8" si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9"/>
      </t>
    </mdx>
    <mdx n="0" f="v">
      <t c="8" si="8">
        <n x="1" s="1"/>
        <n x="2" s="1"/>
        <n x="3" s="1"/>
        <n x="4" s="1"/>
        <n x="5" s="1"/>
        <n x="6" s="1"/>
        <n x="12"/>
        <n x="7"/>
      </t>
    </mdx>
    <mdx n="0" f="v">
      <t c="8" si="8">
        <n x="1" s="1"/>
        <n x="2" s="1"/>
        <n x="3" s="1"/>
        <n x="4" s="1"/>
        <n x="5" s="1"/>
        <n x="6" s="1"/>
        <n x="13"/>
        <n x="7"/>
      </t>
    </mdx>
    <mdx n="0" f="v">
      <t c="8" si="8">
        <n x="1" s="1"/>
        <n x="2" s="1"/>
        <n x="3" s="1"/>
        <n x="4" s="1"/>
        <n x="5" s="1"/>
        <n x="6" s="1"/>
        <n x="14"/>
        <n x="7"/>
      </t>
    </mdx>
    <mdx n="0" f="v">
      <t c="8" si="8">
        <n x="1" s="1"/>
        <n x="2" s="1"/>
        <n x="3" s="1"/>
        <n x="4" s="1"/>
        <n x="5" s="1"/>
        <n x="6" s="1"/>
        <n x="15"/>
        <n x="7"/>
      </t>
    </mdx>
    <mdx n="0" f="v">
      <t c="8" si="8">
        <n x="1" s="1"/>
        <n x="2" s="1"/>
        <n x="3" s="1"/>
        <n x="4" s="1"/>
        <n x="5" s="1"/>
        <n x="6" s="1"/>
        <n x="16"/>
        <n x="7"/>
      </t>
    </mdx>
    <mdx n="0" f="v">
      <t c="8" si="8">
        <n x="1" s="1"/>
        <n x="2" s="1"/>
        <n x="3" s="1"/>
        <n x="4" s="1"/>
        <n x="5" s="1"/>
        <n x="6" s="1"/>
        <n x="17"/>
        <n x="7"/>
      </t>
    </mdx>
    <mdx n="0" f="v">
      <t c="8" si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9"/>
      </t>
    </mdx>
    <mdx n="0" f="v">
      <t c="8" si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9"/>
      </t>
    </mdx>
    <mdx n="0" f="v">
      <t c="8" si="8">
        <n x="1" s="1"/>
        <n x="2" s="1"/>
        <n x="3" s="1"/>
        <n x="4" s="1"/>
        <n x="5" s="1"/>
        <n x="6" s="1"/>
        <n x="22"/>
        <n x="7"/>
      </t>
    </mdx>
    <mdx n="0" f="v">
      <t c="8" si="8">
        <n x="1" s="1"/>
        <n x="2" s="1"/>
        <n x="3" s="1"/>
        <n x="4" s="1"/>
        <n x="5" s="1"/>
        <n x="6" s="1"/>
        <n x="23"/>
        <n x="7"/>
      </t>
    </mdx>
    <mdx n="0" f="v">
      <t c="8" si="8">
        <n x="1" s="1"/>
        <n x="2" s="1"/>
        <n x="3" s="1"/>
        <n x="4" s="1"/>
        <n x="5" s="1"/>
        <n x="6" s="1"/>
        <n x="24"/>
        <n x="7"/>
      </t>
    </mdx>
    <mdx n="0" f="v">
      <t c="8" si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9"/>
      </t>
    </mdx>
    <mdx n="0" f="v">
      <t c="8" si="8">
        <n x="1" s="1"/>
        <n x="2" s="1"/>
        <n x="3" s="1"/>
        <n x="4" s="1"/>
        <n x="5" s="1"/>
        <n x="6" s="1"/>
        <n x="27"/>
        <n x="7"/>
      </t>
    </mdx>
    <mdx n="0" f="v">
      <t c="8" si="8">
        <n x="1" s="1"/>
        <n x="2" s="1"/>
        <n x="3" s="1"/>
        <n x="4" s="1"/>
        <n x="5" s="1"/>
        <n x="6" s="1"/>
        <n x="28"/>
        <n x="7"/>
      </t>
    </mdx>
    <mdx n="0" f="v">
      <t c="8" si="8">
        <n x="1" s="1"/>
        <n x="2" s="1"/>
        <n x="3" s="1"/>
        <n x="4" s="1"/>
        <n x="5" s="1"/>
        <n x="6" s="1"/>
        <n x="29"/>
        <n x="7"/>
      </t>
    </mdx>
    <mdx n="0" f="v">
      <t c="8" si="8">
        <n x="1" s="1"/>
        <n x="2" s="1"/>
        <n x="3" s="1"/>
        <n x="4" s="1"/>
        <n x="5" s="1"/>
        <n x="6" s="1"/>
        <n x="30"/>
        <n x="7"/>
      </t>
    </mdx>
    <mdx n="0" f="v">
      <t c="8">
        <n x="1" s="1"/>
        <n x="2" s="1"/>
        <n x="3" s="1"/>
        <n x="4" s="1"/>
        <n x="5" s="1"/>
        <n x="6" s="1"/>
        <n x="31"/>
        <n x="7"/>
      </t>
    </mdx>
    <mdx n="0" f="v">
      <t c="8">
        <n x="1" s="1"/>
        <n x="2" s="1"/>
        <n x="3" s="1"/>
        <n x="4" s="1"/>
        <n x="5" s="1"/>
        <n x="6" s="1"/>
        <n x="31"/>
        <n x="9"/>
      </t>
    </mdx>
    <mdx n="0" f="v">
      <t c="8">
        <n x="1" s="1"/>
        <n x="2" s="1"/>
        <n x="3" s="1"/>
        <n x="4" s="1"/>
        <n x="5" s="1"/>
        <n x="6" s="1"/>
        <n x="32"/>
        <n x="7"/>
      </t>
    </mdx>
    <mdx n="0" f="v">
      <t c="8">
        <n x="1" s="1"/>
        <n x="2" s="1"/>
        <n x="3" s="1"/>
        <n x="4" s="1"/>
        <n x="5" s="1"/>
        <n x="6" s="1"/>
        <n x="32"/>
        <n x="9"/>
      </t>
    </mdx>
    <mdx n="0" f="v">
      <t c="8" si="8">
        <n x="1" s="1"/>
        <n x="2" s="1"/>
        <n x="3" s="1"/>
        <n x="4" s="1"/>
        <n x="5" s="1"/>
        <n x="6" s="1"/>
        <n x="33"/>
        <n x="7"/>
      </t>
    </mdx>
    <mdx n="0" f="v">
      <t c="8" si="8">
        <n x="1" s="1"/>
        <n x="2" s="1"/>
        <n x="3" s="1"/>
        <n x="4" s="1"/>
        <n x="5" s="1"/>
        <n x="6" s="1"/>
        <n x="34"/>
        <n x="7"/>
      </t>
    </mdx>
  </mdxMetadata>
  <valueMetadata count="3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</valueMetadata>
</metadata>
</file>

<file path=xl/sharedStrings.xml><?xml version="1.0" encoding="utf-8"?>
<sst xmlns="http://schemas.openxmlformats.org/spreadsheetml/2006/main" count="9819" uniqueCount="2811">
  <si>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</si>
  <si>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</si>
  <si>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</si>
  <si>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</si>
  <si>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</si>
  <si>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</si>
  <si>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</si>
  <si>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</si>
  <si>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</si>
  <si>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</si>
  <si>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</si>
  <si>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</si>
  <si>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</si>
  <si>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</si>
  <si>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</si>
  <si>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</si>
  <si>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</si>
  <si>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</si>
  <si>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</si>
  <si>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</si>
  <si>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</si>
  <si>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</si>
  <si>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</si>
  <si>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</si>
  <si>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</si>
  <si>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</si>
  <si>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</si>
  <si>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</si>
  <si>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</si>
  <si>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</si>
  <si>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</si>
  <si>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</si>
  <si>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</si>
  <si>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</si>
  <si>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</si>
  <si>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</si>
  <si>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</si>
  <si>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בישראל: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</si>
  <si>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</si>
  <si>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</si>
  <si>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</si>
  <si>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</si>
  <si>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קרנות השקעה בישראל</t>
  </si>
  <si>
    <t>סה"כ קרנות השקעה בחו"ל</t>
  </si>
  <si>
    <t>₪ / מט"ח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</si>
  <si>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</si>
  <si>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</si>
  <si>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</si>
  <si>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</si>
  <si>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</si>
  <si>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</si>
  <si>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</si>
  <si>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</si>
  <si>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</si>
  <si>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סה"כ בחו"ל</t>
  </si>
  <si>
    <t>סה"כ מקרקעין</t>
  </si>
  <si>
    <t>יתרות מזומנים ועו"ש בש"ח</t>
  </si>
  <si>
    <t>יתרות מזומנים ועו"ש נקובים במט"ח</t>
  </si>
  <si>
    <t>פח"ק/פר"י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</si>
  <si>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</si>
  <si>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</si>
  <si>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</si>
  <si>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</si>
  <si>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</si>
  <si>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</si>
  <si>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</si>
  <si>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מוצרים מובנים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</si>
  <si>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</si>
  <si>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</si>
  <si>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</si>
  <si>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</si>
  <si>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</si>
  <si>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</si>
  <si>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</si>
  <si>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</si>
  <si>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</si>
  <si>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</si>
  <si>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</si>
  <si>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שכבת הון (Equity Tranch)</t>
  </si>
  <si>
    <t>סה"כ מוצרים מאוגחים</t>
  </si>
  <si>
    <t>שווי שוק</t>
  </si>
  <si>
    <t>אגורות</t>
  </si>
  <si>
    <t>סה"כ אג"ח של ממשלת ישראל שהונפקו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</si>
  <si>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</si>
  <si>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</si>
  <si>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</si>
  <si>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</si>
  <si>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</si>
  <si>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</si>
  <si>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</si>
  <si>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</si>
  <si>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ערד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</si>
  <si>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</si>
  <si>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</si>
  <si>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</si>
  <si>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</si>
  <si>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</si>
  <si>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</si>
  <si>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</si>
  <si>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</si>
  <si>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</si>
  <si>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</si>
  <si>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</si>
  <si>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</si>
  <si>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</si>
  <si>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</si>
  <si>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</si>
  <si>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</si>
  <si>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</si>
  <si>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</si>
  <si>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</si>
  <si>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</si>
  <si>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</si>
  <si>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</si>
  <si>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</si>
  <si>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</si>
  <si>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</si>
  <si>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</si>
  <si>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</si>
  <si>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</si>
  <si>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</si>
  <si>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</si>
  <si>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</si>
  <si>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</si>
  <si>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</si>
  <si>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</si>
  <si>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</si>
  <si>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</si>
  <si>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</si>
  <si>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</si>
  <si>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</si>
  <si>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</si>
  <si>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</si>
  <si>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</si>
  <si>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</si>
  <si>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</si>
  <si>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</si>
  <si>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</si>
  <si>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</si>
  <si>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</si>
  <si>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</si>
  <si>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</si>
  <si>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</si>
  <si>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</si>
  <si>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</si>
  <si>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</si>
  <si>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</si>
  <si>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</si>
  <si>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</si>
  <si>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LSE</t>
  </si>
  <si>
    <t>TSE</t>
  </si>
  <si>
    <t>ISE</t>
  </si>
  <si>
    <t>SIX</t>
  </si>
  <si>
    <t>◄</t>
  </si>
  <si>
    <t>מסחר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</si>
  <si>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</si>
  <si>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</si>
  <si>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</si>
  <si>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</si>
  <si>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</si>
  <si>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</si>
  <si>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</si>
  <si>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</si>
  <si>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</si>
  <si>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כתר שבדי</t>
  </si>
  <si>
    <t>כתר דני</t>
  </si>
  <si>
    <t>דולר קנדי</t>
  </si>
  <si>
    <t>יין יפני</t>
  </si>
  <si>
    <t>מקסיקו פזו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</si>
  <si>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</si>
  <si>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</si>
  <si>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</si>
  <si>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</si>
  <si>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</si>
  <si>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</si>
  <si>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</si>
  <si>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</si>
  <si>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</si>
  <si>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</si>
  <si>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</si>
  <si>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</si>
  <si>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השקעות במדעי החיים</t>
  </si>
  <si>
    <t>קלינטק</t>
  </si>
  <si>
    <t>תוכנה ואינטרנט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</si>
  <si>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</si>
  <si>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</si>
  <si>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</si>
  <si>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</si>
  <si>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</si>
  <si>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</si>
  <si>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</si>
  <si>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</si>
  <si>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</si>
  <si>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</si>
  <si>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</si>
  <si>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</si>
  <si>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</si>
  <si>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</si>
  <si>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</si>
  <si>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</si>
  <si>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</si>
  <si>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</si>
  <si>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</si>
  <si>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</si>
  <si>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</si>
  <si>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</si>
  <si>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</si>
  <si>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</si>
  <si>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</si>
  <si>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</si>
  <si>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</si>
  <si>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</si>
  <si>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</si>
  <si>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</si>
  <si>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לא סחיר</t>
  </si>
  <si>
    <t>סה"כ מסגרת אשראי מנוצלות ללווים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</si>
  <si>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</si>
  <si>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</si>
  <si>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</si>
  <si>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</si>
  <si>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</si>
  <si>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</si>
  <si>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</si>
  <si>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קרנות הון סיכון</t>
  </si>
  <si>
    <t>סה"כ מט"ח/ מט"ח</t>
  </si>
  <si>
    <t>סה"כ צמוד למדד</t>
  </si>
  <si>
    <t>סה"כ קרנות נדל"ן</t>
  </si>
  <si>
    <t>סה"כ קרנות השקעה אחרות</t>
  </si>
  <si>
    <t>סה"כ בחו"ל:</t>
  </si>
  <si>
    <t>סה"כ בישראל:</t>
  </si>
  <si>
    <t>סה"כ חו"ל:</t>
  </si>
  <si>
    <t>סה"כ מקרקעין בישראל:</t>
  </si>
  <si>
    <t>מספר הנייר</t>
  </si>
  <si>
    <t>30/09/2016</t>
  </si>
  <si>
    <t>מגדל מקפת קרנות פנסיה וקופות גמל בע"מ</t>
  </si>
  <si>
    <t>מגדל מקפת אישית</t>
  </si>
  <si>
    <t>5903 גליל</t>
  </si>
  <si>
    <t>9590332</t>
  </si>
  <si>
    <t>RF</t>
  </si>
  <si>
    <t>5904 גליל</t>
  </si>
  <si>
    <t>9590431</t>
  </si>
  <si>
    <t>ממשל צמוד 418</t>
  </si>
  <si>
    <t>1108927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</si>
  <si>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</si>
  <si>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</si>
  <si>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</si>
  <si>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</si>
  <si>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</si>
  <si>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</si>
  <si>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</si>
  <si>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</si>
  <si>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1025</t>
  </si>
  <si>
    <t>1135912</t>
  </si>
  <si>
    <t>ממשלתי צמוד 922</t>
  </si>
  <si>
    <t>1124056</t>
  </si>
  <si>
    <t>ממשלתית צמודה 0517</t>
  </si>
  <si>
    <t>1125905</t>
  </si>
  <si>
    <t>מקמ 1016</t>
  </si>
  <si>
    <t>8161010</t>
  </si>
  <si>
    <t>מקמ 1116</t>
  </si>
  <si>
    <t>8161119</t>
  </si>
  <si>
    <t>מקמ 117</t>
  </si>
  <si>
    <t>8170110</t>
  </si>
  <si>
    <t>מקמ 1216</t>
  </si>
  <si>
    <t>8161218</t>
  </si>
  <si>
    <t>מקמ 227</t>
  </si>
  <si>
    <t>8170227</t>
  </si>
  <si>
    <t>מקמ 327</t>
  </si>
  <si>
    <t>8170326</t>
  </si>
  <si>
    <t>מקמ 417</t>
  </si>
  <si>
    <t>8170417</t>
  </si>
  <si>
    <t>מקמ 517</t>
  </si>
  <si>
    <t>8170516</t>
  </si>
  <si>
    <t>מקמ 617</t>
  </si>
  <si>
    <t>8170615</t>
  </si>
  <si>
    <t>מקמ 717</t>
  </si>
  <si>
    <t>8170714</t>
  </si>
  <si>
    <t>מקמ 817</t>
  </si>
  <si>
    <t>8170813</t>
  </si>
  <si>
    <t>מקמ 917</t>
  </si>
  <si>
    <t>8170912</t>
  </si>
  <si>
    <t>ממשל משתנה 0817</t>
  </si>
  <si>
    <t>1106970</t>
  </si>
  <si>
    <t>ממשלתי משתנה 0520  גילון</t>
  </si>
  <si>
    <t>1116193</t>
  </si>
  <si>
    <t>ממשל שקל  0217</t>
  </si>
  <si>
    <t>1101575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</si>
  <si>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</si>
  <si>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</si>
  <si>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</si>
  <si>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</si>
  <si>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</si>
  <si>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</si>
  <si>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0519</t>
  </si>
  <si>
    <t>1131770</t>
  </si>
  <si>
    <t>ממשלתי שקלי 1017</t>
  </si>
  <si>
    <t>1132786</t>
  </si>
  <si>
    <t>ממשלתי שקלי 1018</t>
  </si>
  <si>
    <t>1136548</t>
  </si>
  <si>
    <t>ממשלתי שקלי 118</t>
  </si>
  <si>
    <t>1126218</t>
  </si>
  <si>
    <t>ממשלתי שקלי 122</t>
  </si>
  <si>
    <t>1123272</t>
  </si>
  <si>
    <t>ממשלתי שקלי 323</t>
  </si>
  <si>
    <t>1126747</t>
  </si>
  <si>
    <t>ממשלתי שקלי 825</t>
  </si>
  <si>
    <t>1135557</t>
  </si>
  <si>
    <t>ממשק0120</t>
  </si>
  <si>
    <t>1115773</t>
  </si>
  <si>
    <t>ממשק0142</t>
  </si>
  <si>
    <t>1125400</t>
  </si>
  <si>
    <t>ISRAEL 2.875 03/26</t>
  </si>
  <si>
    <t>US46513CXR23</t>
  </si>
  <si>
    <t>A</t>
  </si>
  <si>
    <t>FITCH</t>
  </si>
  <si>
    <t>לאומי אגח 177</t>
  </si>
  <si>
    <t>6040315</t>
  </si>
  <si>
    <t>מגמה</t>
  </si>
  <si>
    <t>520018078</t>
  </si>
  <si>
    <t>בנקים</t>
  </si>
  <si>
    <t>AAA</t>
  </si>
  <si>
    <t>מזרחי 43</t>
  </si>
  <si>
    <t>2310191</t>
  </si>
  <si>
    <t>520000522</t>
  </si>
  <si>
    <t>מזרחי הנפקות 44</t>
  </si>
  <si>
    <t>2310209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</si>
  <si>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</si>
  <si>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</si>
  <si>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</si>
  <si>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</si>
  <si>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</si>
  <si>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</si>
  <si>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34</t>
  </si>
  <si>
    <t>1940576</t>
  </si>
  <si>
    <t>520000118</t>
  </si>
  <si>
    <t>פועלים הנפקות סדרה 33</t>
  </si>
  <si>
    <t>1940568</t>
  </si>
  <si>
    <t>פעלה.ק31</t>
  </si>
  <si>
    <t>1940527</t>
  </si>
  <si>
    <t>פעלה.ק32</t>
  </si>
  <si>
    <t>1940535</t>
  </si>
  <si>
    <t>בינל הנפקות שה 3</t>
  </si>
  <si>
    <t>1093681</t>
  </si>
  <si>
    <t>513141879</t>
  </si>
  <si>
    <t>AA+</t>
  </si>
  <si>
    <t>הבינלאומי סדרה ט</t>
  </si>
  <si>
    <t>1135177</t>
  </si>
  <si>
    <t>טפחות הנפקות אגח 27</t>
  </si>
  <si>
    <t>2310035</t>
  </si>
  <si>
    <t>כתב התח נדחה פועלים סד י</t>
  </si>
  <si>
    <t>1940402</t>
  </si>
  <si>
    <t>לאומי מימון הת יב</t>
  </si>
  <si>
    <t>6040273</t>
  </si>
  <si>
    <t>לאומי מימון הת יד</t>
  </si>
  <si>
    <t>6040299</t>
  </si>
  <si>
    <t>לאומי מימון התח ח</t>
  </si>
  <si>
    <t>6040232</t>
  </si>
  <si>
    <t>מזרחי אגח הנפקות 30</t>
  </si>
  <si>
    <t>2310068</t>
  </si>
  <si>
    <t>מזרחי טפחות הנפקות הת 31</t>
  </si>
  <si>
    <t>2310076</t>
  </si>
  <si>
    <t>עזריאלי אגח ב*</t>
  </si>
  <si>
    <t>1134436</t>
  </si>
  <si>
    <t>510960719</t>
  </si>
  <si>
    <t>נדלן ובינוי</t>
  </si>
  <si>
    <t>עזריאלי אגח ג*</t>
  </si>
  <si>
    <t>1136324</t>
  </si>
  <si>
    <t>עזריאלי אגח ד*</t>
  </si>
  <si>
    <t>1138650</t>
  </si>
  <si>
    <t>פועלים 14</t>
  </si>
  <si>
    <t>1940501</t>
  </si>
  <si>
    <t>פועלים הנפקות ט</t>
  </si>
  <si>
    <t>1940386</t>
  </si>
  <si>
    <t>פועלים הנפקות טו</t>
  </si>
  <si>
    <t>1940543</t>
  </si>
  <si>
    <t>אירפורט אגח ד</t>
  </si>
  <si>
    <t>1130426</t>
  </si>
  <si>
    <t>511659401</t>
  </si>
  <si>
    <t>AA</t>
  </si>
  <si>
    <t>אירפורט אגח ה</t>
  </si>
  <si>
    <t>1133487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</si>
  <si>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</si>
  <si>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</si>
  <si>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</si>
  <si>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</si>
  <si>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</si>
  <si>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</si>
  <si>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אגח ה</t>
  </si>
  <si>
    <t>1105576</t>
  </si>
  <si>
    <t>בינל הנפק ב</t>
  </si>
  <si>
    <t>1091164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</si>
  <si>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</si>
  <si>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</si>
  <si>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</si>
  <si>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</si>
  <si>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</si>
  <si>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</si>
  <si>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</si>
  <si>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</si>
  <si>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</si>
  <si>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</si>
  <si>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</si>
  <si>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</si>
  <si>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</si>
  <si>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</si>
  <si>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</si>
  <si>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</si>
  <si>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</si>
  <si>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</si>
  <si>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שרותים</t>
  </si>
  <si>
    <t>למן.ק300</t>
  </si>
  <si>
    <t>6040257</t>
  </si>
  <si>
    <t>נצבא אג 6</t>
  </si>
  <si>
    <t>1128032</t>
  </si>
  <si>
    <t>520043159</t>
  </si>
  <si>
    <t>נצבא ה</t>
  </si>
  <si>
    <t>1120468</t>
  </si>
  <si>
    <t>פועלים שטר הון  סדרה 1</t>
  </si>
  <si>
    <t>1940444</t>
  </si>
  <si>
    <t>פניקס הון הת א</t>
  </si>
  <si>
    <t>1115104</t>
  </si>
  <si>
    <t>520017450</t>
  </si>
  <si>
    <t>שטראוס עלית אגח 2*</t>
  </si>
  <si>
    <t>7460140</t>
  </si>
  <si>
    <t>520003781</t>
  </si>
  <si>
    <t>מזון</t>
  </si>
  <si>
    <t>אדמה לשעבר מכתשים אגן ב</t>
  </si>
  <si>
    <t>1110915</t>
  </si>
  <si>
    <t>520043605</t>
  </si>
  <si>
    <t>כימיה גומי ופלסטיק</t>
  </si>
  <si>
    <t>AA-</t>
  </si>
  <si>
    <t>אמות אגח א</t>
  </si>
  <si>
    <t>1097385</t>
  </si>
  <si>
    <t>520026683</t>
  </si>
  <si>
    <t>אמות אגח ב</t>
  </si>
  <si>
    <t>1126630</t>
  </si>
  <si>
    <t>אמות ק. 3</t>
  </si>
  <si>
    <t>1117357</t>
  </si>
  <si>
    <t>בינל הנפק אוצר אגח ו</t>
  </si>
  <si>
    <t>1110279</t>
  </si>
  <si>
    <t>בראק אן וי אגח א</t>
  </si>
  <si>
    <t>1122860</t>
  </si>
  <si>
    <t>34250659</t>
  </si>
  <si>
    <t>בראק אן וי אגח ב</t>
  </si>
  <si>
    <t>1128347</t>
  </si>
  <si>
    <t>גב ים     ה*</t>
  </si>
  <si>
    <t>7590110</t>
  </si>
  <si>
    <t>520001736</t>
  </si>
  <si>
    <t>גב ים     ו*</t>
  </si>
  <si>
    <t>7590128</t>
  </si>
  <si>
    <t>גזית  גלובאגח 3 4.95%</t>
  </si>
  <si>
    <t>1260306</t>
  </si>
  <si>
    <t>520033234</t>
  </si>
  <si>
    <t>גזית גלוב אג10</t>
  </si>
  <si>
    <t>1260488</t>
  </si>
  <si>
    <t>גזית גלוב ד</t>
  </si>
  <si>
    <t>1260397</t>
  </si>
  <si>
    <t>גזית גלוב ט</t>
  </si>
  <si>
    <t>1260462</t>
  </si>
  <si>
    <t>דה זראסאי אגח 1</t>
  </si>
  <si>
    <t>1127901</t>
  </si>
  <si>
    <t>1744984</t>
  </si>
  <si>
    <t>דיסק התחייבות י</t>
  </si>
  <si>
    <t>6910129</t>
  </si>
  <si>
    <t>520007030</t>
  </si>
  <si>
    <t>דיסקונט מנפיקים 8</t>
  </si>
  <si>
    <t>7480072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</si>
  <si>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</si>
  <si>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</si>
  <si>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</si>
  <si>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</si>
  <si>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</si>
  <si>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</si>
  <si>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</si>
  <si>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</si>
  <si>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</si>
  <si>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</si>
  <si>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</si>
  <si>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</si>
  <si>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</si>
  <si>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</si>
  <si>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</si>
  <si>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</si>
  <si>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</si>
  <si>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יואל אגח 3</t>
  </si>
  <si>
    <t>5830104</t>
  </si>
  <si>
    <t>520033226</t>
  </si>
  <si>
    <t>השקעה ואחזקות</t>
  </si>
  <si>
    <t>כלל ביט מימון אגח ג</t>
  </si>
  <si>
    <t>1120120</t>
  </si>
  <si>
    <t>513754069</t>
  </si>
  <si>
    <t>כללביט אגח ט</t>
  </si>
  <si>
    <t>1136050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</si>
  <si>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</si>
  <si>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</si>
  <si>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</si>
  <si>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</si>
  <si>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</si>
  <si>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</si>
  <si>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</si>
  <si>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ו*</t>
  </si>
  <si>
    <t>3230125</t>
  </si>
  <si>
    <t>מליסרון אגח י*</t>
  </si>
  <si>
    <t>3230190</t>
  </si>
  <si>
    <t>מליסרון אגח יא*</t>
  </si>
  <si>
    <t>3230208</t>
  </si>
  <si>
    <t>מליסרון אגח יב*</t>
  </si>
  <si>
    <t>3230216</t>
  </si>
  <si>
    <t>מליסרון אגח יג*</t>
  </si>
  <si>
    <t>3230224</t>
  </si>
  <si>
    <t>מליסרון אגח יד*</t>
  </si>
  <si>
    <t>3230232</t>
  </si>
  <si>
    <t>מנורה הון</t>
  </si>
  <si>
    <t>1103670</t>
  </si>
  <si>
    <t>520007469</t>
  </si>
  <si>
    <t>מנורה מב אג1</t>
  </si>
  <si>
    <t>5660048</t>
  </si>
  <si>
    <t>מנפיקים התח ב</t>
  </si>
  <si>
    <t>7480023</t>
  </si>
  <si>
    <t>מנפיקים כ. התחי א 2009/2018</t>
  </si>
  <si>
    <t>7480015</t>
  </si>
  <si>
    <t>פניקס הון אגח ב</t>
  </si>
  <si>
    <t>1120799</t>
  </si>
  <si>
    <t>ריט 1 אגח 6*</t>
  </si>
  <si>
    <t>1138544</t>
  </si>
  <si>
    <t>513821488</t>
  </si>
  <si>
    <t>ריט1 אגח 1*</t>
  </si>
  <si>
    <t>1106657</t>
  </si>
  <si>
    <t>ריט1 אגח ג*</t>
  </si>
  <si>
    <t>1120021</t>
  </si>
  <si>
    <t>ריט1 אגח ד*</t>
  </si>
  <si>
    <t>1129899</t>
  </si>
  <si>
    <t>ריט1 אגח ה*</t>
  </si>
  <si>
    <t>1136753</t>
  </si>
  <si>
    <t>1פועלים שה נד אג</t>
  </si>
  <si>
    <t>6620207</t>
  </si>
  <si>
    <t>A+</t>
  </si>
  <si>
    <t>אגוד הנפקות  יט*</t>
  </si>
  <si>
    <t>1124080</t>
  </si>
  <si>
    <t>520018649</t>
  </si>
  <si>
    <t>אגוד הנפקות 2*</t>
  </si>
  <si>
    <t>1101005</t>
  </si>
  <si>
    <t>ביג 5</t>
  </si>
  <si>
    <t>1129279</t>
  </si>
  <si>
    <t>513623314</t>
  </si>
  <si>
    <t>ביג אגח ג</t>
  </si>
  <si>
    <t>1106947</t>
  </si>
  <si>
    <t>ביג אגח ד</t>
  </si>
  <si>
    <t>1118033</t>
  </si>
  <si>
    <t>ביג אגח ז</t>
  </si>
  <si>
    <t>1136084</t>
  </si>
  <si>
    <t>דיסקונט מנ שה</t>
  </si>
  <si>
    <t>7480098</t>
  </si>
  <si>
    <t>ירושלים הנפקות אגח ט</t>
  </si>
  <si>
    <t>1127422</t>
  </si>
  <si>
    <t>520025636</t>
  </si>
  <si>
    <t>ישרס אגח טו</t>
  </si>
  <si>
    <t>6130207</t>
  </si>
  <si>
    <t>520017807</t>
  </si>
  <si>
    <t>מזרחי טפחות שטר הון 1</t>
  </si>
  <si>
    <t>6950083</t>
  </si>
  <si>
    <t>נכסים ובנין 6</t>
  </si>
  <si>
    <t>6990188</t>
  </si>
  <si>
    <t>520025438</t>
  </si>
  <si>
    <t>סלע קפיטל נדלן אגח ג</t>
  </si>
  <si>
    <t>1138973</t>
  </si>
  <si>
    <t>513992529</t>
  </si>
  <si>
    <t>סלע קפיטל נדלן ב</t>
  </si>
  <si>
    <t>1132927</t>
  </si>
  <si>
    <t>סלקום אגח ב</t>
  </si>
  <si>
    <t>1096270</t>
  </si>
  <si>
    <t>511930125</t>
  </si>
  <si>
    <t>סלקום אגח ד</t>
  </si>
  <si>
    <t>1107333</t>
  </si>
  <si>
    <t>סלקום אגח ו</t>
  </si>
  <si>
    <t>1125996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</si>
  <si>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</si>
  <si>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</si>
  <si>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</si>
  <si>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</si>
  <si>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</si>
  <si>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</si>
  <si>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</si>
  <si>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פרטנר אגח ב</t>
  </si>
  <si>
    <t>1119320</t>
  </si>
  <si>
    <t>שפרסל.ק2</t>
  </si>
  <si>
    <t>7770142</t>
  </si>
  <si>
    <t>520022732</t>
  </si>
  <si>
    <t>אגוד הנפקות שה נד 1*</t>
  </si>
  <si>
    <t>1115278</t>
  </si>
  <si>
    <t>אזורים סדרה 9*</t>
  </si>
  <si>
    <t>7150337</t>
  </si>
  <si>
    <t>520025990</t>
  </si>
  <si>
    <t>אשטרום נכ אג7</t>
  </si>
  <si>
    <t>2510139</t>
  </si>
  <si>
    <t>520036617</t>
  </si>
  <si>
    <t>אשטרום נכ אג8</t>
  </si>
  <si>
    <t>2510162</t>
  </si>
  <si>
    <t>אשטרום נכסים אגח 10</t>
  </si>
  <si>
    <t>2510204</t>
  </si>
  <si>
    <t>גירון 3</t>
  </si>
  <si>
    <t>1125681</t>
  </si>
  <si>
    <t>520044520</t>
  </si>
  <si>
    <t>גירון אגח ד</t>
  </si>
  <si>
    <t>1130681</t>
  </si>
  <si>
    <t>דלקב.ק22</t>
  </si>
  <si>
    <t>1106046</t>
  </si>
  <si>
    <t>520044322</t>
  </si>
  <si>
    <t>דן רכב אגח סדרה ו</t>
  </si>
  <si>
    <t>4590097</t>
  </si>
  <si>
    <t>520039249</t>
  </si>
  <si>
    <t>דקסיה ישראל אגח יג</t>
  </si>
  <si>
    <t>1125194</t>
  </si>
  <si>
    <t>דרבן השקעות אגח ח 6.5%</t>
  </si>
  <si>
    <t>4110151</t>
  </si>
  <si>
    <t>520038902</t>
  </si>
  <si>
    <t>דרבן.ק4</t>
  </si>
  <si>
    <t>4110094</t>
  </si>
  <si>
    <t>ישפרו אגח סד ב</t>
  </si>
  <si>
    <t>7430069</t>
  </si>
  <si>
    <t>520029208</t>
  </si>
  <si>
    <t>מגה אור אגח ג</t>
  </si>
  <si>
    <t>1127323</t>
  </si>
  <si>
    <t>513257873</t>
  </si>
  <si>
    <t>נכסים ובנין אגח סד 4</t>
  </si>
  <si>
    <t>6990154</t>
  </si>
  <si>
    <t>נכסים ובנין בעמ(סדרה ג)</t>
  </si>
  <si>
    <t>6990139</t>
  </si>
  <si>
    <t>קב דלק אגח 13</t>
  </si>
  <si>
    <t>1105543</t>
  </si>
  <si>
    <t>קרדן רכב אגח 5</t>
  </si>
  <si>
    <t>4590089</t>
  </si>
  <si>
    <t>רבוע נדלן 4</t>
  </si>
  <si>
    <t>1119999</t>
  </si>
  <si>
    <t>513765859</t>
  </si>
  <si>
    <t>רבוע נדלן אגח ג</t>
  </si>
  <si>
    <t>1115724</t>
  </si>
  <si>
    <t>רבוע נדלן אגח ה</t>
  </si>
  <si>
    <t>1130467</t>
  </si>
  <si>
    <t>שיכון ובינוי 6*</t>
  </si>
  <si>
    <t>1129733</t>
  </si>
  <si>
    <t>520036104</t>
  </si>
  <si>
    <t>אדגר אגח ו</t>
  </si>
  <si>
    <t>1820141</t>
  </si>
  <si>
    <t>520035171</t>
  </si>
  <si>
    <t>A-</t>
  </si>
  <si>
    <t>אדגר אגח ט</t>
  </si>
  <si>
    <t>1820190</t>
  </si>
  <si>
    <t>אדגר.ק7</t>
  </si>
  <si>
    <t>1820158</t>
  </si>
  <si>
    <t>אזרם.ק8*</t>
  </si>
  <si>
    <t>7150246</t>
  </si>
  <si>
    <t>אלבר 13</t>
  </si>
  <si>
    <t>1127588</t>
  </si>
  <si>
    <t>512025891</t>
  </si>
  <si>
    <t>אפריקה נכסים 6</t>
  </si>
  <si>
    <t>1129550</t>
  </si>
  <si>
    <t>510560188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</si>
  <si>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</si>
  <si>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</si>
  <si>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</si>
  <si>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</si>
  <si>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</si>
  <si>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</si>
  <si>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</si>
  <si>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דיסקונט שטר הון 1</t>
  </si>
  <si>
    <t>6910095</t>
  </si>
  <si>
    <t>ירושלים הנפקות נדחה אגח י</t>
  </si>
  <si>
    <t>1127414</t>
  </si>
  <si>
    <t>מבני תעשיה אגח יח</t>
  </si>
  <si>
    <t>2260479</t>
  </si>
  <si>
    <t>520024126</t>
  </si>
  <si>
    <t>בזן.ק1</t>
  </si>
  <si>
    <t>2590255</t>
  </si>
  <si>
    <t>520036658</t>
  </si>
  <si>
    <t>BBB+</t>
  </si>
  <si>
    <t>הכשר.ק13</t>
  </si>
  <si>
    <t>6120125</t>
  </si>
  <si>
    <t>514423474</t>
  </si>
  <si>
    <t>הכשרת היישוב 17</t>
  </si>
  <si>
    <t>6120182</t>
  </si>
  <si>
    <t>הכשרת ישוב 12</t>
  </si>
  <si>
    <t>6120117</t>
  </si>
  <si>
    <t>כלכלית ירושלים אגח י</t>
  </si>
  <si>
    <t>1980317</t>
  </si>
  <si>
    <t>520017070</t>
  </si>
  <si>
    <t>כלכלית ירושלים אגח יב</t>
  </si>
  <si>
    <t>1980358</t>
  </si>
  <si>
    <t>כלכלית לירושלים אגח סד ו</t>
  </si>
  <si>
    <t>1980192</t>
  </si>
  <si>
    <t>מבנה תעשיה אגח ח</t>
  </si>
  <si>
    <t>2260131</t>
  </si>
  <si>
    <t>מבני תעשיה 14</t>
  </si>
  <si>
    <t>2260412</t>
  </si>
  <si>
    <t>מבני תעשייה אג  ט צמוד 5.05%</t>
  </si>
  <si>
    <t>2260180</t>
  </si>
  <si>
    <t>הכשרה ביטוח אגח 2</t>
  </si>
  <si>
    <t>1131218</t>
  </si>
  <si>
    <t>520042177</t>
  </si>
  <si>
    <t>BBB</t>
  </si>
  <si>
    <t>דסקש.ק8</t>
  </si>
  <si>
    <t>6390223</t>
  </si>
  <si>
    <t>520023896</t>
  </si>
  <si>
    <t>BBB-</t>
  </si>
  <si>
    <t>פלאזה 2</t>
  </si>
  <si>
    <t>1109503</t>
  </si>
  <si>
    <t>33248324</t>
  </si>
  <si>
    <t>קרדן אןוי אגח א</t>
  </si>
  <si>
    <t>1105535</t>
  </si>
  <si>
    <t>NV1239114</t>
  </si>
  <si>
    <t>B</t>
  </si>
  <si>
    <t>קרדן אןוי אגח ב</t>
  </si>
  <si>
    <t>1113034</t>
  </si>
  <si>
    <t>אדרי אל אגח ב</t>
  </si>
  <si>
    <t>1123371</t>
  </si>
  <si>
    <t>513910091</t>
  </si>
  <si>
    <t>CCC</t>
  </si>
  <si>
    <t>אפריקה אגח כו</t>
  </si>
  <si>
    <t>6110365</t>
  </si>
  <si>
    <t>520005067</t>
  </si>
  <si>
    <t>CC</t>
  </si>
  <si>
    <t>אפריקה השקעות 28</t>
  </si>
  <si>
    <t>6110480</t>
  </si>
  <si>
    <t>אלעזרא אגח ב</t>
  </si>
  <si>
    <t>1128289</t>
  </si>
  <si>
    <t>513785634</t>
  </si>
  <si>
    <t>NR</t>
  </si>
  <si>
    <t>חלל תקשורת ח</t>
  </si>
  <si>
    <t>1131416</t>
  </si>
  <si>
    <t>511396046</t>
  </si>
  <si>
    <t>לאומי אגח 178</t>
  </si>
  <si>
    <t>6040323</t>
  </si>
  <si>
    <t>מזרחי הנפקות 41</t>
  </si>
  <si>
    <t>2310175</t>
  </si>
  <si>
    <t>פועלים הנפק 26</t>
  </si>
  <si>
    <t>1940451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</si>
  <si>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</si>
  <si>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</si>
  <si>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</si>
  <si>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</si>
  <si>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</si>
  <si>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</si>
  <si>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</si>
  <si>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</si>
  <si>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</si>
  <si>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</si>
  <si>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לאומי מימון הת יג</t>
  </si>
  <si>
    <t>6040281</t>
  </si>
  <si>
    <t>פועלים כתב התחייבות יג 2017</t>
  </si>
  <si>
    <t>1940436</t>
  </si>
  <si>
    <t>פעלה.ק11</t>
  </si>
  <si>
    <t>1940410</t>
  </si>
  <si>
    <t>בזק סדרה ז</t>
  </si>
  <si>
    <t>2300150</t>
  </si>
  <si>
    <t>בזק סדרה ח</t>
  </si>
  <si>
    <t>2300168</t>
  </si>
  <si>
    <t>בזק סדרה ט</t>
  </si>
  <si>
    <t>2300176</t>
  </si>
  <si>
    <t>בנק לאומי שה סדרה 201</t>
  </si>
  <si>
    <t>6040158</t>
  </si>
  <si>
    <t>וילאר אג 5</t>
  </si>
  <si>
    <t>4160107</t>
  </si>
  <si>
    <t>חשמל אגח 26</t>
  </si>
  <si>
    <t>6000202</t>
  </si>
  <si>
    <t>לאומי כ.התחייבות 400  אגח CoCo</t>
  </si>
  <si>
    <t>6040331</t>
  </si>
  <si>
    <t>לאומי מימון שטר הון סדרה 301</t>
  </si>
  <si>
    <t>6040265</t>
  </si>
  <si>
    <t>מרכנתיל אגח ב</t>
  </si>
  <si>
    <t>1138205</t>
  </si>
  <si>
    <t>513686154</t>
  </si>
  <si>
    <t>אדמה לשעבר מכתשים אגן אגח ד</t>
  </si>
  <si>
    <t>1110931</t>
  </si>
  <si>
    <t>גבים אגח ז*</t>
  </si>
  <si>
    <t>7590144</t>
  </si>
  <si>
    <t>גזית גלוב סד ו</t>
  </si>
  <si>
    <t>1260405</t>
  </si>
  <si>
    <t>גלוב.ק5</t>
  </si>
  <si>
    <t>1260421</t>
  </si>
  <si>
    <t>דה זראסאי אגח ב</t>
  </si>
  <si>
    <t>1131028</t>
  </si>
  <si>
    <t>דה זראסאי אגח ג</t>
  </si>
  <si>
    <t>1137975</t>
  </si>
  <si>
    <t>דיסקונט התחייבות יא</t>
  </si>
  <si>
    <t>6910137</t>
  </si>
  <si>
    <t>דיסקונט מנפיקים הת9</t>
  </si>
  <si>
    <t>7480106</t>
  </si>
  <si>
    <t>דקסיה ישראל הנפקות אגח ט</t>
  </si>
  <si>
    <t>1126051</t>
  </si>
  <si>
    <t>דקסיה ישראל הנפקות אגח יא</t>
  </si>
  <si>
    <t>1134154</t>
  </si>
  <si>
    <t>הפניקס אגח ג</t>
  </si>
  <si>
    <t>1120807</t>
  </si>
  <si>
    <t>הראל הנפקות יב</t>
  </si>
  <si>
    <t>1138163</t>
  </si>
  <si>
    <t>הראל הנפקות יג</t>
  </si>
  <si>
    <t>1138171</t>
  </si>
  <si>
    <t>כללביט אג6</t>
  </si>
  <si>
    <t>1120138</t>
  </si>
  <si>
    <t>כללביט אגח י</t>
  </si>
  <si>
    <t>1136068</t>
  </si>
  <si>
    <t>כתב התח שקלי (סדרה ה) דיסקונט</t>
  </si>
  <si>
    <t>7480031</t>
  </si>
  <si>
    <t>מויניאן אגח א</t>
  </si>
  <si>
    <t>1135656</t>
  </si>
  <si>
    <t>Real Estate</t>
  </si>
  <si>
    <t>פז נפט אג 3*</t>
  </si>
  <si>
    <t>1114073</t>
  </si>
  <si>
    <t>510216054</t>
  </si>
  <si>
    <t>פז נפט ד*</t>
  </si>
  <si>
    <t>1132505</t>
  </si>
  <si>
    <t>קרסו אגח א</t>
  </si>
  <si>
    <t>1136464</t>
  </si>
  <si>
    <t>514065283</t>
  </si>
  <si>
    <t>ביג אג"ח סדרה ו</t>
  </si>
  <si>
    <t>1132521</t>
  </si>
  <si>
    <t>הוט.ק2</t>
  </si>
  <si>
    <t>1123264</t>
  </si>
  <si>
    <t>520040072</t>
  </si>
  <si>
    <t>טמפו משק  אגח א</t>
  </si>
  <si>
    <t>1118306</t>
  </si>
  <si>
    <t>520032848</t>
  </si>
  <si>
    <t>ירושלים הנפקות אגח 7</t>
  </si>
  <si>
    <t>1115039</t>
  </si>
  <si>
    <t>כתב התחייבות נדחה סד יח אגוד*</t>
  </si>
  <si>
    <t>1121854</t>
  </si>
  <si>
    <t>לייטסטון אגח א</t>
  </si>
  <si>
    <t>1133891</t>
  </si>
  <si>
    <t>1838682</t>
  </si>
  <si>
    <t>נכסים ובנין 7</t>
  </si>
  <si>
    <t>6990196</t>
  </si>
  <si>
    <t>סלקום אגח ה</t>
  </si>
  <si>
    <t>1113661</t>
  </si>
  <si>
    <t>סלקום אגח ט</t>
  </si>
  <si>
    <t>1132836</t>
  </si>
  <si>
    <t>פרטנר     ד</t>
  </si>
  <si>
    <t>1118835</t>
  </si>
  <si>
    <t>פרטנר     ה</t>
  </si>
  <si>
    <t>1118843</t>
  </si>
  <si>
    <t>רילייטד אגח א</t>
  </si>
  <si>
    <t>1134923</t>
  </si>
  <si>
    <t>שפיר הנדסה אגח א</t>
  </si>
  <si>
    <t>1136134</t>
  </si>
  <si>
    <t>514892801</t>
  </si>
  <si>
    <t>שפרסל.ק3</t>
  </si>
  <si>
    <t>7770167</t>
  </si>
  <si>
    <t>אבגול אגח ב*</t>
  </si>
  <si>
    <t>1126317</t>
  </si>
  <si>
    <t>510119068</t>
  </si>
  <si>
    <t>עץ נייר ודפוס</t>
  </si>
  <si>
    <t>אבגול אגח ג*</t>
  </si>
  <si>
    <t>1133289</t>
  </si>
  <si>
    <t>אגוד הנפקות שה נד 2*</t>
  </si>
  <si>
    <t>1115286</t>
  </si>
  <si>
    <t>אזורים סדרה 10*</t>
  </si>
  <si>
    <t>7150345</t>
  </si>
  <si>
    <t>אזורים סדרה 11*</t>
  </si>
  <si>
    <t>7150352</t>
  </si>
  <si>
    <t>מגה אור אגח ה</t>
  </si>
  <si>
    <t>1132687</t>
  </si>
  <si>
    <t>קבוצת דלק סדרה טו (15)</t>
  </si>
  <si>
    <t>1115070</t>
  </si>
  <si>
    <t>קרדן אגח ח</t>
  </si>
  <si>
    <t>4590147</t>
  </si>
  <si>
    <t>אלבר 14</t>
  </si>
  <si>
    <t>1132562</t>
  </si>
  <si>
    <t>אספן אגח ד</t>
  </si>
  <si>
    <t>3130119</t>
  </si>
  <si>
    <t>520037540</t>
  </si>
  <si>
    <t>דה לסר אגח ה</t>
  </si>
  <si>
    <t>1135664</t>
  </si>
  <si>
    <t>דור אלון  ד</t>
  </si>
  <si>
    <t>1115252</t>
  </si>
  <si>
    <t>520043878</t>
  </si>
  <si>
    <t>דור אלון אגח ג</t>
  </si>
  <si>
    <t>1115245</t>
  </si>
  <si>
    <t>דלשה קפיטל אגח ב</t>
  </si>
  <si>
    <t>1137314</t>
  </si>
  <si>
    <t>אלדן סדרה א</t>
  </si>
  <si>
    <t>1134840</t>
  </si>
  <si>
    <t>510454333</t>
  </si>
  <si>
    <t>אלדן סדרה ב</t>
  </si>
  <si>
    <t>1138254</t>
  </si>
  <si>
    <t>בזן 4</t>
  </si>
  <si>
    <t>2590362</t>
  </si>
  <si>
    <t>בזן אגח ה</t>
  </si>
  <si>
    <t>2590388</t>
  </si>
  <si>
    <t>הכשרת ישוב אג 14</t>
  </si>
  <si>
    <t>6120141</t>
  </si>
  <si>
    <t>טן דלק ג</t>
  </si>
  <si>
    <t>1131457</t>
  </si>
  <si>
    <t>511540809</t>
  </si>
  <si>
    <t>כלכלית ירושלים אגח יא</t>
  </si>
  <si>
    <t>1980341</t>
  </si>
  <si>
    <t>מבני תעשייה אגח טו</t>
  </si>
  <si>
    <t>2260420</t>
  </si>
  <si>
    <t>דיסקונט השקעות סד ט</t>
  </si>
  <si>
    <t>6390249</t>
  </si>
  <si>
    <t>חלל תקשורת יג</t>
  </si>
  <si>
    <t>1136555</t>
  </si>
  <si>
    <t>סאנפלואואר אגד ד</t>
  </si>
  <si>
    <t>1120310</t>
  </si>
  <si>
    <t>520043597</t>
  </si>
  <si>
    <t>פטרוכימיים אגח 1</t>
  </si>
  <si>
    <t>7560154</t>
  </si>
  <si>
    <t>520029315</t>
  </si>
  <si>
    <t>צור שמיר  ו</t>
  </si>
  <si>
    <t>7300106</t>
  </si>
  <si>
    <t>520025586</t>
  </si>
  <si>
    <t>בזן אגח ו</t>
  </si>
  <si>
    <t>2590396</t>
  </si>
  <si>
    <t>חלל תקשורת יד</t>
  </si>
  <si>
    <t>1136563</t>
  </si>
  <si>
    <t>ICL 4.5 2024 כיל</t>
  </si>
  <si>
    <t>IL0028102734</t>
  </si>
  <si>
    <t>בלומברג</t>
  </si>
  <si>
    <t>520027830</t>
  </si>
  <si>
    <t>S&amp;P</t>
  </si>
  <si>
    <t>DELEK &amp; AVNER TAMAR 5.082 2023</t>
  </si>
  <si>
    <t>IL0011321747</t>
  </si>
  <si>
    <t>514914001</t>
  </si>
  <si>
    <t>ENERGY</t>
  </si>
  <si>
    <t>Moodys</t>
  </si>
  <si>
    <t>DELEK &amp; AVNER TAMAR 5.412 2025</t>
  </si>
  <si>
    <t>IL0011321820</t>
  </si>
  <si>
    <t>TORONTO DOMINION 3.625 09/31 09/26</t>
  </si>
  <si>
    <t>US891160MJ94</t>
  </si>
  <si>
    <t>SRENVX 4.5 24/44</t>
  </si>
  <si>
    <t>XS1108784510</t>
  </si>
  <si>
    <t>Insurance</t>
  </si>
  <si>
    <t>ANHEUSER BUSCHE 3.65 26</t>
  </si>
  <si>
    <t>US035242AP13</t>
  </si>
  <si>
    <t>Food &amp; Beverage &amp; Tobacco</t>
  </si>
  <si>
    <t>COMMONWLTH BANK OF AUS 4.5 12/25</t>
  </si>
  <si>
    <t>US2027A1HR15</t>
  </si>
  <si>
    <t>Banks</t>
  </si>
  <si>
    <t>JPM 4.125 12/26</t>
  </si>
  <si>
    <t>US46625HJZ47</t>
  </si>
  <si>
    <t>RABOBANK 3.75 07/26</t>
  </si>
  <si>
    <t>US21684AAF30</t>
  </si>
  <si>
    <t>srenvx 6.375 09/01/24</t>
  </si>
  <si>
    <t>XS0901578681</t>
  </si>
  <si>
    <t>UBS 4.75 05/22/2023</t>
  </si>
  <si>
    <t>CH0214139930</t>
  </si>
  <si>
    <t>UBS 4.75 12/02/2026</t>
  </si>
  <si>
    <t>CH0236733827</t>
  </si>
  <si>
    <t>UBS 5.125 05/15/24</t>
  </si>
  <si>
    <t>CH0244100266</t>
  </si>
  <si>
    <t>CS 6.5 08/08/23</t>
  </si>
  <si>
    <t>XS0957135212</t>
  </si>
  <si>
    <t>F 4.134 08/04/25</t>
  </si>
  <si>
    <t>US345397XL24</t>
  </si>
  <si>
    <t>Automobiles &amp; Components</t>
  </si>
  <si>
    <t>FORD 4.389 01/26</t>
  </si>
  <si>
    <t>US345397XU23</t>
  </si>
  <si>
    <t>HEWLETT PACKARD 4.9 15/10/2025</t>
  </si>
  <si>
    <t>USU42832AH59</t>
  </si>
  <si>
    <t>Technology Hardware &amp; Equipment</t>
  </si>
  <si>
    <t>INTNED 4.125 18 23</t>
  </si>
  <si>
    <t>XS0995102778</t>
  </si>
  <si>
    <t>LRCX 3.9 06/26</t>
  </si>
  <si>
    <t>US512807AP34</t>
  </si>
  <si>
    <t>Semiconductors &amp; Semiconductor</t>
  </si>
  <si>
    <t>SRENVX 5.75 08/15/50 08/25</t>
  </si>
  <si>
    <t>XS1261170515</t>
  </si>
  <si>
    <t>ABN AMRO BANK 4.75 07/25</t>
  </si>
  <si>
    <t>XS1264600310</t>
  </si>
  <si>
    <t>ATVI 3.4 09/26 06/26</t>
  </si>
  <si>
    <t>US00507VAJ89</t>
  </si>
  <si>
    <t>Software &amp; Services</t>
  </si>
  <si>
    <t>ATVI 3.4 9/26 06/26</t>
  </si>
  <si>
    <t>USU00568AE27</t>
  </si>
  <si>
    <t>ATVI 6.125 09/23</t>
  </si>
  <si>
    <t>USU00568AC60</t>
  </si>
  <si>
    <t>BANK OF AMERICA 4.25 26</t>
  </si>
  <si>
    <t>US06051GFL86</t>
  </si>
  <si>
    <t>CITIGROUP 4.3 26</t>
  </si>
  <si>
    <t>US172967JC62</t>
  </si>
  <si>
    <t>Goldman Sachs 5.95 27</t>
  </si>
  <si>
    <t>US38141GES93</t>
  </si>
  <si>
    <t>Diversified Financial Services</t>
  </si>
  <si>
    <t>MACQUARIE BANK 4.875 06/2025</t>
  </si>
  <si>
    <t>US55608YAB11</t>
  </si>
  <si>
    <t>MOTOROLA SOLUTIONS 3.5 01/03/2023</t>
  </si>
  <si>
    <t>US620076BC25</t>
  </si>
  <si>
    <t>MS 3.95 04/27</t>
  </si>
  <si>
    <t>US61761JZN26</t>
  </si>
  <si>
    <t>MYL 3.95 06/26 03/26</t>
  </si>
  <si>
    <t>USN59465AD15</t>
  </si>
  <si>
    <t>Pharmaceuticals&amp; Biotechnology</t>
  </si>
  <si>
    <t>NWL 4.20 04/26</t>
  </si>
  <si>
    <t>US651229AW64</t>
  </si>
  <si>
    <t>Household &amp; Personal Products</t>
  </si>
  <si>
    <t>ORAFP 5.25 24/49</t>
  </si>
  <si>
    <t>XS1028599287</t>
  </si>
  <si>
    <t>TELECOMMUNICATION SERVICES</t>
  </si>
  <si>
    <t>ORAFP 5.75 23/49</t>
  </si>
  <si>
    <t>XS1115502988</t>
  </si>
  <si>
    <t>PRGO 3.90 12/15/24</t>
  </si>
  <si>
    <t>US714295AC63</t>
  </si>
  <si>
    <t>529592</t>
  </si>
  <si>
    <t>PRGO 4.375 03/26 12/25</t>
  </si>
  <si>
    <t>US71429MAB19</t>
  </si>
  <si>
    <t>SEB 5.75 11/49   05/20</t>
  </si>
  <si>
    <t>XS1136391643</t>
  </si>
  <si>
    <t>SHIRE ACQUISITIONS 3.2 9/26 6/26</t>
  </si>
  <si>
    <t>US82481LAD10</t>
  </si>
  <si>
    <t>STANDARD CHARTERED 4.3 02/27</t>
  </si>
  <si>
    <t>XS1480699641</t>
  </si>
  <si>
    <t>BARCLAYS 5.2 05/26</t>
  </si>
  <si>
    <t>US06738EAP07</t>
  </si>
  <si>
    <t>BB+</t>
  </si>
  <si>
    <t>EDF 5.625 12/29/49</t>
  </si>
  <si>
    <t>USF2893TAM83</t>
  </si>
  <si>
    <t>UTILITIES</t>
  </si>
  <si>
    <t>EMBRAER NETHERLANDS 5.05 06/2025</t>
  </si>
  <si>
    <t>US29082HAA05</t>
  </si>
  <si>
    <t>Other</t>
  </si>
  <si>
    <t>ENELIM 6.625 21</t>
  </si>
  <si>
    <t>XS1014987355</t>
  </si>
  <si>
    <t>ENELIM 7.75 10/09/75</t>
  </si>
  <si>
    <t>XS0954674825</t>
  </si>
  <si>
    <t>GM 5.25 03/26</t>
  </si>
  <si>
    <t>US37045XBG07</t>
  </si>
  <si>
    <t>MATERIALS</t>
  </si>
  <si>
    <t>LB 5.625 10/23</t>
  </si>
  <si>
    <t>US501797AJ37</t>
  </si>
  <si>
    <t>Retailing</t>
  </si>
  <si>
    <t>LEAR 5.25 01/25</t>
  </si>
  <si>
    <t>US521865AX34</t>
  </si>
  <si>
    <t>NWIDE 6.875 06/19</t>
  </si>
  <si>
    <t>XS1043181269</t>
  </si>
  <si>
    <t>NXP SEMICOND 3875 09/22</t>
  </si>
  <si>
    <t>USN65965AY61</t>
  </si>
  <si>
    <t>NXPI 3.875 09/22</t>
  </si>
  <si>
    <t>US62947QAW87</t>
  </si>
  <si>
    <t>VIE 4.85 18 49</t>
  </si>
  <si>
    <t>FR0011391838</t>
  </si>
  <si>
    <t>HANESBRANDS 4.625 05/24 02/24</t>
  </si>
  <si>
    <t>USU24437AD43</t>
  </si>
  <si>
    <t>Consumer Durables &amp; Apparel</t>
  </si>
  <si>
    <t>BB</t>
  </si>
  <si>
    <t>HANESBRANDS 4.875 05/26 02/26</t>
  </si>
  <si>
    <t>USU24437AE26</t>
  </si>
  <si>
    <t>RBS 6 12/23</t>
  </si>
  <si>
    <t>US780097AZ42</t>
  </si>
  <si>
    <t>REPSM 4.5 03/75</t>
  </si>
  <si>
    <t>XS1207058733</t>
  </si>
  <si>
    <t>WESTERN DIGITAL 10.5 04/24 04/19</t>
  </si>
  <si>
    <t>USU9547KAB99</t>
  </si>
  <si>
    <t>RBS 5.5 11/29/49</t>
  </si>
  <si>
    <t>XS0205935470</t>
  </si>
  <si>
    <t>B+</t>
  </si>
  <si>
    <t>אבנר יהש*</t>
  </si>
  <si>
    <t>268011</t>
  </si>
  <si>
    <t>550011340</t>
  </si>
  <si>
    <t>חיפוש נפט וגז</t>
  </si>
  <si>
    <t>אופקו הלת</t>
  </si>
  <si>
    <t>1129543</t>
  </si>
  <si>
    <t>2279206</t>
  </si>
  <si>
    <t>אורמת טכנולוגיות*</t>
  </si>
  <si>
    <t>1134402</t>
  </si>
  <si>
    <t>520036716</t>
  </si>
  <si>
    <t>אלביט מערכות</t>
  </si>
  <si>
    <t>1081124</t>
  </si>
  <si>
    <t>בזק</t>
  </si>
  <si>
    <t>230011</t>
  </si>
  <si>
    <t>בינלאומי 5</t>
  </si>
  <si>
    <t>593038</t>
  </si>
  <si>
    <t>גזית גלוב</t>
  </si>
  <si>
    <t>126011</t>
  </si>
  <si>
    <t>דיסקונט</t>
  </si>
  <si>
    <t>691212</t>
  </si>
  <si>
    <t>דלק קדוחים</t>
  </si>
  <si>
    <t>475020</t>
  </si>
  <si>
    <t>550013098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</si>
  <si>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</si>
  <si>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</si>
  <si>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</si>
  <si>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</si>
  <si>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</si>
  <si>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</si>
  <si>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</si>
  <si>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</si>
  <si>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לאומי</t>
  </si>
  <si>
    <t>604611</t>
  </si>
  <si>
    <t>מזרחי</t>
  </si>
  <si>
    <t>695437</t>
  </si>
  <si>
    <t>מיילן</t>
  </si>
  <si>
    <t>1136704</t>
  </si>
  <si>
    <t>מליסרון*</t>
  </si>
  <si>
    <t>323014</t>
  </si>
  <si>
    <t>נייס*</t>
  </si>
  <si>
    <t>273011</t>
  </si>
  <si>
    <t>520036872</t>
  </si>
  <si>
    <t>פועלים</t>
  </si>
  <si>
    <t>662577</t>
  </si>
  <si>
    <t>פז נפט*</t>
  </si>
  <si>
    <t>1100007</t>
  </si>
  <si>
    <t>פרוטרום*</t>
  </si>
  <si>
    <t>1081082</t>
  </si>
  <si>
    <t>520042805</t>
  </si>
  <si>
    <t>פריגו</t>
  </si>
  <si>
    <t>1130699</t>
  </si>
  <si>
    <t>קבוצת דלק</t>
  </si>
  <si>
    <t>1084128</t>
  </si>
  <si>
    <t>קבוצת עזריאלי*</t>
  </si>
  <si>
    <t>1119478</t>
  </si>
  <si>
    <t>שטראוס עלית*</t>
  </si>
  <si>
    <t>746016</t>
  </si>
  <si>
    <t>אבגול*</t>
  </si>
  <si>
    <t>1100957</t>
  </si>
  <si>
    <t>אבוגן*</t>
  </si>
  <si>
    <t>1105055</t>
  </si>
  <si>
    <t>512838723</t>
  </si>
  <si>
    <t>ביוטכנולוגיה</t>
  </si>
  <si>
    <t>איי די איי חברה לביטוח בעמ</t>
  </si>
  <si>
    <t>1129501</t>
  </si>
  <si>
    <t>513910703</t>
  </si>
  <si>
    <t>אינרום תעשיות בניה</t>
  </si>
  <si>
    <t>1132356</t>
  </si>
  <si>
    <t>515001659</t>
  </si>
  <si>
    <t>מתכת ומוצרי בניה</t>
  </si>
  <si>
    <t>אלוני חץ*</t>
  </si>
  <si>
    <t>390013</t>
  </si>
  <si>
    <t>520038506</t>
  </si>
  <si>
    <t>אלקו החזקות</t>
  </si>
  <si>
    <t>694034</t>
  </si>
  <si>
    <t>520025370</t>
  </si>
  <si>
    <t>אלקטרה*</t>
  </si>
  <si>
    <t>739037</t>
  </si>
  <si>
    <t>520028911</t>
  </si>
  <si>
    <t>אלרוב נדלן ומלונאות</t>
  </si>
  <si>
    <t>387019</t>
  </si>
  <si>
    <t>520038894</t>
  </si>
  <si>
    <t>ארפורט סיטי*</t>
  </si>
  <si>
    <t>1095835</t>
  </si>
  <si>
    <t>בתי זיקוק לנפט</t>
  </si>
  <si>
    <t>2590248</t>
  </si>
  <si>
    <t>גב ים 1*</t>
  </si>
  <si>
    <t>759019</t>
  </si>
  <si>
    <t>דלק רכב</t>
  </si>
  <si>
    <t>829010</t>
  </si>
  <si>
    <t>520033291</t>
  </si>
  <si>
    <t>דלתא גליל</t>
  </si>
  <si>
    <t>627034</t>
  </si>
  <si>
    <t>520025602</t>
  </si>
  <si>
    <t>הפניקס 1</t>
  </si>
  <si>
    <t>767012</t>
  </si>
  <si>
    <t>הראל השקעות</t>
  </si>
  <si>
    <t>585018</t>
  </si>
  <si>
    <t>וילאר אינטרנשיונל בע"מ</t>
  </si>
  <si>
    <t>416016</t>
  </si>
  <si>
    <t>חילן טק*</t>
  </si>
  <si>
    <t>1084698</t>
  </si>
  <si>
    <t>520039942</t>
  </si>
  <si>
    <t>שרותי מידע</t>
  </si>
  <si>
    <t>חלל</t>
  </si>
  <si>
    <t>1092345</t>
  </si>
  <si>
    <t>טאואר</t>
  </si>
  <si>
    <t>1082379</t>
  </si>
  <si>
    <t>520041997</t>
  </si>
  <si>
    <t>מוליכים למחצה</t>
  </si>
  <si>
    <t>יואל*</t>
  </si>
  <si>
    <t>583013</t>
  </si>
  <si>
    <t>ישרס</t>
  </si>
  <si>
    <t>613034</t>
  </si>
  <si>
    <t>כלל ביטוח</t>
  </si>
  <si>
    <t>224014</t>
  </si>
  <si>
    <t>520036120</t>
  </si>
  <si>
    <t>לייבפרסון</t>
  </si>
  <si>
    <t>1123017</t>
  </si>
  <si>
    <t>13-3861628</t>
  </si>
  <si>
    <t>מזור*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</si>
  <si>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</si>
  <si>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</si>
  <si>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</si>
  <si>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</si>
  <si>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</si>
  <si>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</si>
  <si>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</si>
  <si>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</si>
  <si>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</si>
  <si>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אלקטרוניקה ואופטיקה</t>
  </si>
  <si>
    <t>מנורה</t>
  </si>
  <si>
    <t>566018</t>
  </si>
  <si>
    <t>נובה*</t>
  </si>
  <si>
    <t>1084557</t>
  </si>
  <si>
    <t>511812463</t>
  </si>
  <si>
    <t>נפטא*</t>
  </si>
  <si>
    <t>643015</t>
  </si>
  <si>
    <t>520020942</t>
  </si>
  <si>
    <t>סלקום CEL</t>
  </si>
  <si>
    <t>1101534</t>
  </si>
  <si>
    <t>ספאנטק*</t>
  </si>
  <si>
    <t>1090117</t>
  </si>
  <si>
    <t>512288713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</si>
  <si>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</si>
  <si>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</si>
  <si>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</si>
  <si>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</si>
  <si>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</si>
  <si>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</si>
  <si>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</si>
  <si>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</si>
  <si>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</si>
  <si>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פרטנר</t>
  </si>
  <si>
    <t>1083484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</si>
  <si>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</si>
  <si>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</si>
  <si>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</si>
  <si>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</si>
  <si>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</si>
  <si>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</si>
  <si>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</si>
  <si>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</si>
  <si>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שיכון ובינוי*</t>
  </si>
  <si>
    <t>1081942</t>
  </si>
  <si>
    <t>שפיר הנדסה</t>
  </si>
  <si>
    <t>1133875</t>
  </si>
  <si>
    <t>אוארטי*</t>
  </si>
  <si>
    <t>1086230</t>
  </si>
  <si>
    <t>513057588</t>
  </si>
  <si>
    <t>אורביט*</t>
  </si>
  <si>
    <t>265017</t>
  </si>
  <si>
    <t>520036153</t>
  </si>
  <si>
    <t>אוריין*</t>
  </si>
  <si>
    <t>1103506</t>
  </si>
  <si>
    <t>511068256</t>
  </si>
  <si>
    <t>אזורים*</t>
  </si>
  <si>
    <t>715011</t>
  </si>
  <si>
    <t>אי טי ויו מדיקל*</t>
  </si>
  <si>
    <t>418012</t>
  </si>
  <si>
    <t>520038795</t>
  </si>
  <si>
    <t>אייסקיור מדיקל*</t>
  </si>
  <si>
    <t>1122415</t>
  </si>
  <si>
    <t>513787804</t>
  </si>
  <si>
    <t>אילקס מדיקל</t>
  </si>
  <si>
    <t>1080753</t>
  </si>
  <si>
    <t>520042219</t>
  </si>
  <si>
    <t>איתמר מדיקל*</t>
  </si>
  <si>
    <t>1102458</t>
  </si>
  <si>
    <t>512434218</t>
  </si>
  <si>
    <t>אלוט תקשורת*</t>
  </si>
  <si>
    <t>1099654</t>
  </si>
  <si>
    <t>512394776</t>
  </si>
  <si>
    <t>אלון דור</t>
  </si>
  <si>
    <t>1093202</t>
  </si>
  <si>
    <t>אלספק*</t>
  </si>
  <si>
    <t>1090364</t>
  </si>
  <si>
    <t>511297541</t>
  </si>
  <si>
    <t>חשמל</t>
  </si>
  <si>
    <t>אלקטרה מוצרי צריכה</t>
  </si>
  <si>
    <t>5010129</t>
  </si>
  <si>
    <t>520039967</t>
  </si>
  <si>
    <t>אלרון*</t>
  </si>
  <si>
    <t>749077</t>
  </si>
  <si>
    <t>520028036</t>
  </si>
  <si>
    <t>אמנת*</t>
  </si>
  <si>
    <t>654012</t>
  </si>
  <si>
    <t>520040833</t>
  </si>
  <si>
    <t>אפקון החזקות*</t>
  </si>
  <si>
    <t>578013</t>
  </si>
  <si>
    <t>520033473</t>
  </si>
  <si>
    <t>אפריקה</t>
  </si>
  <si>
    <t>611012</t>
  </si>
  <si>
    <t>אפריקה ישראל מגורים</t>
  </si>
  <si>
    <t>1097948</t>
  </si>
  <si>
    <t>520034760</t>
  </si>
  <si>
    <t>אפריקה תעשיות*</t>
  </si>
  <si>
    <t>800011</t>
  </si>
  <si>
    <t>520026618</t>
  </si>
  <si>
    <t>אקסלנז*</t>
  </si>
  <si>
    <t>1104868</t>
  </si>
  <si>
    <t>513821504</t>
  </si>
  <si>
    <t>ארד*</t>
  </si>
  <si>
    <t>1091651</t>
  </si>
  <si>
    <t>510007800</t>
  </si>
  <si>
    <t>ביוליין אר אקס</t>
  </si>
  <si>
    <t>1101518</t>
  </si>
  <si>
    <t>513398750</t>
  </si>
  <si>
    <t>בריל*</t>
  </si>
  <si>
    <t>399014</t>
  </si>
  <si>
    <t>520038647</t>
  </si>
  <si>
    <t>ברן</t>
  </si>
  <si>
    <t>286013</t>
  </si>
  <si>
    <t>520037250</t>
  </si>
  <si>
    <t>גולן פלסטיק*</t>
  </si>
  <si>
    <t>1091933</t>
  </si>
  <si>
    <t>513029974</t>
  </si>
  <si>
    <t>גניגר*</t>
  </si>
  <si>
    <t>1095892</t>
  </si>
  <si>
    <t>512416991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</si>
  <si>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</si>
  <si>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</si>
  <si>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</si>
  <si>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</si>
  <si>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</si>
  <si>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</si>
  <si>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</si>
  <si>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</si>
  <si>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</si>
  <si>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</t>
  </si>
  <si>
    <t>161018</t>
  </si>
  <si>
    <t>520034695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</si>
  <si>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</si>
  <si>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</si>
  <si>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</si>
  <si>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</si>
  <si>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</si>
  <si>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</si>
  <si>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</si>
  <si>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</si>
  <si>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</si>
  <si>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</si>
  <si>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</si>
  <si>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</si>
  <si>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</si>
  <si>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</si>
  <si>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</si>
  <si>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</si>
  <si>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</si>
  <si>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</si>
  <si>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מדיגוס*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</si>
  <si>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</si>
  <si>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</si>
  <si>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</si>
  <si>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</si>
  <si>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</si>
  <si>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</si>
  <si>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</si>
  <si>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</si>
  <si>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</si>
  <si>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</si>
  <si>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</si>
  <si>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ניסקו חשמל ואלקטרוניקה*</t>
  </si>
  <si>
    <t>1103621</t>
  </si>
  <si>
    <t>510928237</t>
  </si>
  <si>
    <t>סקופ*</t>
  </si>
  <si>
    <t>288019</t>
  </si>
  <si>
    <t>520037425</t>
  </si>
  <si>
    <t>סרגון</t>
  </si>
  <si>
    <t>1085166</t>
  </si>
  <si>
    <t>512352444</t>
  </si>
  <si>
    <t>ציוד תקשורת</t>
  </si>
  <si>
    <t>על בד*</t>
  </si>
  <si>
    <t>625012</t>
  </si>
  <si>
    <t>520040205</t>
  </si>
  <si>
    <t>פולירם*</t>
  </si>
  <si>
    <t>1090943</t>
  </si>
  <si>
    <t>512776964</t>
  </si>
  <si>
    <t>פטרוכימיים</t>
  </si>
  <si>
    <t>756015</t>
  </si>
  <si>
    <t>פלאזה סנטרס</t>
  </si>
  <si>
    <t>1109917</t>
  </si>
  <si>
    <t>פלסטופיל*</t>
  </si>
  <si>
    <t>1092840</t>
  </si>
  <si>
    <t>513681247</t>
  </si>
  <si>
    <t>פלרם</t>
  </si>
  <si>
    <t>644013</t>
  </si>
  <si>
    <t>520039843</t>
  </si>
  <si>
    <t>פריון נטוורק</t>
  </si>
  <si>
    <t>1095819</t>
  </si>
  <si>
    <t>512849498</t>
  </si>
  <si>
    <t>קו מנחה*</t>
  </si>
  <si>
    <t>271015</t>
  </si>
  <si>
    <t>520036997</t>
  </si>
  <si>
    <t>קליל*</t>
  </si>
  <si>
    <t>797035</t>
  </si>
  <si>
    <t>520032442</t>
  </si>
  <si>
    <t>קמהדע*</t>
  </si>
  <si>
    <t>1094119</t>
  </si>
  <si>
    <t>511524605</t>
  </si>
  <si>
    <t>קסטרו*</t>
  </si>
  <si>
    <t>280016</t>
  </si>
  <si>
    <t>520037649</t>
  </si>
  <si>
    <t>קרדן נ.ו</t>
  </si>
  <si>
    <t>1087949</t>
  </si>
  <si>
    <t>רבל אי.סי.אס בעמ*</t>
  </si>
  <si>
    <t>1103878</t>
  </si>
  <si>
    <t>513506329</t>
  </si>
  <si>
    <t>רדהיל*</t>
  </si>
  <si>
    <t>1122381</t>
  </si>
  <si>
    <t>514304005</t>
  </si>
  <si>
    <t>תדיר גן</t>
  </si>
  <si>
    <t>1090141</t>
  </si>
  <si>
    <t>511870891</t>
  </si>
  <si>
    <t>*NICE SYSTEMS LTD SPONS ADR</t>
  </si>
  <si>
    <t>US6536561086</t>
  </si>
  <si>
    <t>NASDAQ</t>
  </si>
  <si>
    <t>AFI DEVELOPMENT GDR REG S</t>
  </si>
  <si>
    <t>US00106J2006</t>
  </si>
  <si>
    <t>ALLOT COMMUNICATIONS LTD*</t>
  </si>
  <si>
    <t>IL0010996549</t>
  </si>
  <si>
    <t>AMDOCS LTD</t>
  </si>
  <si>
    <t>GB0022569080</t>
  </si>
  <si>
    <t>NYSE</t>
  </si>
  <si>
    <t>CAESAR STONE SDO</t>
  </si>
  <si>
    <t>IL0011259137</t>
  </si>
  <si>
    <t>511439507</t>
  </si>
  <si>
    <t>CERAGON NETWORKS LTD</t>
  </si>
  <si>
    <t>IL0010851660</t>
  </si>
  <si>
    <t>CHECK POINT SOFTWARE TECH</t>
  </si>
  <si>
    <t>IL0010824113</t>
  </si>
  <si>
    <t>520042821</t>
  </si>
  <si>
    <t>ELLOMAY CAPITAL LTD</t>
  </si>
  <si>
    <t>IL0010826357</t>
  </si>
  <si>
    <t>520039868</t>
  </si>
  <si>
    <t>INTEC PHARMA LTD</t>
  </si>
  <si>
    <t>IL0011177958</t>
  </si>
  <si>
    <t>513022780</t>
  </si>
  <si>
    <t>ISRAEL CHEMICALS LTD</t>
  </si>
  <si>
    <t>IL0002810146</t>
  </si>
  <si>
    <t>ITURAN LOCATION AND CONTROL</t>
  </si>
  <si>
    <t>IL0010818685</t>
  </si>
  <si>
    <t>520043811</t>
  </si>
  <si>
    <t>KAMADA LTD*</t>
  </si>
  <si>
    <t>IL0010941198</t>
  </si>
  <si>
    <t>KORNIT DIGITAL LTD</t>
  </si>
  <si>
    <t>IL0011216723</t>
  </si>
  <si>
    <t>513195420</t>
  </si>
  <si>
    <t>LIVEPERSON INC</t>
  </si>
  <si>
    <t>US5381461012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</si>
  <si>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</si>
  <si>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</si>
  <si>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</si>
  <si>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</si>
  <si>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</si>
  <si>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</si>
  <si>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</si>
  <si>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MYLAN</t>
  </si>
  <si>
    <t>NL0011031208</t>
  </si>
  <si>
    <t>NOVA MEASURING INSTRUMENTS*</t>
  </si>
  <si>
    <t>IL0010845571</t>
  </si>
  <si>
    <t>OPKO HEALTH INC</t>
  </si>
  <si>
    <t>US68375N1037</t>
  </si>
  <si>
    <t>ORMAT TECHNOLOGIES INC*</t>
  </si>
  <si>
    <t>US6866881021</t>
  </si>
  <si>
    <t>PARTNER COMMUNICATIONS ADR</t>
  </si>
  <si>
    <t>US70211M1099</t>
  </si>
  <si>
    <t>PERION NETWORK LTD</t>
  </si>
  <si>
    <t>IL0010958192</t>
  </si>
  <si>
    <t>PERRIGO CO</t>
  </si>
  <si>
    <t>IE00BGH1M568</t>
  </si>
  <si>
    <t>SYNERON MEDICAL LTD</t>
  </si>
  <si>
    <t>IL0010909351</t>
  </si>
  <si>
    <t>512986514</t>
  </si>
  <si>
    <t>TEVA PHARMACEUTICAL SP ADR</t>
  </si>
  <si>
    <t>US8816242098</t>
  </si>
  <si>
    <t>TOWER SEMICONDUCTOR LTD</t>
  </si>
  <si>
    <t>IL0010823792</t>
  </si>
  <si>
    <t>VASCULAR BIOGENICS</t>
  </si>
  <si>
    <t>IL0011327454</t>
  </si>
  <si>
    <t>512899766</t>
  </si>
  <si>
    <t>VERINT SYSTEMS</t>
  </si>
  <si>
    <t>US92343X1000</t>
  </si>
  <si>
    <t>512704867</t>
  </si>
  <si>
    <t>ADIDAS AG</t>
  </si>
  <si>
    <t>DE000A1EWWW0</t>
  </si>
  <si>
    <t>ALPHABET INC CL C</t>
  </si>
  <si>
    <t>US02079K1079</t>
  </si>
  <si>
    <t>AMERICAN EXPRESS</t>
  </si>
  <si>
    <t>US0258161092</t>
  </si>
  <si>
    <t>ANHEUSER BUSCH INBEV SA/NV</t>
  </si>
  <si>
    <t>BE0003793107</t>
  </si>
  <si>
    <t>ASOS</t>
  </si>
  <si>
    <t>GB0030927254</t>
  </si>
  <si>
    <t>ASTRAZENECA PLC</t>
  </si>
  <si>
    <t>GB0009895292</t>
  </si>
  <si>
    <t>AXEL SPRINGER</t>
  </si>
  <si>
    <t>DE0005501357</t>
  </si>
  <si>
    <t>Media</t>
  </si>
  <si>
    <t>BAE SYSTEMS</t>
  </si>
  <si>
    <t>GB0002634946</t>
  </si>
  <si>
    <t>Capital Goods</t>
  </si>
  <si>
    <t>BANK OF AMERICA CORP</t>
  </si>
  <si>
    <t>US0605051046</t>
  </si>
  <si>
    <t>BLACKROCK</t>
  </si>
  <si>
    <t>US09247X1019</t>
  </si>
  <si>
    <t>BNP PARIBAS</t>
  </si>
  <si>
    <t>FR0000131104</t>
  </si>
  <si>
    <t>CISCO SYSTEMS</t>
  </si>
  <si>
    <t>US17275R1023</t>
  </si>
  <si>
    <t>CITIGROUP INC</t>
  </si>
  <si>
    <t>US1729674242</t>
  </si>
  <si>
    <t>COGNIZANT TECH SOLUTIONS A</t>
  </si>
  <si>
    <t>US1924461023</t>
  </si>
  <si>
    <t>COMPAGNIE DE SAINT GOBAIN</t>
  </si>
  <si>
    <t>FR0000125007</t>
  </si>
  <si>
    <t>DANONE</t>
  </si>
  <si>
    <t>FR0000120644</t>
  </si>
  <si>
    <t>DELPHI AUTOMOTIVE PLC</t>
  </si>
  <si>
    <t>JE00B783TY65</t>
  </si>
  <si>
    <t>DELTA AIR LINES</t>
  </si>
  <si>
    <t>US2473617023</t>
  </si>
  <si>
    <t>Transportation</t>
  </si>
  <si>
    <t>EASYJET</t>
  </si>
  <si>
    <t>GB00B7KR2P84</t>
  </si>
  <si>
    <t>EIFFAGE</t>
  </si>
  <si>
    <t>FR0000130452</t>
  </si>
  <si>
    <t>EXPEDIA INC</t>
  </si>
  <si>
    <t>US30212P3038</t>
  </si>
  <si>
    <t>FACEBOOK INC A</t>
  </si>
  <si>
    <t>US30303M1027</t>
  </si>
  <si>
    <t>FONCIERE DES REGIONS</t>
  </si>
  <si>
    <t>FR0000064578</t>
  </si>
  <si>
    <t>GILEAD SCIENCES INC</t>
  </si>
  <si>
    <t>US3755581036</t>
  </si>
  <si>
    <t>GOLDMAN SACHS GROUP INC</t>
  </si>
  <si>
    <t>US38141G1040</t>
  </si>
  <si>
    <t>INDITEX</t>
  </si>
  <si>
    <t>ES0148396007</t>
  </si>
  <si>
    <t>BME</t>
  </si>
  <si>
    <t>INPEX</t>
  </si>
  <si>
    <t>JP3294460005</t>
  </si>
  <si>
    <t>JPMORGAN CHASE</t>
  </si>
  <si>
    <t>US46625H1005</t>
  </si>
  <si>
    <t>JUNIPER NETWORKS</t>
  </si>
  <si>
    <t>US48203R1041</t>
  </si>
  <si>
    <t>KITE PHARMA</t>
  </si>
  <si>
    <t>US49803L1098</t>
  </si>
  <si>
    <t>KONINKLIJKE PHILIPS NV</t>
  </si>
  <si>
    <t>NL0000009538</t>
  </si>
  <si>
    <t>KROGER CO</t>
  </si>
  <si>
    <t>US5010441013</t>
  </si>
  <si>
    <t>Food &amp; Staples Retailing</t>
  </si>
  <si>
    <t>LENOVO GROUP</t>
  </si>
  <si>
    <t>HK0992009065</t>
  </si>
  <si>
    <t>HKSE</t>
  </si>
  <si>
    <t>MASTERCARD INC CLASS A</t>
  </si>
  <si>
    <t>US57636Q1040</t>
  </si>
  <si>
    <t>MERCK &amp; CO. INC</t>
  </si>
  <si>
    <t>US58933Y1055</t>
  </si>
  <si>
    <t>MOODY`S</t>
  </si>
  <si>
    <t>US6153691059</t>
  </si>
  <si>
    <t>ORACLE CORP</t>
  </si>
  <si>
    <t>US68389X1054</t>
  </si>
  <si>
    <t>ORANGE</t>
  </si>
  <si>
    <t>FR0000133308</t>
  </si>
  <si>
    <t>PFIZER INC</t>
  </si>
  <si>
    <t>US7170811035</t>
  </si>
  <si>
    <t>RELX PLC</t>
  </si>
  <si>
    <t>GB00B2B0DG97</t>
  </si>
  <si>
    <t>RENAULT SA</t>
  </si>
  <si>
    <t>FR0000131906</t>
  </si>
  <si>
    <t>ROCHE HOLDING AG GENUSSCHEIN</t>
  </si>
  <si>
    <t>CH0012032048</t>
  </si>
  <si>
    <t>פרנק שווצרי</t>
  </si>
  <si>
    <t>S&amp;P GLOBAL</t>
  </si>
  <si>
    <t>US78409V1044</t>
  </si>
  <si>
    <t>SECURITAS AB B SHS</t>
  </si>
  <si>
    <t>SE0000163594</t>
  </si>
  <si>
    <t>Commercial &amp; Professional Sevi</t>
  </si>
  <si>
    <t>SIEMENS AG REG</t>
  </si>
  <si>
    <t>DE0007236101</t>
  </si>
  <si>
    <t>SOUTHWEST AIRLINES</t>
  </si>
  <si>
    <t>US8447411088</t>
  </si>
  <si>
    <t>THALES SA</t>
  </si>
  <si>
    <t>FR0000121329</t>
  </si>
  <si>
    <t>TJX COMPANIES INC</t>
  </si>
  <si>
    <t>US8725401090</t>
  </si>
  <si>
    <t>US BANCORP</t>
  </si>
  <si>
    <t>US9029733048</t>
  </si>
  <si>
    <t>VINCI SA</t>
  </si>
  <si>
    <t>FR0000125486</t>
  </si>
  <si>
    <t>VISA</t>
  </si>
  <si>
    <t>US92826C8394</t>
  </si>
  <si>
    <t>VOLKSWAGEN AG PREF</t>
  </si>
  <si>
    <t>DE0007664039</t>
  </si>
  <si>
    <t>VONOVIA</t>
  </si>
  <si>
    <t>DE000A1ML7J1</t>
  </si>
  <si>
    <t>WALT DISNEY CO/THE</t>
  </si>
  <si>
    <t>US2546871060</t>
  </si>
  <si>
    <t>WELLS FARGO &amp; CO</t>
  </si>
  <si>
    <t>US9497461015</t>
  </si>
  <si>
    <t>ZALANDO</t>
  </si>
  <si>
    <t>DE000ZAL1111</t>
  </si>
  <si>
    <t>הראל סל בנקים</t>
  </si>
  <si>
    <t>1113752</t>
  </si>
  <si>
    <t>514103811</t>
  </si>
  <si>
    <t>מניות</t>
  </si>
  <si>
    <t>הראל סל תא 100</t>
  </si>
  <si>
    <t>1113232</t>
  </si>
  <si>
    <t>הראל סל תא 25</t>
  </si>
  <si>
    <t>1113703</t>
  </si>
  <si>
    <t>פסגות 100.ס2</t>
  </si>
  <si>
    <t>1125327</t>
  </si>
  <si>
    <t>513464289</t>
  </si>
  <si>
    <t>פסגות סל ת"א 100 סד 1 40A</t>
  </si>
  <si>
    <t>1096593</t>
  </si>
  <si>
    <t>פסגות סל תא 25</t>
  </si>
  <si>
    <t>1125319</t>
  </si>
  <si>
    <t>פסגות תא 25</t>
  </si>
  <si>
    <t>1084656</t>
  </si>
  <si>
    <t>קסם בנקים</t>
  </si>
  <si>
    <t>1117290</t>
  </si>
  <si>
    <t>520041989</t>
  </si>
  <si>
    <t>קסם סל יתר 120</t>
  </si>
  <si>
    <t>1103167</t>
  </si>
  <si>
    <t>קסם תא 25</t>
  </si>
  <si>
    <t>1116979</t>
  </si>
  <si>
    <t>קסם תא100</t>
  </si>
  <si>
    <t>1117266</t>
  </si>
  <si>
    <t>תכלית גלובל י 120</t>
  </si>
  <si>
    <t>1108679</t>
  </si>
  <si>
    <t>513540310</t>
  </si>
  <si>
    <t>תכלית תא 100</t>
  </si>
  <si>
    <t>1091818</t>
  </si>
  <si>
    <t>תכלית תא 25</t>
  </si>
  <si>
    <t>1091826</t>
  </si>
  <si>
    <t>תכלית תא בנקים</t>
  </si>
  <si>
    <t>1095702</t>
  </si>
  <si>
    <t>פסגות סל יתר 120</t>
  </si>
  <si>
    <t>1114263</t>
  </si>
  <si>
    <t>קסם מ ביטוח</t>
  </si>
  <si>
    <t>1107762</t>
  </si>
  <si>
    <t>הראל סל תל בונד 60</t>
  </si>
  <si>
    <t>1113257</t>
  </si>
  <si>
    <t>אג"ח</t>
  </si>
  <si>
    <t>הראל תל בונד 20</t>
  </si>
  <si>
    <t>1113240</t>
  </si>
  <si>
    <t>פסגות סל בונד 20</t>
  </si>
  <si>
    <t>1104603</t>
  </si>
  <si>
    <t>פסגות סל בונד 40</t>
  </si>
  <si>
    <t>1109412</t>
  </si>
  <si>
    <t>פסגות סל בונד צ. יתר 133</t>
  </si>
  <si>
    <t>1127752</t>
  </si>
  <si>
    <t>פסגות סל תל בונד מאגר</t>
  </si>
  <si>
    <t>1132588</t>
  </si>
  <si>
    <t>פסגות תל בונד 20</t>
  </si>
  <si>
    <t>1101443</t>
  </si>
  <si>
    <t>פסגות תל בונד 60 סדרה 1</t>
  </si>
  <si>
    <t>1109420</t>
  </si>
  <si>
    <t>פסגות תל בונד 60 סדרה 2</t>
  </si>
  <si>
    <t>1109479</t>
  </si>
  <si>
    <t>פסגות תל בונד 60 סדרה 3</t>
  </si>
  <si>
    <t>1134550</t>
  </si>
  <si>
    <t>קסם תל בונד 20</t>
  </si>
  <si>
    <t>1101633</t>
  </si>
  <si>
    <t>קסם תל בונד 60</t>
  </si>
  <si>
    <t>1109248</t>
  </si>
  <si>
    <t>תכלית בונד סדרה 3</t>
  </si>
  <si>
    <t>1107549</t>
  </si>
  <si>
    <t>תכלית תל בונד 20</t>
  </si>
  <si>
    <t>1109370</t>
  </si>
  <si>
    <t>תכלית תל בונד 40</t>
  </si>
  <si>
    <t>1109354</t>
  </si>
  <si>
    <t>תכלית תל בונד 60</t>
  </si>
  <si>
    <t>1109362</t>
  </si>
  <si>
    <t>תכלית תל בונד צמודות יתר</t>
  </si>
  <si>
    <t>1127802</t>
  </si>
  <si>
    <t>פסגות סל בונד שקלי</t>
  </si>
  <si>
    <t>1116326</t>
  </si>
  <si>
    <t>קסם פח בונד שקלי</t>
  </si>
  <si>
    <t>1116334</t>
  </si>
  <si>
    <t>הראל סל תל בונד</t>
  </si>
  <si>
    <t>1127786</t>
  </si>
  <si>
    <t>הראל סל תל בונד 40</t>
  </si>
  <si>
    <t>1113760</t>
  </si>
  <si>
    <t>קסם תל בונד צמודות יתר</t>
  </si>
  <si>
    <t>1127836</t>
  </si>
  <si>
    <t>קסם תל בונד תשואות</t>
  </si>
  <si>
    <t>1128545</t>
  </si>
  <si>
    <t>תכלית תל בונד שקלי</t>
  </si>
  <si>
    <t>1116250</t>
  </si>
  <si>
    <t>AMUNDI ETF MSCI EM ASIA UCIT</t>
  </si>
  <si>
    <t>FR0011018316</t>
  </si>
  <si>
    <t>DAIWA ETF TOPIX</t>
  </si>
  <si>
    <t>JP3027620008</t>
  </si>
  <si>
    <t>DAIWA NIKKEI 225</t>
  </si>
  <si>
    <t>JP3027640006</t>
  </si>
  <si>
    <t>DB X TRACKERS MSCI EUROPE HEDGE</t>
  </si>
  <si>
    <t>US2330518539</t>
  </si>
  <si>
    <t>DBX STX EUROPE 600</t>
  </si>
  <si>
    <t>LU0328475792</t>
  </si>
  <si>
    <t>ISHARE EUR 600 AUTO&amp;PARTS DE</t>
  </si>
  <si>
    <t>DE000A0Q4R28</t>
  </si>
  <si>
    <t>ISHARES CORE S&amp;P 500 ETF</t>
  </si>
  <si>
    <t>US4642872000</t>
  </si>
  <si>
    <t>ISHARES CRNCY HEDGD MSCI EM</t>
  </si>
  <si>
    <t>US46434G5099</t>
  </si>
  <si>
    <t>ISHARES CURR HEDGED MSCI JAPAN</t>
  </si>
  <si>
    <t>US46434V8862</t>
  </si>
  <si>
    <t>ISHARES DJ CONSRU</t>
  </si>
  <si>
    <t>US4642887529</t>
  </si>
  <si>
    <t>ISHARES DJ EURO STOXX 50 DE</t>
  </si>
  <si>
    <t>DE0005933956</t>
  </si>
  <si>
    <t>ISHARES DJ US TRANSPORT AVG</t>
  </si>
  <si>
    <t>US4642871929</t>
  </si>
  <si>
    <t>Ishares FTSE 100</t>
  </si>
  <si>
    <t>IE0005042456</t>
  </si>
  <si>
    <t>ISHARES FTSE CHINA 25 INDEX</t>
  </si>
  <si>
    <t>US4642871846</t>
  </si>
  <si>
    <t>ISHARES GLOBAL ENERGY ETF</t>
  </si>
  <si>
    <t>US4642873412</t>
  </si>
  <si>
    <t>ISHARES MSCI ACWI INDEX FUND</t>
  </si>
  <si>
    <t>US4642882579</t>
  </si>
  <si>
    <t>ISHARES MSCI ASIA EX JAPAN</t>
  </si>
  <si>
    <t>US4642881829</t>
  </si>
  <si>
    <t>ISHARES MSCI BRAZIL</t>
  </si>
  <si>
    <t>US4642864007</t>
  </si>
  <si>
    <t>ISHARES MSCI INDIA</t>
  </si>
  <si>
    <t>US46429B5984</t>
  </si>
  <si>
    <t>ISHARES MSCI MEXICO CAPPED</t>
  </si>
  <si>
    <t>US4642868222</t>
  </si>
  <si>
    <t>ISHARES NASDAQ BIOTECH INDX</t>
  </si>
  <si>
    <t>US4642875565</t>
  </si>
  <si>
    <t>ISHARES RESIDENTIAL REAL EST</t>
  </si>
  <si>
    <t>US4642885622</t>
  </si>
  <si>
    <t>ISHARES S&amp;P LATIN AMERICA 40</t>
  </si>
  <si>
    <t>US4642873909</t>
  </si>
  <si>
    <t>KRANESHARES CSI CHINA INTERNET</t>
  </si>
  <si>
    <t>US5007673065</t>
  </si>
  <si>
    <t>LYX ETF EASTERN EUROPE</t>
  </si>
  <si>
    <t>FR0010204073</t>
  </si>
  <si>
    <t>LYXOR ETF STOXX OIL &amp; GAS</t>
  </si>
  <si>
    <t>FR0010344960</t>
  </si>
  <si>
    <t>LYXOR UCITS ETS EU STOX BANK</t>
  </si>
  <si>
    <t>FR0011645647</t>
  </si>
  <si>
    <t>MARKET VECTORS OIL SERVICE</t>
  </si>
  <si>
    <t>US92189F7188</t>
  </si>
  <si>
    <t>NOMURA ETF BANKS</t>
  </si>
  <si>
    <t>JP3040170007</t>
  </si>
  <si>
    <t>SOURCE S&amp;P 500 UCITS ETF</t>
  </si>
  <si>
    <t>IE00B3YCGJ38</t>
  </si>
  <si>
    <t>SOURCE STOXX EUROPE 600</t>
  </si>
  <si>
    <t>IE00B60SWW18</t>
  </si>
  <si>
    <t>SPDR FT EP EU EX UK REAL EST</t>
  </si>
  <si>
    <t>IE00BSJCQV56</t>
  </si>
  <si>
    <t>SPDR S AND P HOMEBUILDERS ETF</t>
  </si>
  <si>
    <t>US78464A8889</t>
  </si>
  <si>
    <t>SPDR S&amp;P 500 ETF TRUST</t>
  </si>
  <si>
    <t>US78462F1030</t>
  </si>
  <si>
    <t>UBS MSCI EMU</t>
  </si>
  <si>
    <t>LU0147308422</t>
  </si>
  <si>
    <t>Vanguard info tech ETF</t>
  </si>
  <si>
    <t>US92204A7028</t>
  </si>
  <si>
    <t>Vanguard MSCI emerging markets</t>
  </si>
  <si>
    <t>US9220428588</t>
  </si>
  <si>
    <t>VANGUARD S&amp;P 500 ETF</t>
  </si>
  <si>
    <t>US9229083632</t>
  </si>
  <si>
    <t>XACT NORDEN 30</t>
  </si>
  <si>
    <t>SE0001710914</t>
  </si>
  <si>
    <t>ISHARES USD CORP BND</t>
  </si>
  <si>
    <t>IE0032895942</t>
  </si>
  <si>
    <t>PIMCO INV GRADE CORP BD ETF</t>
  </si>
  <si>
    <t>US72201R8170</t>
  </si>
  <si>
    <t>REAL ESTATE CREDIT GBP</t>
  </si>
  <si>
    <t>GB00B0HW5366</t>
  </si>
  <si>
    <t>VANGUARD S.T CORP BOND</t>
  </si>
  <si>
    <t>US92206C4096</t>
  </si>
  <si>
    <t>SPDR EMERGING MKTS LOCAL BD</t>
  </si>
  <si>
    <t>IE00B4613386</t>
  </si>
  <si>
    <t>ISHARES USD EM CORP BND</t>
  </si>
  <si>
    <t>IE00B6TLBW47</t>
  </si>
  <si>
    <t>ISHARES MARKIT IBOXX EUR HIGH YIELD</t>
  </si>
  <si>
    <t>IE00B66F4759</t>
  </si>
  <si>
    <t>ISHARES MARKIT IBOXX $ HIGH</t>
  </si>
  <si>
    <t>IE00B4PY7Y77</t>
  </si>
  <si>
    <t>SPDR BARCLAYS CAPITAL HIGH</t>
  </si>
  <si>
    <t>US78464A4177</t>
  </si>
  <si>
    <t>AMUNDI ETF EUR HY LIQ BD IBX</t>
  </si>
  <si>
    <t>FR0011494822</t>
  </si>
  <si>
    <t>DB X TR II TRX CROSSOVER 5 Y</t>
  </si>
  <si>
    <t>LU0290359032</t>
  </si>
  <si>
    <t>תעודות השתתפות בקרנות נאמנות בחו"ל</t>
  </si>
  <si>
    <t>ABERDEEN GL  INDIA</t>
  </si>
  <si>
    <t>LU0231490953</t>
  </si>
  <si>
    <t>LION 4 Series 7</t>
  </si>
  <si>
    <t>IE00BD2YCK45</t>
  </si>
  <si>
    <t>LION 7</t>
  </si>
  <si>
    <t>390608</t>
  </si>
  <si>
    <t>Blackrock EM LC</t>
  </si>
  <si>
    <t>LU0383940458</t>
  </si>
  <si>
    <t>cheyne redf  A1</t>
  </si>
  <si>
    <t>KYG210181171</t>
  </si>
  <si>
    <t>Neuberger EM LC</t>
  </si>
  <si>
    <t>IE00B9Z1CN71</t>
  </si>
  <si>
    <t>UBS LUX BD USD</t>
  </si>
  <si>
    <t>LU0396367608</t>
  </si>
  <si>
    <t xml:space="preserve"> BLA/GSO EUR A ACC</t>
  </si>
  <si>
    <t>IE00B3DS7666</t>
  </si>
  <si>
    <t>Investec Latam Corp Debt</t>
  </si>
  <si>
    <t>LU0492943013</t>
  </si>
  <si>
    <t>NEUBER BERMAN H/Y BD I2A</t>
  </si>
  <si>
    <t>IE00B8QBJF01</t>
  </si>
  <si>
    <t>Santander LatAm HY Fund</t>
  </si>
  <si>
    <t>LU0363170191</t>
  </si>
  <si>
    <t>CS NL GL SEN LO MC</t>
  </si>
  <si>
    <t>LU0635707705</t>
  </si>
  <si>
    <t>BB-</t>
  </si>
  <si>
    <t>EURIZON EASYFND BND HI YL Z</t>
  </si>
  <si>
    <t>LU0335991534</t>
  </si>
  <si>
    <t>Guggenheim High Yield NEW</t>
  </si>
  <si>
    <t>IE00BVYPNG42</t>
  </si>
  <si>
    <t>Guggenheim US Loan Fund</t>
  </si>
  <si>
    <t>IE00BCFKMH92</t>
  </si>
  <si>
    <t>ING US Bank Loan Fund</t>
  </si>
  <si>
    <t>LU0426533492</t>
  </si>
  <si>
    <t>Pioneer European HY Bond Fund</t>
  </si>
  <si>
    <t>LU0229386908</t>
  </si>
  <si>
    <t>Pioneer Funds US HY</t>
  </si>
  <si>
    <t>LU0132199406</t>
  </si>
  <si>
    <t>Specialist M&amp;G European Class R</t>
  </si>
  <si>
    <t>IE00B95WZM02</t>
  </si>
  <si>
    <t>LION III EUR S3 ACC</t>
  </si>
  <si>
    <t>IE00B804LV55</t>
  </si>
  <si>
    <t>Babson European Bank Loan Fund</t>
  </si>
  <si>
    <t>IE00B6YX4R11</t>
  </si>
  <si>
    <t>Moneda High Yield Fund</t>
  </si>
  <si>
    <t>KYG620101223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</si>
  <si>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</si>
  <si>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</si>
  <si>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</si>
  <si>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</si>
  <si>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</si>
  <si>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</si>
  <si>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GBM ASSET MGT MEXICO</t>
  </si>
  <si>
    <t>LU0709026131</t>
  </si>
  <si>
    <t>HENDERSON HOR PAN EU EQ M2E</t>
  </si>
  <si>
    <t>LU0828814763</t>
  </si>
  <si>
    <t>IFDC Japan Dynamic FUND 1</t>
  </si>
  <si>
    <t>LU1078026579</t>
  </si>
  <si>
    <t>MARTIN CURRIE CHINA A SHAR A</t>
  </si>
  <si>
    <t>BMG605411021</t>
  </si>
  <si>
    <t>MARTIN CURRIE CHINA A SHR S2</t>
  </si>
  <si>
    <t>XD0112688730</t>
  </si>
  <si>
    <t>MATTHEWS ASIA TIGER</t>
  </si>
  <si>
    <t>LU0491816475</t>
  </si>
  <si>
    <t>Schroders Asia ex Japan</t>
  </si>
  <si>
    <t>LU0106259988</t>
  </si>
  <si>
    <t>SEB Fund 1  NORDIC FD  C</t>
  </si>
  <si>
    <t>LU0030165871</t>
  </si>
  <si>
    <t>SSGA EMU INDEX EQ IEURACC</t>
  </si>
  <si>
    <t>LU1159237905</t>
  </si>
  <si>
    <t>Tokio Marine Japan</t>
  </si>
  <si>
    <t>IE00BYYTL417</t>
  </si>
  <si>
    <t>כתבי אופציה בישראל</t>
  </si>
  <si>
    <t>איתמר אופציה 4*</t>
  </si>
  <si>
    <t>1137017</t>
  </si>
  <si>
    <t>טאואר אפ 9</t>
  </si>
  <si>
    <t>1128719</t>
  </si>
  <si>
    <t>מדיגוס אופציה 9*</t>
  </si>
  <si>
    <t>1135979</t>
  </si>
  <si>
    <t>כתבי אופציה בחו"ל</t>
  </si>
  <si>
    <t>PLURISTEM THERAPEUT WARRANT</t>
  </si>
  <si>
    <t>US72940R1288</t>
  </si>
  <si>
    <t>C 1420 NOV 2016</t>
  </si>
  <si>
    <t>81729923</t>
  </si>
  <si>
    <t>C 1460 OCT 2016</t>
  </si>
  <si>
    <t>81700056</t>
  </si>
  <si>
    <t>P 1420 NOV 2016</t>
  </si>
  <si>
    <t>81730343</t>
  </si>
  <si>
    <t>P 1460 OCT 2016</t>
  </si>
  <si>
    <t>81700643</t>
  </si>
  <si>
    <t>EURO STOXX 50 DEC16</t>
  </si>
  <si>
    <t>VGZ6</t>
  </si>
  <si>
    <t>EURO STOXX BANK DEC16</t>
  </si>
  <si>
    <t>CAZ6</t>
  </si>
  <si>
    <t>FTSE 100 IDX FUT DEC16</t>
  </si>
  <si>
    <t>Z Z6</t>
  </si>
  <si>
    <t>S&amp;P500 EMINI FUT DEC16</t>
  </si>
  <si>
    <t>ESZ6</t>
  </si>
  <si>
    <t>SX5E DIVIDEND FUR DEC17</t>
  </si>
  <si>
    <t>DEDZ7</t>
  </si>
  <si>
    <t>TOPIX INDX FUTR DEC16</t>
  </si>
  <si>
    <t>TPZ6</t>
  </si>
  <si>
    <t>ערד   4.8%   סדרה    8707</t>
  </si>
  <si>
    <t>ערד   4.8%   סדרה    8710</t>
  </si>
  <si>
    <t>ערד   4.8%   סדרה    8711</t>
  </si>
  <si>
    <t>ערד   4.8%   סדרה   8706</t>
  </si>
  <si>
    <t>ערד   4.8%   סדרה   8708</t>
  </si>
  <si>
    <t>ערד   4.8%   סדרה   8712</t>
  </si>
  <si>
    <t>ערד   4.8%   סדרה  8714</t>
  </si>
  <si>
    <t>ערד   4.8%   סדרה  8730</t>
  </si>
  <si>
    <t>ערד   4.8%   סדרה  8731</t>
  </si>
  <si>
    <t>ערד   4.8%   סדרה  8732</t>
  </si>
  <si>
    <t>ערד   4.8%   סדרה  8733</t>
  </si>
  <si>
    <t>ערד   4.8%   סדרה  8735</t>
  </si>
  <si>
    <t>ערד   4.8%   סדרה  8736</t>
  </si>
  <si>
    <t>ערד   4.8%   סדרה  8751  2024</t>
  </si>
  <si>
    <t>ערד   4.8%   סדרה  8752   2024</t>
  </si>
  <si>
    <t>ערד   8754    4%</t>
  </si>
  <si>
    <t>ערד  8679 %4.8 2017</t>
  </si>
  <si>
    <t>ערד  8680 %4.8 2017</t>
  </si>
  <si>
    <t>ערד  8681 %4.8 2017</t>
  </si>
  <si>
    <t>ערד  8701 % 4.8  2018</t>
  </si>
  <si>
    <t>ערד  8702 % 4.8  2018</t>
  </si>
  <si>
    <t>ערד  8705   4.8%</t>
  </si>
  <si>
    <t>ערד  8738 % 4.8  2023</t>
  </si>
  <si>
    <t>ערד 2024 סדרה 8761</t>
  </si>
  <si>
    <t>ערד 2025 סדרה 8765</t>
  </si>
  <si>
    <t>ערד 2025 סדרה 8769</t>
  </si>
  <si>
    <t>ערד 2025 סדרה 8771</t>
  </si>
  <si>
    <t>ערד 8676 %4.8 2016</t>
  </si>
  <si>
    <t>ערד 8677 %4.8 2016</t>
  </si>
  <si>
    <t>ערד 8678 %4.8 2016</t>
  </si>
  <si>
    <t>ערד 8682 %4.8 2017</t>
  </si>
  <si>
    <t>ערד 8683 %4.8 2017</t>
  </si>
  <si>
    <t>ערד 8684  %4.8 2017</t>
  </si>
  <si>
    <t>ערד 8685 %4.8 2017</t>
  </si>
  <si>
    <t>ערד 8686 %4.8 2017</t>
  </si>
  <si>
    <t>ערד 8687 %4.8 2017</t>
  </si>
  <si>
    <t>ערד 8688 %4.8 2017</t>
  </si>
  <si>
    <t>ערד 8689 %4.8 2017</t>
  </si>
  <si>
    <t>ערד 8690 %4.8 2017</t>
  </si>
  <si>
    <t>ערד 8691 %4.8 2018</t>
  </si>
  <si>
    <t>ערד 8692 %4.8  2018</t>
  </si>
  <si>
    <t>ערד 8693 %4.8  2018</t>
  </si>
  <si>
    <t>ערד 8694 %4.8  2018</t>
  </si>
  <si>
    <t>ערד 8695 %4.8  2018</t>
  </si>
  <si>
    <t>ערד 8696 %4.8  2018</t>
  </si>
  <si>
    <t>ערד 8697 %4.8  2018</t>
  </si>
  <si>
    <t>ערד 8698%4.8  2018</t>
  </si>
  <si>
    <t>ערד 8699 % 4.8  2018</t>
  </si>
  <si>
    <t>ערד 8700 % 4.8  2018</t>
  </si>
  <si>
    <t>ערד 8704 % 4.8</t>
  </si>
  <si>
    <t>ערד 8742</t>
  </si>
  <si>
    <t>ערד 8745</t>
  </si>
  <si>
    <t>ערד 8746</t>
  </si>
  <si>
    <t>ערד 8786_1/2027</t>
  </si>
  <si>
    <t>ערד 8790 2027 4.8%</t>
  </si>
  <si>
    <t>ערד 8792</t>
  </si>
  <si>
    <t>ערד 8793</t>
  </si>
  <si>
    <t>ערד 8794</t>
  </si>
  <si>
    <t>ערד 8795</t>
  </si>
  <si>
    <t>ערד 8796</t>
  </si>
  <si>
    <t>ערד 8797</t>
  </si>
  <si>
    <t>ערד 8798</t>
  </si>
  <si>
    <t>ערד 8799</t>
  </si>
  <si>
    <t>ערד 8800</t>
  </si>
  <si>
    <t>ערד 8801</t>
  </si>
  <si>
    <t>ערד 8802</t>
  </si>
  <si>
    <t>ערד 8803</t>
  </si>
  <si>
    <t>ערד 8805</t>
  </si>
  <si>
    <t>ערד 8806</t>
  </si>
  <si>
    <t>ערד 8807</t>
  </si>
  <si>
    <t>ערד 8808</t>
  </si>
  <si>
    <t>ערד 8809</t>
  </si>
  <si>
    <t>ערד 8811</t>
  </si>
  <si>
    <t>ערד 8812</t>
  </si>
  <si>
    <t>ערד 8813</t>
  </si>
  <si>
    <t>ערד 8814</t>
  </si>
  <si>
    <t>ערד 8815</t>
  </si>
  <si>
    <t>ערד 8816</t>
  </si>
  <si>
    <t>ערד 8817</t>
  </si>
  <si>
    <t>ערד 8818</t>
  </si>
  <si>
    <t>ערד 8819</t>
  </si>
  <si>
    <t>ערד 8820</t>
  </si>
  <si>
    <t>ערד 8821</t>
  </si>
  <si>
    <t>ערד 8822</t>
  </si>
  <si>
    <t>ערד 8823</t>
  </si>
  <si>
    <t>ערד 8824</t>
  </si>
  <si>
    <t>ערד 8825</t>
  </si>
  <si>
    <t>ערד 8826</t>
  </si>
  <si>
    <t>ערד 8827</t>
  </si>
  <si>
    <t>ערד 8829</t>
  </si>
  <si>
    <t>ערד 8832</t>
  </si>
  <si>
    <t>ערד 8833</t>
  </si>
  <si>
    <t>ערד 8834</t>
  </si>
  <si>
    <t>ערד 8837</t>
  </si>
  <si>
    <t>ערד 8838</t>
  </si>
  <si>
    <t>ערד 8839</t>
  </si>
  <si>
    <t>ערד 8840</t>
  </si>
  <si>
    <t>ערד 8841</t>
  </si>
  <si>
    <t>ערד 8842</t>
  </si>
  <si>
    <t>ערד סדרה 2024  8758  4.8%</t>
  </si>
  <si>
    <t>ערד סדרה 2024  8759  4.8%</t>
  </si>
  <si>
    <t>ערד סדרה 2024  8760  4.8%</t>
  </si>
  <si>
    <t>ערד סדרה 8740  4.8%  2023</t>
  </si>
  <si>
    <t>ערד סדרה 8743  4.8%  2023</t>
  </si>
  <si>
    <t>ערד סדרה 8744  4.8%  2023</t>
  </si>
  <si>
    <t>ערד סדרה 8753 2024 4.8%</t>
  </si>
  <si>
    <t>ערד סדרה 8755 2024 4.8%</t>
  </si>
  <si>
    <t>ערד סדרה 8756 2024 4.8%</t>
  </si>
  <si>
    <t>ערד סדרה 8757 2024 4.8%</t>
  </si>
  <si>
    <t>ערד סדרה 8762 %4.8 2025</t>
  </si>
  <si>
    <t>ערד סדרה 8763 %4.8 2025</t>
  </si>
  <si>
    <t>ערד סדרה 8764 %4.8 2025</t>
  </si>
  <si>
    <t>ערד סדרה 8766 2025 4.8%</t>
  </si>
  <si>
    <t>ערד סדרה 8768 2025 4.8%</t>
  </si>
  <si>
    <t>ערד סדרה 8770   2025   4.8%</t>
  </si>
  <si>
    <t>ערד סדרה 8772 4.8% 2025</t>
  </si>
  <si>
    <t>ערד סדרה 8773 4.8% 2025</t>
  </si>
  <si>
    <t>ערד סדרה 8774 2026 4.8%</t>
  </si>
  <si>
    <t>ערד סדרה 8775 2026 4.8%</t>
  </si>
  <si>
    <t>ערד סדרה 8776 2026 4.8%</t>
  </si>
  <si>
    <t>ערד סדרה 8777 2026 4.8%</t>
  </si>
  <si>
    <t>ערד סדרה 8778 2026 4.8%</t>
  </si>
  <si>
    <t>ערד סדרה 8781 2026 4.8%</t>
  </si>
  <si>
    <t>ערד סדרה 8784  4.8%  2026</t>
  </si>
  <si>
    <t>ערד סדרה 8787 4.8% 2027</t>
  </si>
  <si>
    <t>ערד סדרה 8788 4.8% 2027</t>
  </si>
  <si>
    <t>ערד סדרה 8789 2027 4.8%</t>
  </si>
  <si>
    <t>ערד סדרה 8810 2029 4.8%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</si>
  <si>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</si>
  <si>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</si>
  <si>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</si>
  <si>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</si>
  <si>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</si>
  <si>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</si>
  <si>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לאומי למשכנתאות שה</t>
  </si>
  <si>
    <t>6020903</t>
  </si>
  <si>
    <t>לאומי שטר הון 2011 5.1%</t>
  </si>
  <si>
    <t>6021927</t>
  </si>
  <si>
    <t>מניב ראשון ל.ס.</t>
  </si>
  <si>
    <t>1092477</t>
  </si>
  <si>
    <t>512027368</t>
  </si>
  <si>
    <t>עירית רעננה 5% 2021</t>
  </si>
  <si>
    <t>1098698</t>
  </si>
  <si>
    <t>500287008</t>
  </si>
  <si>
    <t>פועלים שטר הון 6  וחצי</t>
  </si>
  <si>
    <t>626279</t>
  </si>
  <si>
    <t>yes   די.בי.אס לווין סדרה א ל</t>
  </si>
  <si>
    <t>1106988</t>
  </si>
  <si>
    <t>512705138</t>
  </si>
  <si>
    <t>בינלאומי שטר הון 2016</t>
  </si>
  <si>
    <t>7342132</t>
  </si>
  <si>
    <t>דור גז בעמ 4.95% 5.2020 ל.ס</t>
  </si>
  <si>
    <t>1093491</t>
  </si>
  <si>
    <t>513689059</t>
  </si>
  <si>
    <t>הראל ביטוח</t>
  </si>
  <si>
    <t>1089655</t>
  </si>
  <si>
    <t>חברת החשמל לישראל סדרה יב</t>
  </si>
  <si>
    <t>6000046</t>
  </si>
  <si>
    <t>חשמל צמוד 2020   אגח ל.ס</t>
  </si>
  <si>
    <t>6000111</t>
  </si>
  <si>
    <t>נתיבי גז  סדרה א ל.ס 5.6%</t>
  </si>
  <si>
    <t>1103084</t>
  </si>
  <si>
    <t>513436394</t>
  </si>
  <si>
    <t>דיסקונט כ.התחייבות 2018 6.2%</t>
  </si>
  <si>
    <t>6392997</t>
  </si>
  <si>
    <t>דיסקונט שטר הון  2017 6.7%</t>
  </si>
  <si>
    <t>6392948</t>
  </si>
  <si>
    <t>פז בתי זיקוק אשדוד</t>
  </si>
  <si>
    <t>1099159</t>
  </si>
  <si>
    <t>513775163</t>
  </si>
  <si>
    <t>קניון אבנת ל.ס סדרה א 5.3%</t>
  </si>
  <si>
    <t>1094820</t>
  </si>
  <si>
    <t>513698365</t>
  </si>
  <si>
    <t>לאומי שטר הון 2011 6.9%</t>
  </si>
  <si>
    <t>6401673</t>
  </si>
  <si>
    <t>פועלים ש.הון נדחה ב  5.75% ל.ס</t>
  </si>
  <si>
    <t>6620215</t>
  </si>
  <si>
    <t>שטרהון נדחה פועלים ג ל.ס 5.75%</t>
  </si>
  <si>
    <t>6620280</t>
  </si>
  <si>
    <t>דור אנרגיה ל.ס.</t>
  </si>
  <si>
    <t>1091578</t>
  </si>
  <si>
    <t>יצחקי מחסנים בעמ ל.ס. 6.5%</t>
  </si>
  <si>
    <t>1109198</t>
  </si>
  <si>
    <t>511200271</t>
  </si>
  <si>
    <t>אספיסי אל עד 6.7%   סדרה 2</t>
  </si>
  <si>
    <t>1092774</t>
  </si>
  <si>
    <t>אספיסי אל עד 6.7%   סדרה 3</t>
  </si>
  <si>
    <t>1093939</t>
  </si>
  <si>
    <t>אספיסי אל עד 7%   סדרה 1</t>
  </si>
  <si>
    <t>1092162</t>
  </si>
  <si>
    <t>אלון  חברה לדלק ל.ס</t>
  </si>
  <si>
    <t>1101567</t>
  </si>
  <si>
    <t>520041690</t>
  </si>
  <si>
    <t>D</t>
  </si>
  <si>
    <t>חפציבה גרוסלם ג</t>
  </si>
  <si>
    <t>1099969</t>
  </si>
  <si>
    <t>510404460</t>
  </si>
  <si>
    <t>קאר אנד גו סד א 7.4% ל.ס</t>
  </si>
  <si>
    <t>1088202</t>
  </si>
  <si>
    <t>513406835</t>
  </si>
  <si>
    <t>שרותים פיננסים</t>
  </si>
  <si>
    <t>מתמ אגח א'  רמ</t>
  </si>
  <si>
    <t>1138999</t>
  </si>
  <si>
    <t>510687403</t>
  </si>
  <si>
    <t>אמקור א</t>
  </si>
  <si>
    <t>1133545</t>
  </si>
  <si>
    <t>510064603</t>
  </si>
  <si>
    <t>נתיבים אגח א</t>
  </si>
  <si>
    <t>1090281</t>
  </si>
  <si>
    <t>512475203</t>
  </si>
  <si>
    <t>אורמת אגח 3*</t>
  </si>
  <si>
    <t>1139179</t>
  </si>
  <si>
    <t>צים note 1</t>
  </si>
  <si>
    <t>6510044</t>
  </si>
  <si>
    <t>520015041</t>
  </si>
  <si>
    <t>צים אג"ח סדרה ד רצף מוסדיים</t>
  </si>
  <si>
    <t>6510069</t>
  </si>
  <si>
    <t>CRSLNX 4.555 06/51</t>
  </si>
  <si>
    <t>CA22766TAB04</t>
  </si>
  <si>
    <t>RUBY PIPELINE 6 04/22</t>
  </si>
  <si>
    <t>USU7501KAB71</t>
  </si>
  <si>
    <t>TRANSED PARTNERS 3.951 09/50 12/37</t>
  </si>
  <si>
    <t>CA89366TAA57</t>
  </si>
  <si>
    <t>514435395</t>
  </si>
  <si>
    <t>514347202</t>
  </si>
  <si>
    <t>512480971</t>
  </si>
  <si>
    <t>550266274</t>
  </si>
  <si>
    <t>Hotels Restaurants &amp; Leisure</t>
  </si>
  <si>
    <t>US37991A1007</t>
  </si>
  <si>
    <t>NO0010277957</t>
  </si>
  <si>
    <t>סה"כ קרנות השקעה</t>
  </si>
  <si>
    <t>Accelmed I</t>
  </si>
  <si>
    <t>ANATOMY 2</t>
  </si>
  <si>
    <t>ANATOMY I</t>
  </si>
  <si>
    <t>Evolution Venture Capital Fund</t>
  </si>
  <si>
    <t>Infinity I China</t>
  </si>
  <si>
    <t>Medica III</t>
  </si>
  <si>
    <t>orbimed Israel II</t>
  </si>
  <si>
    <t>Orbimed Israel Partners I</t>
  </si>
  <si>
    <t>Vertex III (Israel) Fund L.P</t>
  </si>
  <si>
    <t>Vintage IX Migdal LP</t>
  </si>
  <si>
    <t>Accelmed growth partners</t>
  </si>
  <si>
    <t>FIMI ISRAEL OPPORTUNITY 6</t>
  </si>
  <si>
    <t>Fimi Israel Opportunity II</t>
  </si>
  <si>
    <t>Fimi Israel Opportunity IV</t>
  </si>
  <si>
    <t>Fortissimo Capital Fund I   makefet</t>
  </si>
  <si>
    <t>NOY 2 infra &amp; energy investment LP</t>
  </si>
  <si>
    <t>NOY Ashalim</t>
  </si>
  <si>
    <t>Plenus II L.P</t>
  </si>
  <si>
    <t>Plenus III L.P</t>
  </si>
  <si>
    <t>Plenus Mezzanine Fund</t>
  </si>
  <si>
    <t>Shamrock Israel Growth I</t>
  </si>
  <si>
    <t>Sky I</t>
  </si>
  <si>
    <t>Sky II</t>
  </si>
  <si>
    <t>Tene Growth II  Qnergy</t>
  </si>
  <si>
    <t>Tene Growth III</t>
  </si>
  <si>
    <t>Tene Growth III  Gadot</t>
  </si>
  <si>
    <t>THOMA BRAVO</t>
  </si>
  <si>
    <t>Evergreen V</t>
  </si>
  <si>
    <t>Israel Cleantech Ventures I</t>
  </si>
  <si>
    <t>Israel Cleantech Ventures II</t>
  </si>
  <si>
    <t>Magma Venture Capital II</t>
  </si>
  <si>
    <t>Omega fund lll</t>
  </si>
  <si>
    <t>קרנות גידור</t>
  </si>
  <si>
    <t>GOLDEN OFF C/229/UR</t>
  </si>
  <si>
    <t>XD0235247760</t>
  </si>
  <si>
    <t xml:space="preserve"> GS GAMMA INV A/MV</t>
  </si>
  <si>
    <t>XD0312807015</t>
  </si>
  <si>
    <t>Cheyn CRE3/9/15</t>
  </si>
  <si>
    <t>XD0297816635</t>
  </si>
  <si>
    <t>GOTTEX ABI FUND LTD USD</t>
  </si>
  <si>
    <t>KYG399911075</t>
  </si>
  <si>
    <t>Laurus Cls A Benchmark 2</t>
  </si>
  <si>
    <t>303000003</t>
  </si>
  <si>
    <t>Overland Class B</t>
  </si>
  <si>
    <t>XD0268604259</t>
  </si>
  <si>
    <t>Pond View class B 02/2008</t>
  </si>
  <si>
    <t>XD0038388035</t>
  </si>
  <si>
    <t>Silver Creek Low Vol Strategie</t>
  </si>
  <si>
    <t>113325</t>
  </si>
  <si>
    <t>AXA</t>
  </si>
  <si>
    <t>Blackstone RE VIII</t>
  </si>
  <si>
    <t>Brookfield  RE  II</t>
  </si>
  <si>
    <t>Rothschild Real Estate</t>
  </si>
  <si>
    <t>Advent international VIII</t>
  </si>
  <si>
    <t>Aksia Capital III L.P</t>
  </si>
  <si>
    <t>apollo</t>
  </si>
  <si>
    <t>Arclight Energy Partners II</t>
  </si>
  <si>
    <t>Ares Special Situations Fund IV</t>
  </si>
  <si>
    <t>Argan Capital L.P</t>
  </si>
  <si>
    <t>Avista Capital Partners L.P</t>
  </si>
  <si>
    <t>Brookfield Capital Partners IV</t>
  </si>
  <si>
    <t>CICC Growth capital fund I</t>
  </si>
  <si>
    <t>ClearWater Capital Partners</t>
  </si>
  <si>
    <t>Esprit Capital I Fund</t>
  </si>
  <si>
    <t>Fortissimo Capital Fund II</t>
  </si>
  <si>
    <t>Fortissimo Capital Fund III</t>
  </si>
  <si>
    <t>Gavea III</t>
  </si>
  <si>
    <t>Gavea IV</t>
  </si>
  <si>
    <t>Graph Tech Brookfield</t>
  </si>
  <si>
    <t>Harbourvest co inv cruise</t>
  </si>
  <si>
    <t>HarbourVest International V</t>
  </si>
  <si>
    <t>HBOS Mezzanine Portfolio</t>
  </si>
  <si>
    <t>Hunter Acquisition Limited</t>
  </si>
  <si>
    <t>KKlirmark Opportunity I</t>
  </si>
  <si>
    <t>Klirmark Opportunity II</t>
  </si>
  <si>
    <t>KOTAK  CIIF I</t>
  </si>
  <si>
    <t>Meridiam III</t>
  </si>
  <si>
    <t>Olympus Capital Asia III L.P</t>
  </si>
  <si>
    <t>Rhone Capital Partners V</t>
  </si>
  <si>
    <t>Rocket Dog L.P</t>
  </si>
  <si>
    <t>Selene  mak</t>
  </si>
  <si>
    <t>Silverfleet II</t>
  </si>
  <si>
    <t>Tene Growth II</t>
  </si>
  <si>
    <t>Trilantic capital partners V</t>
  </si>
  <si>
    <t>VICTORIA II</t>
  </si>
  <si>
    <t>Viola PE 2 LP</t>
  </si>
  <si>
    <t>Viola Private Equity I L.P</t>
  </si>
  <si>
    <t>סה"כ כתבי אופציה בישראל:</t>
  </si>
  <si>
    <t>אפריקה תעשיות הלוואה אופציה לא סחירה*</t>
  </si>
  <si>
    <t>3153001</t>
  </si>
  <si>
    <t>מדיגוס אופציה ה לא סחירה*</t>
  </si>
  <si>
    <t>1133354</t>
  </si>
  <si>
    <t>רדהיל אופציה לא סחירה*</t>
  </si>
  <si>
    <t>112238111</t>
  </si>
  <si>
    <t>+I14/-ILS 98.8863696 08-05-18 (10) +0.4</t>
  </si>
  <si>
    <t>10009215</t>
  </si>
  <si>
    <t>10001868</t>
  </si>
  <si>
    <t>+ILS/-EUR 4.21 08-12-16 (12) +77</t>
  </si>
  <si>
    <t>10009496</t>
  </si>
  <si>
    <t>+ILS/-EUR 4.2182 05-01-17 (20) +82</t>
  </si>
  <si>
    <t>10009557</t>
  </si>
  <si>
    <t>+ILS/-EUR 4.2201 05-01-17 (10) +81</t>
  </si>
  <si>
    <t>10009555</t>
  </si>
  <si>
    <t>+ILS/-EUR 4.2568 05-10-16 (20) +68</t>
  </si>
  <si>
    <t>10009444</t>
  </si>
  <si>
    <t>+ILS/-EUR 4.2583 05-10-16 (10) +68</t>
  </si>
  <si>
    <t>10009438</t>
  </si>
  <si>
    <t>+ILS/-EUR 4.26 05-10-16 (10) +61</t>
  </si>
  <si>
    <t>10009446</t>
  </si>
  <si>
    <t>+ILS/-EUR 4.2743 01-11-16 (10) +73</t>
  </si>
  <si>
    <t>10009393</t>
  </si>
  <si>
    <t>10001070</t>
  </si>
  <si>
    <t>+ILS/-EUR 4.2753 01-11-16 (26) +73</t>
  </si>
  <si>
    <t>10000847</t>
  </si>
  <si>
    <t>+ILS/-EUR 4.2863 31-10-16 (12) +63</t>
  </si>
  <si>
    <t>10009385</t>
  </si>
  <si>
    <t>+ILS/-USD 3.7387 03-01-17 (12) --93</t>
  </si>
  <si>
    <t>10009550</t>
  </si>
  <si>
    <t>+ILS/-USD 3.74 03-01-17 (20) --93</t>
  </si>
  <si>
    <t>10009552</t>
  </si>
  <si>
    <t>+ILS/-USD 3.7407 03-01-17 (11) --93</t>
  </si>
  <si>
    <t>10009548</t>
  </si>
  <si>
    <t>+ILS/-USD 3.7422 03-01-17 (10) --93</t>
  </si>
  <si>
    <t>10000037</t>
  </si>
  <si>
    <t>10000469</t>
  </si>
  <si>
    <t>10000316</t>
  </si>
  <si>
    <t>10000233</t>
  </si>
  <si>
    <t>+ILS/-USD 3.745 05-01-17 (20) --86</t>
  </si>
  <si>
    <t>10009559</t>
  </si>
  <si>
    <t>+ILS/-USD 3.7458 03-11-16 (26) --42</t>
  </si>
  <si>
    <t>10001130</t>
  </si>
  <si>
    <t>+ILS/-USD 3.747 03-01-17 (10) --90</t>
  </si>
  <si>
    <t>10000318</t>
  </si>
  <si>
    <t>10000235</t>
  </si>
  <si>
    <t>+ILS/-USD 3.751 19-12-16 (10) --76</t>
  </si>
  <si>
    <t>10009534</t>
  </si>
  <si>
    <t>+ILS/-USD 3.7527 03-11-16 (26) -33</t>
  </si>
  <si>
    <t>10001145</t>
  </si>
  <si>
    <t>+ILS/-USD 3.756 08-12-16 (10) --76</t>
  </si>
  <si>
    <t>10000609</t>
  </si>
  <si>
    <t>10001969</t>
  </si>
  <si>
    <t>+ILS/-USD 3.756 08-12-16 (12) --75</t>
  </si>
  <si>
    <t>10009498</t>
  </si>
  <si>
    <t>10001971</t>
  </si>
  <si>
    <t>+ILS/-USD 3.763 12-12-16 (11) --75</t>
  </si>
  <si>
    <t>10009500</t>
  </si>
  <si>
    <t>+ILS/-USD 3.7652 21-12-16 (10) --83</t>
  </si>
  <si>
    <t>10009518</t>
  </si>
  <si>
    <t>+ILS/-USD 3.766 22-12-16 (10) --82</t>
  </si>
  <si>
    <t>10009523</t>
  </si>
  <si>
    <t>10000461</t>
  </si>
  <si>
    <t>+ILS/-USD 3.766 22-12-16 (12) --82</t>
  </si>
  <si>
    <t>10009525</t>
  </si>
  <si>
    <t>+ILS/-USD 3.766 22-12-16 (20) --82</t>
  </si>
  <si>
    <t>10009527</t>
  </si>
  <si>
    <t>+ILS/-USD 3.776 03-11-16 (26) --37</t>
  </si>
  <si>
    <t>10000862</t>
  </si>
  <si>
    <t>+ILS/-USD 3.782 10-11-16 (10) --55</t>
  </si>
  <si>
    <t>10000434</t>
  </si>
  <si>
    <t>+ILS/-USD 3.783 03-11-16 (26) --47</t>
  </si>
  <si>
    <t>10001113</t>
  </si>
  <si>
    <t>+ILS/-USD 3.8 15-11-16 (10) --99</t>
  </si>
  <si>
    <t>10009448</t>
  </si>
  <si>
    <t>+ILS/-USD 3.8 15-11-16 (20) --98</t>
  </si>
  <si>
    <t>10009450</t>
  </si>
  <si>
    <t>+ILS/-USD 3.8 16-11-16 (20) --102</t>
  </si>
  <si>
    <t>10009452</t>
  </si>
  <si>
    <t>+ILS/-USD 3.8093 29-11-16 (11) --97</t>
  </si>
  <si>
    <t>10009473</t>
  </si>
  <si>
    <t>+ILS/-USD 3.81 17-11-16 (10) --100</t>
  </si>
  <si>
    <t>10009455</t>
  </si>
  <si>
    <t>+ILS/-USD 3.81 23-11-16 (10) --96</t>
  </si>
  <si>
    <t>10009469</t>
  </si>
  <si>
    <t>+ILS/-USD 3.816 14-11-16 (12) --96</t>
  </si>
  <si>
    <t>10009442</t>
  </si>
  <si>
    <t>10001954</t>
  </si>
  <si>
    <t>+ILS/-USD 3.8169 14-11-16 (10) --96</t>
  </si>
  <si>
    <t>10009440</t>
  </si>
  <si>
    <t>+ILS/-USD 3.822 22-11-16 (20) -100</t>
  </si>
  <si>
    <t>10009465</t>
  </si>
  <si>
    <t>+ILS/-USD 3.83 10-11-16 (10) --96</t>
  </si>
  <si>
    <t>10009434</t>
  </si>
  <si>
    <t>10000364</t>
  </si>
  <si>
    <t>10000252</t>
  </si>
  <si>
    <t>+ILS/-USD 3.8312 03-11-16 (26) --88</t>
  </si>
  <si>
    <t>10001088</t>
  </si>
  <si>
    <t>+ILS/-USD 3.832 09-11-16 (12) --100</t>
  </si>
  <si>
    <t>10009426</t>
  </si>
  <si>
    <t>+ILS/-USD 3.84 08-11-16 (10) --93.5</t>
  </si>
  <si>
    <t>10001949</t>
  </si>
  <si>
    <t>+ILS/-USD 3.84 08-11-16 (11) --92</t>
  </si>
  <si>
    <t>10009418</t>
  </si>
  <si>
    <t>+ILS/-USD 3.84 08-11-16 (20) --92</t>
  </si>
  <si>
    <t>10009416</t>
  </si>
  <si>
    <t>+ILS/-USD 3.8453 26-10-16 (10) --98</t>
  </si>
  <si>
    <t>10009387</t>
  </si>
  <si>
    <t>10001936</t>
  </si>
  <si>
    <t>+ILS/-USD 3.8479 03-11-16 (11) --91.5</t>
  </si>
  <si>
    <t>10009410</t>
  </si>
  <si>
    <t>+ILS/-USD 3.8479 03-11-16 (26) --91.5</t>
  </si>
  <si>
    <t>10000851</t>
  </si>
  <si>
    <t>10001082</t>
  </si>
  <si>
    <t>+ILS/-USD 3.8493 27-10-16 (10) --92</t>
  </si>
  <si>
    <t>10000601</t>
  </si>
  <si>
    <t>10001941</t>
  </si>
  <si>
    <t>+ILS/-USD 3.85 03-11-16 (10) --91.5</t>
  </si>
  <si>
    <t>10001080</t>
  </si>
  <si>
    <t>+ILS/-USD 3.85 03-11-16 (20) --91.5</t>
  </si>
  <si>
    <t>10009412</t>
  </si>
  <si>
    <t>+ILS/-USD 3.8507 02-11-16 (20) --93</t>
  </si>
  <si>
    <t>10009400</t>
  </si>
  <si>
    <t>+ILS/-USD 3.851 27-10-16 (26) --87</t>
  </si>
  <si>
    <t>10000603</t>
  </si>
  <si>
    <t>+ILS/-USD 3.8528 02-11-16 (10) --92.5</t>
  </si>
  <si>
    <t>10001074</t>
  </si>
  <si>
    <t>+ILS/-USD 3.853 13-10-16 (10) --85</t>
  </si>
  <si>
    <t>10009383</t>
  </si>
  <si>
    <t>+ILS/-USD 3.8537 02-11-16 (12) --93</t>
  </si>
  <si>
    <t>10009396</t>
  </si>
  <si>
    <t>+ILS/-USD 3.8565 13-10-16 (20) --85</t>
  </si>
  <si>
    <t>10009382</t>
  </si>
  <si>
    <t>+ILS/-USD 3.8605 13-10-16 (10) --85</t>
  </si>
  <si>
    <t>10009381</t>
  </si>
  <si>
    <t>+ILS/-USD 3.866 06-10-16 (10) --80</t>
  </si>
  <si>
    <t>10009373</t>
  </si>
  <si>
    <t>+ILS/-USD 3.866 06-10-16 (11) --80</t>
  </si>
  <si>
    <t>10009375</t>
  </si>
  <si>
    <t>10009376</t>
  </si>
  <si>
    <t>+ILS/-USD 3.87 13-10-16 (10) --84</t>
  </si>
  <si>
    <t>10009378</t>
  </si>
  <si>
    <t>+ILS/-USD 3.875 05-10-16 (20) --79</t>
  </si>
  <si>
    <t>10009369</t>
  </si>
  <si>
    <t>+USD/-ILS 3.7525 10-11-16 (10) --40</t>
  </si>
  <si>
    <t>10000446</t>
  </si>
  <si>
    <t>+USD/-ILS 3.7577 10-11-16 (10) --43</t>
  </si>
  <si>
    <t>10000444</t>
  </si>
  <si>
    <t>+USD/-ILS 3.7637 10-11-16 (10) --58</t>
  </si>
  <si>
    <t>10000408</t>
  </si>
  <si>
    <t>+USD/-ILS 3.773 03-11-16 (26) --40</t>
  </si>
  <si>
    <t>10001118</t>
  </si>
  <si>
    <t>+USD/-ILS 3.7828 09-11-16 (12) --42</t>
  </si>
  <si>
    <t>10009513</t>
  </si>
  <si>
    <t>+USD/-ILS 3.7848 03-11-16 (26) --37</t>
  </si>
  <si>
    <t>10001136</t>
  </si>
  <si>
    <t>+USD/-ILS 3.7855 03-11-16 (26) --40</t>
  </si>
  <si>
    <t>10000855</t>
  </si>
  <si>
    <t>פורוורד ש"ח-מט"ח</t>
  </si>
  <si>
    <t>10009554</t>
  </si>
  <si>
    <t>10009556</t>
  </si>
  <si>
    <t>10009558</t>
  </si>
  <si>
    <t>+EUR/-USD 1.1214 14-12-16 (12) +40</t>
  </si>
  <si>
    <t>10009519</t>
  </si>
  <si>
    <t>+EUR/-USD 1.1216 07-12-16 (26) +36</t>
  </si>
  <si>
    <t>10001141</t>
  </si>
  <si>
    <t>+EUR/-USD 1.1219 14-12-16 (10) +39.3</t>
  </si>
  <si>
    <t>10001981</t>
  </si>
  <si>
    <t>+EUR/-USD 1.1293 07-12-16 (10) +40.9</t>
  </si>
  <si>
    <t>10000030</t>
  </si>
  <si>
    <t>+GBP/-USD 1.3136 01-12-16 (10) +26.2</t>
  </si>
  <si>
    <t>10000024</t>
  </si>
  <si>
    <t>+JPY/-USD 101.34 07-11-16 (26) --24</t>
  </si>
  <si>
    <t>10001140</t>
  </si>
  <si>
    <t>+USD/-EUR 1.1041 27-10-16 (10) +43</t>
  </si>
  <si>
    <t>10009432</t>
  </si>
  <si>
    <t>10001952</t>
  </si>
  <si>
    <t>+USD/-EUR 1.1043 27-10-16 (12) +43</t>
  </si>
  <si>
    <t>10009436</t>
  </si>
  <si>
    <t>+USD/-EUR 1.1136 10-11-16 (10) +43</t>
  </si>
  <si>
    <t>10009467</t>
  </si>
  <si>
    <t>+USD/-EUR 1.1172 02-11-16 (20) +41.7</t>
  </si>
  <si>
    <t>10009461</t>
  </si>
  <si>
    <t>+USD/-EUR 1.1174 07-12-16 (10) +44.1</t>
  </si>
  <si>
    <t>10001967</t>
  </si>
  <si>
    <t>10000029</t>
  </si>
  <si>
    <t>+USD/-EUR 1.1174 07-12-16 (20) +43.9</t>
  </si>
  <si>
    <t>10009493</t>
  </si>
  <si>
    <t>+USD/-EUR 1.1177 02-11-16 (10) +41.7</t>
  </si>
  <si>
    <t>10009459</t>
  </si>
  <si>
    <t>+USD/-EUR 1.1177 07-12-16 (26) +44</t>
  </si>
  <si>
    <t>10001115</t>
  </si>
  <si>
    <t>+USD/-EUR 1.1178 07-12-16 (11) +44</t>
  </si>
  <si>
    <t>10009491</t>
  </si>
  <si>
    <t>+USD/-EUR 1.1183 14-12-16 (10) +38</t>
  </si>
  <si>
    <t>10001983</t>
  </si>
  <si>
    <t>+USD/-EUR 1.1183 30-11-16 (10) +43</t>
  </si>
  <si>
    <t>10000432</t>
  </si>
  <si>
    <t>+USD/-EUR 1.1204 10-11-16 (20) +42.5</t>
  </si>
  <si>
    <t>10009471</t>
  </si>
  <si>
    <t>+USD/-EUR 1.121 10-11-16 (10) +43</t>
  </si>
  <si>
    <t>10001956</t>
  </si>
  <si>
    <t>10001098</t>
  </si>
  <si>
    <t>+USD/-EUR 1.1213 06-12-16 (10) +46.7</t>
  </si>
  <si>
    <t>10001965</t>
  </si>
  <si>
    <t>+USD/-EUR 1.1217 06-12-16 (12) +46.7</t>
  </si>
  <si>
    <t>10009489</t>
  </si>
  <si>
    <t>+USD/-EUR 1.1218 06-12-16 (26) +46.7</t>
  </si>
  <si>
    <t>10000854</t>
  </si>
  <si>
    <t>+USD/-EUR 1.1243 07-12-16 (26) +33</t>
  </si>
  <si>
    <t>10001148</t>
  </si>
  <si>
    <t>+USD/-EUR 1.128 07-12-16 (26) +37.2</t>
  </si>
  <si>
    <t>10001138</t>
  </si>
  <si>
    <t>+USD/-EUR 1.1286 04-01-17 (26) +51.2</t>
  </si>
  <si>
    <t>10009532</t>
  </si>
  <si>
    <t>+USD/-EUR 1.1291 04-01-17 (20) +51.1</t>
  </si>
  <si>
    <t>10009530</t>
  </si>
  <si>
    <t>+USD/-EUR 1.1291 14-12-16 (10) +41</t>
  </si>
  <si>
    <t>10009504</t>
  </si>
  <si>
    <t>10001978</t>
  </si>
  <si>
    <t>+USD/-EUR 1.1293 09-01-17 (10) +53</t>
  </si>
  <si>
    <t>10009536</t>
  </si>
  <si>
    <t>10001987</t>
  </si>
  <si>
    <t>+USD/-EUR 1.1295 04-01-17 (10) +51.3</t>
  </si>
  <si>
    <t>10001985</t>
  </si>
  <si>
    <t>+USD/-EUR 1.1295 09-01-17 (26) +53.2</t>
  </si>
  <si>
    <t>10009538</t>
  </si>
  <si>
    <t>+USD/-EUR 1.13 21-11-16 (20) +44</t>
  </si>
  <si>
    <t>10009481</t>
  </si>
  <si>
    <t>+USD/-EUR 1.13009 14-12-16 (12) +40.9</t>
  </si>
  <si>
    <t>10009506</t>
  </si>
  <si>
    <t>+USD/-EUR 1.1305 10-11-16 (10) +39.2</t>
  </si>
  <si>
    <t>10001959</t>
  </si>
  <si>
    <t>10001107</t>
  </si>
  <si>
    <t>+USD/-EUR 1.1306 21-11-16 (11) +44.1</t>
  </si>
  <si>
    <t>10009479</t>
  </si>
  <si>
    <t>+USD/-EUR 1.1317 30-11-16 (10) +44</t>
  </si>
  <si>
    <t>10001962</t>
  </si>
  <si>
    <t>10000414</t>
  </si>
  <si>
    <t>10000290</t>
  </si>
  <si>
    <t>10000209</t>
  </si>
  <si>
    <t>+USD/-EUR 1.1319 30-11-16 (12) +44.1</t>
  </si>
  <si>
    <t>10009486</t>
  </si>
  <si>
    <t>+USD/-EUR 1.133 07-12-16 (26) +40.4</t>
  </si>
  <si>
    <t>10001126</t>
  </si>
  <si>
    <t>+USD/-EUR 1.1337 30-11-16 (10) +37</t>
  </si>
  <si>
    <t>10000448</t>
  </si>
  <si>
    <t>+USD/-GBP 1.2986 01-12-16 (10) +29.8</t>
  </si>
  <si>
    <t>10000393</t>
  </si>
  <si>
    <t>+USD/-GBP 1.2988 29-12-16 (11) +22.3</t>
  </si>
  <si>
    <t>10009544</t>
  </si>
  <si>
    <t>+USD/-GBP 1.2989 05-12-16 (20) +29.3</t>
  </si>
  <si>
    <t>10009475</t>
  </si>
  <si>
    <t>+USD/-GBP 1.299 29-12-16 (10) +22.2</t>
  </si>
  <si>
    <t>10009542</t>
  </si>
  <si>
    <t>+USD/-GBP 1.3001 05-12-16 (10) +29.45</t>
  </si>
  <si>
    <t>10001102</t>
  </si>
  <si>
    <t>+USD/-GBP 1.3171 01-12-16 (20) +21.1</t>
  </si>
  <si>
    <t>10009398</t>
  </si>
  <si>
    <t>+USD/-GBP 1.3175 01-12-16 (10) +21</t>
  </si>
  <si>
    <t>10001072</t>
  </si>
  <si>
    <t>+USD/-GBP 1.3245 01-12-16 (10) +25</t>
  </si>
  <si>
    <t>10000421</t>
  </si>
  <si>
    <t>+USD/-GBP 1.32908 15-12-16 (20) +20.8</t>
  </si>
  <si>
    <t>10009510</t>
  </si>
  <si>
    <t>+USD/-GBP 1.32987 15-12-16 (11) +20.7</t>
  </si>
  <si>
    <t>10009508</t>
  </si>
  <si>
    <t>+USD/-GBP 1.3367 01-12-16 (26) +19.5</t>
  </si>
  <si>
    <t>10001128</t>
  </si>
  <si>
    <t>+USD/-GBP 1.3375 13-12-16 (10) +22.05</t>
  </si>
  <si>
    <t>10001976</t>
  </si>
  <si>
    <t>10001122</t>
  </si>
  <si>
    <t>+USD/-GBP 1.3382 13-12-16 (26) +22.3</t>
  </si>
  <si>
    <t>10001124</t>
  </si>
  <si>
    <t>+USD/-JPY 101.32 27-12-16 (12) --43</t>
  </si>
  <si>
    <t>10009521</t>
  </si>
  <si>
    <t>+USD/-JPY 101.687 07-11-16 (26) --25.3</t>
  </si>
  <si>
    <t>10001134</t>
  </si>
  <si>
    <t>+USD/-JPY 101.71 07-11-16 (10) --37</t>
  </si>
  <si>
    <t>10000394</t>
  </si>
  <si>
    <t>+USD/-JPY 102 07-11-16 (10) -0.3</t>
  </si>
  <si>
    <t>10000426</t>
  </si>
  <si>
    <t>+USD/-JPY 103.1 07-11-16 (26) --26</t>
  </si>
  <si>
    <t>10001972</t>
  </si>
  <si>
    <t>10001119</t>
  </si>
  <si>
    <t>+USD/-JPY 103.382 07-11-16 (10) --28.8</t>
  </si>
  <si>
    <t>10000439</t>
  </si>
  <si>
    <t>+USD/-JPY 105.15 07-11-16 (26) --45</t>
  </si>
  <si>
    <t>10001947</t>
  </si>
  <si>
    <t>10001084</t>
  </si>
  <si>
    <t>+USD/-JPY 105.3 07-11-16 (20) --44.4</t>
  </si>
  <si>
    <t>10009414</t>
  </si>
  <si>
    <t>+USD/-JPY 105.923 07-11-16 (26) --44.7</t>
  </si>
  <si>
    <t>10001085</t>
  </si>
  <si>
    <t>+USD/-JPY 99.836 07-11-16 (10) --33.4</t>
  </si>
  <si>
    <t>10000404</t>
  </si>
  <si>
    <t>393965</t>
  </si>
  <si>
    <t>404626</t>
  </si>
  <si>
    <t>IRS</t>
  </si>
  <si>
    <t>10009362</t>
  </si>
  <si>
    <t>10009363</t>
  </si>
  <si>
    <t>PANTH IV   X F CDO</t>
  </si>
  <si>
    <t>XS0276075198</t>
  </si>
  <si>
    <t>Valleriite CDO Black rock 2007</t>
  </si>
  <si>
    <t>XS0299125483</t>
  </si>
  <si>
    <t>מרקורי CDO</t>
  </si>
  <si>
    <t>USG6006AAA90</t>
  </si>
  <si>
    <t/>
  </si>
  <si>
    <t>דולר ניו-זילנד</t>
  </si>
  <si>
    <t>יו בנק</t>
  </si>
  <si>
    <t>30026000</t>
  </si>
  <si>
    <t>Aa3</t>
  </si>
  <si>
    <t>פועלים סהר</t>
  </si>
  <si>
    <t>דירוג פנימי</t>
  </si>
  <si>
    <t>בנק הפועלים בע"מ</t>
  </si>
  <si>
    <t>30012000</t>
  </si>
  <si>
    <t>בנק לאומי לישראל בע"מ</t>
  </si>
  <si>
    <t>30010000</t>
  </si>
  <si>
    <t>בנק מזרחי טפחות בע"מ</t>
  </si>
  <si>
    <t>30120000</t>
  </si>
  <si>
    <t>בנק דיסקונט לישראל בע"מ</t>
  </si>
  <si>
    <t>30011000</t>
  </si>
  <si>
    <t>30226000</t>
  </si>
  <si>
    <t>30326000</t>
  </si>
  <si>
    <t>32026000</t>
  </si>
  <si>
    <t>31126000</t>
  </si>
  <si>
    <t>31726000</t>
  </si>
  <si>
    <t>32626000</t>
  </si>
  <si>
    <t>30726000</t>
  </si>
  <si>
    <t>30826000</t>
  </si>
  <si>
    <t>31026000</t>
  </si>
  <si>
    <t>30395000</t>
  </si>
  <si>
    <t>32095000</t>
  </si>
  <si>
    <t>31795000</t>
  </si>
  <si>
    <t>30212000</t>
  </si>
  <si>
    <t>30312000</t>
  </si>
  <si>
    <t>32012000</t>
  </si>
  <si>
    <t>31712000</t>
  </si>
  <si>
    <t>30210000</t>
  </si>
  <si>
    <t>30310000</t>
  </si>
  <si>
    <t>30710000</t>
  </si>
  <si>
    <t>31110000</t>
  </si>
  <si>
    <t>32010000</t>
  </si>
  <si>
    <t>31710000</t>
  </si>
  <si>
    <t>32610000</t>
  </si>
  <si>
    <t>30810000</t>
  </si>
  <si>
    <t>30320000</t>
  </si>
  <si>
    <t>32020000</t>
  </si>
  <si>
    <t>30311000</t>
  </si>
  <si>
    <t>32011000</t>
  </si>
  <si>
    <t>35195000</t>
  </si>
  <si>
    <t>UBS</t>
  </si>
  <si>
    <t>30291000</t>
  </si>
  <si>
    <t>MOODY'S</t>
  </si>
  <si>
    <t>30391000</t>
  </si>
  <si>
    <t>30791000</t>
  </si>
  <si>
    <t>31191000</t>
  </si>
  <si>
    <t>31791000</t>
  </si>
  <si>
    <t>32091000</t>
  </si>
  <si>
    <t>30891000</t>
  </si>
  <si>
    <t>31091000</t>
  </si>
  <si>
    <t>32291000</t>
  </si>
  <si>
    <t>דולר סינגפורי</t>
  </si>
  <si>
    <t>32691000</t>
  </si>
  <si>
    <t>לא</t>
  </si>
  <si>
    <t>שעבוד פוליסות ב.חיים - מדד מחירים לצרכן7891</t>
  </si>
  <si>
    <t>333360307</t>
  </si>
  <si>
    <t>כן</t>
  </si>
  <si>
    <t>בלמש 2017 5.5%</t>
  </si>
  <si>
    <t>6021257</t>
  </si>
  <si>
    <t>בלמש 2018 5.2%</t>
  </si>
  <si>
    <t>6021703</t>
  </si>
  <si>
    <t>בלמש 2018 5.75%</t>
  </si>
  <si>
    <t>6021612</t>
  </si>
  <si>
    <t>בנק הפועלים 6</t>
  </si>
  <si>
    <t>6626253</t>
  </si>
  <si>
    <t>בנק הפועלים פקדון</t>
  </si>
  <si>
    <t>6620405</t>
  </si>
  <si>
    <t>בנק הפועלים פקדון 2019 %4.8</t>
  </si>
  <si>
    <t>6620538</t>
  </si>
  <si>
    <t>לאומי 2017 6%</t>
  </si>
  <si>
    <t>6401749</t>
  </si>
  <si>
    <t>משכן 2017 5.05%</t>
  </si>
  <si>
    <t>6477236</t>
  </si>
  <si>
    <t>משכן 2017 5.5%</t>
  </si>
  <si>
    <t>6477350</t>
  </si>
  <si>
    <t>6477368</t>
  </si>
  <si>
    <t>משכן 2017 6.15%</t>
  </si>
  <si>
    <t>6477525</t>
  </si>
  <si>
    <t>משכן 2021 5.25%</t>
  </si>
  <si>
    <t>6477178</t>
  </si>
  <si>
    <t>משכן 2028 5.6%</t>
  </si>
  <si>
    <t>6477574</t>
  </si>
  <si>
    <t>פועלים 2024 5.1%</t>
  </si>
  <si>
    <t>6620264</t>
  </si>
  <si>
    <t>פועלים 26/5/2018 5</t>
  </si>
  <si>
    <t>6626394</t>
  </si>
  <si>
    <t>פועלים 26/5/2023 5</t>
  </si>
  <si>
    <t>6626386</t>
  </si>
  <si>
    <t>פועלים פקדון</t>
  </si>
  <si>
    <t>6620413</t>
  </si>
  <si>
    <t>פועלים פקדון 5.05%</t>
  </si>
  <si>
    <t>6620447</t>
  </si>
  <si>
    <t>פועלים פקדון 5.05% 2027</t>
  </si>
  <si>
    <t>6620512</t>
  </si>
  <si>
    <t>פקדון משכן %5.5 12.2016</t>
  </si>
  <si>
    <t>פקדון פועלים 4.8    2018</t>
  </si>
  <si>
    <t>6620454</t>
  </si>
  <si>
    <t>פקדון פועלים 5.5% 13.6.2017</t>
  </si>
  <si>
    <t>שפיצר בלמש שנה 5.9% 06.08.017</t>
  </si>
  <si>
    <t>אדנים 2017 6%</t>
  </si>
  <si>
    <t>7252828</t>
  </si>
  <si>
    <t>אדנים 2017 6.25%</t>
  </si>
  <si>
    <t>7252836</t>
  </si>
  <si>
    <t>אדנים 2022 6.2%</t>
  </si>
  <si>
    <t>7252844</t>
  </si>
  <si>
    <t>אדנים 2028 5.65%</t>
  </si>
  <si>
    <t>7252851</t>
  </si>
  <si>
    <t>בנק מזרחי 5.51% 5/2023</t>
  </si>
  <si>
    <t>טפחות 2016 5.65%</t>
  </si>
  <si>
    <t>6682900</t>
  </si>
  <si>
    <t>טפחות 2017 6.1%</t>
  </si>
  <si>
    <t>6683106</t>
  </si>
  <si>
    <t>טפחות 2017 6.15%</t>
  </si>
  <si>
    <t>6683098</t>
  </si>
  <si>
    <t>טפחות פקדון 2029 5.75%</t>
  </si>
  <si>
    <t>6682264</t>
  </si>
  <si>
    <t>פקדון טפחות 6.22%  במקום3296</t>
  </si>
  <si>
    <t>פקדון טפחות 6.22% 09.01.2018</t>
  </si>
  <si>
    <t>שפיצר הבינלאומי רבעוני 5.9% 27.6.2017</t>
  </si>
  <si>
    <t>שפיצר טפחות 5.8% 3.7.2017</t>
  </si>
  <si>
    <t>שפיצר טפחות שנה 6.15% 2.10.015</t>
  </si>
  <si>
    <t>שפיצר רבע הבינלאומי 6% 15.7.17</t>
  </si>
  <si>
    <t>דיסקונט למשכנתאות 2017 6.2%</t>
  </si>
  <si>
    <t>6070965</t>
  </si>
  <si>
    <t>אוצר השלטון 2022 6.5%</t>
  </si>
  <si>
    <t>6396220</t>
  </si>
  <si>
    <t>אוצר השלטון 2023 6.2%</t>
  </si>
  <si>
    <t>6396329</t>
  </si>
  <si>
    <t>ירושלים 2017 6.5%</t>
  </si>
  <si>
    <t>7265481</t>
  </si>
  <si>
    <t>ירושלים 2022 6.3%</t>
  </si>
  <si>
    <t>7265499</t>
  </si>
  <si>
    <t>דיסקונט 9/17 0.44%</t>
  </si>
  <si>
    <t>443776</t>
  </si>
  <si>
    <t>יובנק 9/17 0.42%</t>
  </si>
  <si>
    <t>444458</t>
  </si>
  <si>
    <t>520032624</t>
  </si>
  <si>
    <t>516460</t>
  </si>
  <si>
    <t>פועלים 8/17 0.42%</t>
  </si>
  <si>
    <t>439793</t>
  </si>
  <si>
    <t>פועלים 8/7 0.45%</t>
  </si>
  <si>
    <t>439878</t>
  </si>
  <si>
    <t>טפחות 8/17 0.48% 11.8.16</t>
  </si>
  <si>
    <t>439876</t>
  </si>
  <si>
    <t>טפחות8/17 0.48% 15.8.16</t>
  </si>
  <si>
    <t>439877</t>
  </si>
  <si>
    <t>מזרחי9/17 0.48% 8.9.16</t>
  </si>
  <si>
    <t>443783</t>
  </si>
  <si>
    <t>נדלן קרית הלאום</t>
  </si>
  <si>
    <t>השכרה</t>
  </si>
  <si>
    <t>נדלן פאואר סנטר נכסים</t>
  </si>
  <si>
    <t>נדלן לייף פלאזה</t>
  </si>
  <si>
    <t>נדלן מגדל קרדן</t>
  </si>
  <si>
    <t>נדלן קניון הזהב ראשלצ</t>
  </si>
  <si>
    <t>נדלן בית סלקום נתניה</t>
  </si>
  <si>
    <t>נדלן בית ציון</t>
  </si>
  <si>
    <t>נדלן מגדל זיו</t>
  </si>
  <si>
    <t>נדלן מגדל סהר</t>
  </si>
  <si>
    <t>נדלן פי גלילות</t>
  </si>
  <si>
    <t>נדלן כפר נטר</t>
  </si>
  <si>
    <t>נדלן בית יעד ירושלים</t>
  </si>
  <si>
    <t>נדלן מקרקעין להשכרה - בית ריגר פדרמן</t>
  </si>
  <si>
    <t>נדלן מקרקעין להשכרה - פלקסטרוניקס</t>
  </si>
  <si>
    <t>נדלן מקרקעין להשכרה - רוטשילד 1 תא</t>
  </si>
  <si>
    <t>נדלן מקרקעין להשכרה - מגדל צ'מפיון</t>
  </si>
  <si>
    <t>נדלן מקרקעין להשכרה - מגדלי הסיבים</t>
  </si>
  <si>
    <t>נדלן מקרקעין להשכרה - סופר פארם בת ים</t>
  </si>
  <si>
    <t>נדלן מקרקעין להשכרה - הייטק פארק -רעננה</t>
  </si>
  <si>
    <t>נדלן מקרקעין להשכרה - הייטק פארק -רעננה מזרח</t>
  </si>
  <si>
    <t>נדלן מקרקעין להשכרה - נאות התיכון יפו</t>
  </si>
  <si>
    <t>נדלן בית קודאק פת-עלות</t>
  </si>
  <si>
    <t>נדלן טרמינל פארק אור יהודה</t>
  </si>
  <si>
    <t>נדלן בית גהה</t>
  </si>
  <si>
    <t>נדלן מתקן ראשל'צ</t>
  </si>
  <si>
    <t>נדלן מקרקעין להשכרה - ב.ס.ר. סנטר תא</t>
  </si>
  <si>
    <t>נדלן מגדלי הסיבים פת-עלות-לא מניב</t>
  </si>
  <si>
    <t>נדלן פסגות ירושלים</t>
  </si>
  <si>
    <t>שטר הון לאומי 6.2% 2019</t>
  </si>
  <si>
    <t>שטר הון נדחה פועלים לס (סד ד)</t>
  </si>
  <si>
    <t>6620233</t>
  </si>
  <si>
    <t>דרך ארץ   חוב נחות</t>
  </si>
  <si>
    <t>90150100</t>
  </si>
  <si>
    <t>דיסקונט שטרי הון נדחים  סדב</t>
  </si>
  <si>
    <t>90150200</t>
  </si>
  <si>
    <t>* בעל ענין/צד קשור</t>
  </si>
  <si>
    <t>כתר נורבגי</t>
  </si>
  <si>
    <t>SPX US 01/20/17 P1950</t>
  </si>
  <si>
    <t>SPX 01/17 P1950</t>
  </si>
  <si>
    <t>SPX US 01/20/17 P2150</t>
  </si>
  <si>
    <t>SPX 01/17 P2150</t>
  </si>
  <si>
    <t>SPX US 12/16/16 P1900 INDEX</t>
  </si>
  <si>
    <t>BBG005S309V7</t>
  </si>
  <si>
    <t>SPX US 12/16/16 P2100 INDEX</t>
  </si>
  <si>
    <t>BBG005S30BC3</t>
  </si>
  <si>
    <t>SPX US 12/16/16 P2150 INDEX</t>
  </si>
  <si>
    <t>BBG005S30BD2</t>
  </si>
  <si>
    <t>SX5E 12/16/16 P2700</t>
  </si>
  <si>
    <t>SX5E 12/16 P2700</t>
  </si>
  <si>
    <t>SX5E 12/16/16 P2950</t>
  </si>
  <si>
    <t>SX5E 12/16 P2950</t>
  </si>
  <si>
    <t>Reality III</t>
  </si>
  <si>
    <t>meridiam III</t>
  </si>
  <si>
    <t>בחו"ל</t>
  </si>
  <si>
    <t>FFortissimo Capital Fund II</t>
  </si>
  <si>
    <t>VICTORIA I</t>
  </si>
  <si>
    <t>Selene -mak</t>
  </si>
  <si>
    <t>KOTAK- CIIF I</t>
  </si>
  <si>
    <t>Rhone VRhone Capital Partners V</t>
  </si>
  <si>
    <t>Advent</t>
  </si>
  <si>
    <t>Fortissimo Capital Fund I - makefet</t>
  </si>
  <si>
    <t>Tene Growth II- Qnergy</t>
  </si>
  <si>
    <t>fimi 6</t>
  </si>
  <si>
    <t>Orbimed  II</t>
  </si>
  <si>
    <t>NOY 2 co-investment Ashalim plot A</t>
  </si>
  <si>
    <t>apollo natural pesources partners II</t>
  </si>
  <si>
    <t>Bluebay SLFI</t>
  </si>
  <si>
    <t>סה"כ יתרות התחייבות להשקעה</t>
  </si>
  <si>
    <t>בישראל</t>
  </si>
  <si>
    <t>גורם 42</t>
  </si>
  <si>
    <t>גורם 43</t>
  </si>
  <si>
    <t>גורם 44</t>
  </si>
  <si>
    <t>גורם 45</t>
  </si>
  <si>
    <t>גורם 46</t>
  </si>
  <si>
    <t>גורם 47</t>
  </si>
  <si>
    <t>גורם 48</t>
  </si>
  <si>
    <t>גורם 67</t>
  </si>
  <si>
    <t>גורם 69</t>
  </si>
  <si>
    <t>גורם 75</t>
  </si>
  <si>
    <t xml:space="preserve">גורם 77 </t>
  </si>
  <si>
    <t xml:space="preserve">גורם 78 </t>
  </si>
  <si>
    <t>גורם 80</t>
  </si>
  <si>
    <t>גורם 61</t>
  </si>
  <si>
    <t>גורם 86</t>
  </si>
  <si>
    <t xml:space="preserve">גורם 87 </t>
  </si>
  <si>
    <t xml:space="preserve">גורם 83 </t>
  </si>
  <si>
    <t>גורם 88</t>
  </si>
  <si>
    <t>גורם 89</t>
  </si>
  <si>
    <t>גורם 90</t>
  </si>
  <si>
    <t>harbourvest ח-ן מנוהל</t>
  </si>
  <si>
    <t>גורם 59</t>
  </si>
  <si>
    <t>גורם 2</t>
  </si>
  <si>
    <t>גורם 3</t>
  </si>
  <si>
    <t>גורם 37</t>
  </si>
  <si>
    <t>גורם 39</t>
  </si>
  <si>
    <t>גורם 40</t>
  </si>
  <si>
    <t>פורוורד ריבית</t>
  </si>
  <si>
    <t>מובטחות משכנתא- גורם 01</t>
  </si>
  <si>
    <t>בבטחונות אחרים - גורם 80</t>
  </si>
  <si>
    <t>בבטחונות אחרים - גורם 07</t>
  </si>
  <si>
    <t>בבטחונות אחרים-גורם 7</t>
  </si>
  <si>
    <t>בבטחונות אחרים - גורם 28</t>
  </si>
  <si>
    <t>בבטחונות אחרים-גורם 28*</t>
  </si>
  <si>
    <t>בבטחונות אחרים - גורם 29</t>
  </si>
  <si>
    <t>בבטחונות אחרים-גורם 29</t>
  </si>
  <si>
    <t>בבטחונות אחרים-גורם 33*</t>
  </si>
  <si>
    <t>בבטחונות אחרים - גורם 37</t>
  </si>
  <si>
    <t>בבטחונות אחרים - גורם 89</t>
  </si>
  <si>
    <t>בבטחונות אחרים - גורם 76</t>
  </si>
  <si>
    <t>בבטחונות אחרים - גורם 30</t>
  </si>
  <si>
    <t>בבטחונות אחרים-גורם 47</t>
  </si>
  <si>
    <t>בבטחונות אחרים - גורם 47</t>
  </si>
  <si>
    <t>בבטחונות אחרים - גורם 81</t>
  </si>
  <si>
    <t>בבטחונות אחרים-גורם 35</t>
  </si>
  <si>
    <t>בבטחונות אחרים-גורם 63</t>
  </si>
  <si>
    <t>בבטחונות אחרים-גורם 61</t>
  </si>
  <si>
    <t>בבטחונות אחרים-גורם 62</t>
  </si>
  <si>
    <t>בבטחונות אחרים-גורם 64</t>
  </si>
  <si>
    <t>בבטחונות אחרים-גורם 41</t>
  </si>
  <si>
    <t>בבטחונות אחרים-גורם 26</t>
  </si>
  <si>
    <t>בבטחונות אחרים גורם 26</t>
  </si>
  <si>
    <t>בבטחונות אחרים-גורם 38</t>
  </si>
  <si>
    <t>בבטחונות אחרים-גורם 78</t>
  </si>
  <si>
    <t>בבטחונות אחרים-גורם 77</t>
  </si>
  <si>
    <t>בבטחונות אחרים-גורם 67</t>
  </si>
  <si>
    <t>בבטחונות אחרים-גורם 43</t>
  </si>
  <si>
    <t>בבטחונות אחרים - גורם 43</t>
  </si>
  <si>
    <t>בבטחונות אחרים-גורם 3</t>
  </si>
  <si>
    <t>בבטחונות אחרים-גורם 70</t>
  </si>
  <si>
    <t>בבטחונות אחרים - גורם 14</t>
  </si>
  <si>
    <t>בשיעבוד כלי רכב - גורם 68</t>
  </si>
  <si>
    <t>בשיעבוד כלי רכב-גורם 01</t>
  </si>
  <si>
    <t>בבטחונות אחרים - גורם 88</t>
  </si>
  <si>
    <t>בבטחונות אחרים - גורם 87</t>
  </si>
  <si>
    <t>בבטחונות אחרים - גורם 58</t>
  </si>
  <si>
    <t>בבטחונות אחרים-גורם 79</t>
  </si>
  <si>
    <t>בבטחונות אחרים-גורם 86</t>
  </si>
  <si>
    <t>בבטחונות אחרים-גורם 65</t>
  </si>
  <si>
    <t>בבטחונות אחרים-גורם 84</t>
  </si>
  <si>
    <t>בבטחונות אחרים-גורם 92</t>
  </si>
  <si>
    <t>בבטחונות אחרים-גורם 91</t>
  </si>
  <si>
    <t>בבטחונות אחרים-גורם 93</t>
  </si>
  <si>
    <t>גורם 28*</t>
  </si>
  <si>
    <t>גורם 42*</t>
  </si>
  <si>
    <t>גורם 31*</t>
  </si>
  <si>
    <t>גורם 83*</t>
  </si>
  <si>
    <t>גורם 34*</t>
  </si>
  <si>
    <t>גורם 36*</t>
  </si>
  <si>
    <t>גורם 23*</t>
  </si>
  <si>
    <t>גורם 26*</t>
  </si>
  <si>
    <t>גורם 19*</t>
  </si>
  <si>
    <t>גורם 20*</t>
  </si>
  <si>
    <t>גורם 18*</t>
  </si>
  <si>
    <t>גורם 21*</t>
  </si>
  <si>
    <t>גורם 22*</t>
  </si>
  <si>
    <t>גורם 32*</t>
  </si>
  <si>
    <t>גורם 49*</t>
  </si>
  <si>
    <t>גורם 57*</t>
  </si>
  <si>
    <t>גורם 66*</t>
  </si>
  <si>
    <t>גורם 71*</t>
  </si>
  <si>
    <t>גורם 74*</t>
  </si>
  <si>
    <t>גורם 72*</t>
  </si>
  <si>
    <t>גורם 73*</t>
  </si>
  <si>
    <t>גורם 85*</t>
  </si>
  <si>
    <t>כתר נורווגי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</si>
</sst>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0.0000"/>
    <numFmt numFmtId="168" formatCode="0.0000"/>
    <numFmt numFmtId="169" formatCode="0.0%"/>
    <numFmt numFmtId="170" formatCode="mmm\-yyyy"/>
  </numFmts>
  <fonts count="37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  <scheme val="minor"/>
    </font>
    <font>
      <sz val="10"/>
      <name val="Arial"/>
      <charset val="177"/>
    </font>
    <font>
      <sz val="12"/>
      <name val="arial"/>
      <family val="2"/>
    </font>
    <font>
      <b/>
      <sz val="12"/>
      <color rgb="FF000000"/>
      <name val="Arial"/>
      <family val="2"/>
      <charset val="177"/>
    </font>
    <font>
      <sz val="12"/>
      <color rgb="FF000000"/>
      <name val="Arial"/>
      <family val="2"/>
      <charset val="177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4">
    <xf numFmtId="0" fontId="0" fillId="0" borderId="0"/>
    <xf numFmtId="43" fontId="25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17" fillId="0" borderId="0"/>
    <xf numFmtId="0" fontId="25" fillId="0" borderId="0"/>
    <xf numFmtId="0" fontId="3" fillId="0" borderId="0"/>
    <xf numFmtId="9" fontId="25" fillId="0" borderId="0" applyFont="0" applyFill="0" applyBorder="0" applyAlignment="0" applyProtection="0"/>
    <xf numFmtId="165" fontId="14" fillId="0" borderId="0" applyFill="0" applyBorder="0" applyProtection="0">
      <alignment horizontal="right"/>
    </xf>
    <xf numFmtId="165" fontId="15" fillId="0" borderId="0" applyFill="0" applyBorder="0" applyProtection="0"/>
    <xf numFmtId="0" fontId="4" fillId="0" borderId="0" applyNumberFormat="0" applyFill="0" applyBorder="0" applyAlignment="0" applyProtection="0">
      <alignment vertical="top"/>
      <protection locked="0"/>
    </xf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" fillId="0" borderId="0"/>
    <xf numFmtId="43" fontId="2" fillId="0" borderId="0" applyFont="0" applyFill="0" applyBorder="0" applyAlignment="0" applyProtection="0"/>
    <xf numFmtId="0" fontId="2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33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37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12" fillId="0" borderId="0" xfId="0" applyFont="1" applyAlignment="1">
      <alignment horizontal="right" readingOrder="2"/>
    </xf>
    <xf numFmtId="0" fontId="6" fillId="0" borderId="0" xfId="0" applyFont="1" applyAlignment="1">
      <alignment horizontal="center" readingOrder="2"/>
    </xf>
    <xf numFmtId="0" fontId="6" fillId="0" borderId="0" xfId="7" applyFont="1" applyAlignment="1">
      <alignment horizontal="right"/>
    </xf>
    <xf numFmtId="0" fontId="6" fillId="0" borderId="0" xfId="7" applyFont="1" applyAlignment="1">
      <alignment horizontal="center"/>
    </xf>
    <xf numFmtId="0" fontId="8" fillId="0" borderId="0" xfId="7" applyFont="1" applyAlignment="1">
      <alignment horizontal="center" vertical="center" wrapText="1"/>
    </xf>
    <xf numFmtId="0" fontId="10" fillId="0" borderId="0" xfId="7" applyFont="1" applyAlignment="1">
      <alignment horizontal="center" wrapText="1"/>
    </xf>
    <xf numFmtId="0" fontId="13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49" fontId="7" fillId="2" borderId="2" xfId="0" applyNumberFormat="1" applyFont="1" applyFill="1" applyBorder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11" fillId="0" borderId="2" xfId="0" applyFont="1" applyBorder="1" applyAlignment="1">
      <alignment horizontal="center"/>
    </xf>
    <xf numFmtId="49" fontId="16" fillId="2" borderId="1" xfId="7" applyNumberFormat="1" applyFont="1" applyFill="1" applyBorder="1" applyAlignment="1">
      <alignment horizontal="center" vertical="center" wrapText="1" readingOrder="2"/>
    </xf>
    <xf numFmtId="0" fontId="7" fillId="2" borderId="2" xfId="7" applyFont="1" applyFill="1" applyBorder="1" applyAlignment="1">
      <alignment horizontal="center" vertical="center" wrapText="1"/>
    </xf>
    <xf numFmtId="0" fontId="7" fillId="2" borderId="3" xfId="7" applyFont="1" applyFill="1" applyBorder="1" applyAlignment="1">
      <alignment horizontal="center" vertical="center" wrapText="1"/>
    </xf>
    <xf numFmtId="0" fontId="11" fillId="2" borderId="2" xfId="7" applyFont="1" applyFill="1" applyBorder="1" applyAlignment="1">
      <alignment horizontal="center" vertical="center" wrapText="1"/>
    </xf>
    <xf numFmtId="0" fontId="11" fillId="2" borderId="3" xfId="7" applyFont="1" applyFill="1" applyBorder="1" applyAlignment="1">
      <alignment horizontal="center" vertical="center" wrapText="1"/>
    </xf>
    <xf numFmtId="49" fontId="7" fillId="2" borderId="3" xfId="7" applyNumberFormat="1" applyFont="1" applyFill="1" applyBorder="1" applyAlignment="1">
      <alignment horizontal="center" wrapText="1"/>
    </xf>
    <xf numFmtId="0" fontId="16" fillId="2" borderId="1" xfId="7" applyNumberFormat="1" applyFont="1" applyFill="1" applyBorder="1" applyAlignment="1">
      <alignment horizontal="right" vertical="center" wrapText="1" indent="1"/>
    </xf>
    <xf numFmtId="49" fontId="16" fillId="2" borderId="1" xfId="7" applyNumberFormat="1" applyFont="1" applyFill="1" applyBorder="1" applyAlignment="1">
      <alignment horizontal="right" vertical="center" wrapText="1" indent="3" readingOrder="2"/>
    </xf>
    <xf numFmtId="3" fontId="7" fillId="2" borderId="2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11" fillId="2" borderId="2" xfId="0" applyNumberFormat="1" applyFont="1" applyFill="1" applyBorder="1" applyAlignment="1">
      <alignment horizontal="center" vertical="center" wrapText="1"/>
    </xf>
    <xf numFmtId="3" fontId="11" fillId="2" borderId="3" xfId="0" applyNumberFormat="1" applyFont="1" applyFill="1" applyBorder="1" applyAlignment="1">
      <alignment horizontal="center" vertical="center" wrapText="1"/>
    </xf>
    <xf numFmtId="3" fontId="7" fillId="2" borderId="2" xfId="0" applyNumberFormat="1" applyFont="1" applyFill="1" applyBorder="1" applyAlignment="1">
      <alignment horizontal="center" wrapText="1"/>
    </xf>
    <xf numFmtId="0" fontId="7" fillId="2" borderId="4" xfId="7" applyFont="1" applyFill="1" applyBorder="1" applyAlignment="1">
      <alignment horizontal="center" vertical="center" wrapText="1"/>
    </xf>
    <xf numFmtId="49" fontId="16" fillId="2" borderId="5" xfId="7" applyNumberFormat="1" applyFont="1" applyFill="1" applyBorder="1" applyAlignment="1">
      <alignment horizontal="center" vertical="center" wrapText="1" readingOrder="2"/>
    </xf>
    <xf numFmtId="49" fontId="16" fillId="2" borderId="7" xfId="7" applyNumberFormat="1" applyFont="1" applyFill="1" applyBorder="1" applyAlignment="1">
      <alignment horizontal="center" vertical="center" wrapText="1" readingOrder="2"/>
    </xf>
    <xf numFmtId="0" fontId="7" fillId="2" borderId="8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vertical="center" wrapText="1"/>
    </xf>
    <xf numFmtId="49" fontId="18" fillId="2" borderId="2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11" applyFont="1" applyFill="1" applyBorder="1" applyAlignment="1" applyProtection="1">
      <alignment horizontal="center" readingOrder="2"/>
    </xf>
    <xf numFmtId="49" fontId="7" fillId="2" borderId="6" xfId="0" applyNumberFormat="1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right" vertical="center" wrapText="1" indent="2" readingOrder="2"/>
    </xf>
    <xf numFmtId="0" fontId="23" fillId="3" borderId="0" xfId="0" applyFont="1" applyFill="1" applyAlignment="1">
      <alignment horizontal="right" indent="2" readingOrder="2"/>
    </xf>
    <xf numFmtId="3" fontId="7" fillId="4" borderId="2" xfId="0" applyNumberFormat="1" applyFont="1" applyFill="1" applyBorder="1" applyAlignment="1">
      <alignment horizontal="center" vertical="center" wrapText="1"/>
    </xf>
    <xf numFmtId="3" fontId="7" fillId="4" borderId="0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8" fillId="5" borderId="0" xfId="0" applyFont="1" applyFill="1"/>
    <xf numFmtId="0" fontId="22" fillId="6" borderId="0" xfId="0" applyFont="1" applyFill="1" applyAlignment="1">
      <alignment horizontal="center"/>
    </xf>
    <xf numFmtId="0" fontId="4" fillId="0" borderId="0" xfId="11" applyFill="1" applyBorder="1" applyAlignment="1" applyProtection="1">
      <alignment horizontal="center" readingOrder="2"/>
    </xf>
    <xf numFmtId="0" fontId="16" fillId="2" borderId="5" xfId="7" applyNumberFormat="1" applyFont="1" applyFill="1" applyBorder="1" applyAlignment="1">
      <alignment horizontal="right" vertical="center" wrapText="1" indent="1"/>
    </xf>
    <xf numFmtId="0" fontId="24" fillId="0" borderId="0" xfId="7" applyFont="1" applyAlignment="1">
      <alignment horizontal="right"/>
    </xf>
    <xf numFmtId="0" fontId="11" fillId="2" borderId="10" xfId="0" applyFont="1" applyFill="1" applyBorder="1" applyAlignment="1">
      <alignment horizontal="center" vertical="center" wrapText="1"/>
    </xf>
    <xf numFmtId="49" fontId="7" fillId="2" borderId="12" xfId="0" applyNumberFormat="1" applyFont="1" applyFill="1" applyBorder="1" applyAlignment="1">
      <alignment horizontal="center" wrapText="1"/>
    </xf>
    <xf numFmtId="49" fontId="16" fillId="2" borderId="13" xfId="7" applyNumberFormat="1" applyFont="1" applyFill="1" applyBorder="1" applyAlignment="1">
      <alignment horizontal="center" vertical="center" wrapText="1" readingOrder="2"/>
    </xf>
    <xf numFmtId="3" fontId="7" fillId="2" borderId="14" xfId="0" applyNumberFormat="1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3" fontId="7" fillId="2" borderId="11" xfId="0" applyNumberFormat="1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5" xfId="7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49" fontId="16" fillId="2" borderId="5" xfId="7" applyNumberFormat="1" applyFont="1" applyFill="1" applyBorder="1" applyAlignment="1">
      <alignment horizontal="right" vertical="center" wrapText="1" readingOrder="2"/>
    </xf>
    <xf numFmtId="0" fontId="16" fillId="2" borderId="1" xfId="7" applyNumberFormat="1" applyFont="1" applyFill="1" applyBorder="1" applyAlignment="1">
      <alignment horizontal="right" vertical="center" wrapText="1" readingOrder="2"/>
    </xf>
    <xf numFmtId="0" fontId="16" fillId="2" borderId="5" xfId="7" applyNumberFormat="1" applyFont="1" applyFill="1" applyBorder="1" applyAlignment="1">
      <alignment horizontal="right" vertical="center" wrapText="1" indent="1" readingOrder="2"/>
    </xf>
    <xf numFmtId="0" fontId="11" fillId="2" borderId="28" xfId="0" applyFont="1" applyFill="1" applyBorder="1" applyAlignment="1">
      <alignment horizontal="center" vertical="center" wrapText="1"/>
    </xf>
    <xf numFmtId="3" fontId="7" fillId="7" borderId="2" xfId="0" applyNumberFormat="1" applyFont="1" applyFill="1" applyBorder="1" applyAlignment="1">
      <alignment horizontal="center" vertical="center" wrapText="1"/>
    </xf>
    <xf numFmtId="3" fontId="7" fillId="7" borderId="3" xfId="0" applyNumberFormat="1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49" fontId="7" fillId="2" borderId="30" xfId="0" applyNumberFormat="1" applyFont="1" applyFill="1" applyBorder="1" applyAlignment="1">
      <alignment horizontal="center" wrapText="1"/>
    </xf>
    <xf numFmtId="0" fontId="7" fillId="7" borderId="2" xfId="0" applyFont="1" applyFill="1" applyBorder="1" applyAlignment="1">
      <alignment horizontal="center" vertical="center" wrapText="1"/>
    </xf>
    <xf numFmtId="3" fontId="7" fillId="7" borderId="14" xfId="0" applyNumberFormat="1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 wrapText="1"/>
    </xf>
    <xf numFmtId="49" fontId="16" fillId="7" borderId="13" xfId="7" applyNumberFormat="1" applyFont="1" applyFill="1" applyBorder="1" applyAlignment="1">
      <alignment horizontal="center" vertical="center" wrapText="1" readingOrder="2"/>
    </xf>
    <xf numFmtId="0" fontId="24" fillId="0" borderId="0" xfId="7" applyFont="1" applyFill="1" applyBorder="1" applyAlignment="1">
      <alignment horizontal="right"/>
    </xf>
    <xf numFmtId="0" fontId="28" fillId="0" borderId="31" xfId="0" applyFont="1" applyFill="1" applyBorder="1" applyAlignment="1">
      <alignment horizontal="right"/>
    </xf>
    <xf numFmtId="0" fontId="28" fillId="0" borderId="31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3"/>
    </xf>
    <xf numFmtId="0" fontId="29" fillId="0" borderId="0" xfId="0" applyFont="1" applyFill="1" applyBorder="1" applyAlignment="1">
      <alignment horizontal="right" indent="4"/>
    </xf>
    <xf numFmtId="0" fontId="29" fillId="0" borderId="0" xfId="0" applyFont="1" applyFill="1" applyBorder="1" applyAlignment="1">
      <alignment horizontal="right" indent="3"/>
    </xf>
    <xf numFmtId="4" fontId="28" fillId="0" borderId="31" xfId="0" applyNumberFormat="1" applyFont="1" applyFill="1" applyBorder="1" applyAlignment="1">
      <alignment horizontal="right"/>
    </xf>
    <xf numFmtId="10" fontId="28" fillId="0" borderId="31" xfId="0" applyNumberFormat="1" applyFont="1" applyFill="1" applyBorder="1" applyAlignment="1">
      <alignment horizontal="right"/>
    </xf>
    <xf numFmtId="2" fontId="28" fillId="0" borderId="31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0" fontId="8" fillId="0" borderId="0" xfId="0" applyFont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166" fontId="28" fillId="0" borderId="31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28" fillId="0" borderId="32" xfId="0" applyFont="1" applyFill="1" applyBorder="1" applyAlignment="1">
      <alignment horizontal="right"/>
    </xf>
    <xf numFmtId="0" fontId="28" fillId="0" borderId="33" xfId="0" applyFont="1" applyFill="1" applyBorder="1" applyAlignment="1">
      <alignment horizontal="right" indent="1"/>
    </xf>
    <xf numFmtId="0" fontId="28" fillId="0" borderId="33" xfId="0" applyFont="1" applyFill="1" applyBorder="1" applyAlignment="1">
      <alignment horizontal="right" indent="2"/>
    </xf>
    <xf numFmtId="0" fontId="29" fillId="0" borderId="33" xfId="0" applyFont="1" applyFill="1" applyBorder="1" applyAlignment="1">
      <alignment horizontal="right" indent="3"/>
    </xf>
    <xf numFmtId="0" fontId="29" fillId="0" borderId="33" xfId="0" applyFont="1" applyFill="1" applyBorder="1" applyAlignment="1">
      <alignment horizontal="right" indent="2"/>
    </xf>
    <xf numFmtId="0" fontId="7" fillId="0" borderId="0" xfId="0" applyFont="1" applyAlignment="1">
      <alignment horizontal="right" readingOrder="2"/>
    </xf>
    <xf numFmtId="0" fontId="29" fillId="0" borderId="0" xfId="0" applyFont="1" applyFill="1" applyBorder="1" applyAlignment="1">
      <alignment horizontal="right" indent="1"/>
    </xf>
    <xf numFmtId="0" fontId="28" fillId="0" borderId="33" xfId="0" applyFont="1" applyFill="1" applyBorder="1" applyAlignment="1">
      <alignment horizontal="right"/>
    </xf>
    <xf numFmtId="14" fontId="29" fillId="0" borderId="0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43" fontId="7" fillId="0" borderId="16" xfId="12" applyFont="1" applyBorder="1" applyAlignment="1">
      <alignment horizontal="right"/>
    </xf>
    <xf numFmtId="10" fontId="7" fillId="0" borderId="16" xfId="13" applyNumberFormat="1" applyFont="1" applyBorder="1" applyAlignment="1">
      <alignment horizontal="center"/>
    </xf>
    <xf numFmtId="169" fontId="28" fillId="0" borderId="31" xfId="0" applyNumberFormat="1" applyFont="1" applyFill="1" applyBorder="1" applyAlignment="1">
      <alignment horizontal="right"/>
    </xf>
    <xf numFmtId="169" fontId="28" fillId="0" borderId="0" xfId="0" applyNumberFormat="1" applyFont="1" applyFill="1" applyBorder="1" applyAlignment="1">
      <alignment horizontal="right"/>
    </xf>
    <xf numFmtId="169" fontId="29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0" fontId="30" fillId="0" borderId="0" xfId="0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30" fillId="0" borderId="33" xfId="0" applyFont="1" applyFill="1" applyBorder="1" applyAlignment="1">
      <alignment horizontal="right" indent="1"/>
    </xf>
    <xf numFmtId="0" fontId="29" fillId="0" borderId="0" xfId="14" applyNumberFormat="1" applyFont="1" applyFill="1" applyBorder="1" applyAlignment="1">
      <alignment horizontal="right"/>
    </xf>
    <xf numFmtId="4" fontId="29" fillId="0" borderId="0" xfId="14" applyNumberFormat="1" applyFont="1" applyFill="1" applyBorder="1" applyAlignment="1">
      <alignment horizontal="right"/>
    </xf>
    <xf numFmtId="10" fontId="29" fillId="0" borderId="0" xfId="14" applyNumberFormat="1" applyFont="1" applyFill="1" applyBorder="1" applyAlignment="1">
      <alignment horizontal="right"/>
    </xf>
    <xf numFmtId="2" fontId="29" fillId="0" borderId="0" xfId="14" applyNumberFormat="1" applyFont="1" applyFill="1" applyBorder="1" applyAlignment="1">
      <alignment horizontal="right"/>
    </xf>
    <xf numFmtId="49" fontId="29" fillId="0" borderId="0" xfId="14" applyNumberFormat="1" applyFont="1" applyFill="1" applyBorder="1" applyAlignment="1">
      <alignment horizontal="right"/>
    </xf>
    <xf numFmtId="0" fontId="29" fillId="0" borderId="33" xfId="14" applyFont="1" applyFill="1" applyBorder="1" applyAlignment="1">
      <alignment horizontal="right" indent="3"/>
    </xf>
    <xf numFmtId="0" fontId="30" fillId="0" borderId="0" xfId="0" applyFont="1" applyFill="1" applyBorder="1" applyAlignment="1">
      <alignment horizontal="right" indent="3"/>
    </xf>
    <xf numFmtId="0" fontId="7" fillId="2" borderId="34" xfId="0" applyFont="1" applyFill="1" applyBorder="1" applyAlignment="1">
      <alignment horizontal="right"/>
    </xf>
    <xf numFmtId="43" fontId="7" fillId="2" borderId="6" xfId="20" applyFont="1" applyFill="1" applyBorder="1" applyAlignment="1">
      <alignment horizontal="center" wrapText="1"/>
    </xf>
    <xf numFmtId="49" fontId="7" fillId="2" borderId="10" xfId="0" applyNumberFormat="1" applyFont="1" applyFill="1" applyBorder="1" applyAlignment="1">
      <alignment horizontal="center" wrapText="1"/>
    </xf>
    <xf numFmtId="0" fontId="22" fillId="7" borderId="24" xfId="0" applyFont="1" applyFill="1" applyBorder="1" applyAlignment="1">
      <alignment horizontal="right"/>
    </xf>
    <xf numFmtId="43" fontId="22" fillId="0" borderId="24" xfId="20" applyFont="1" applyFill="1" applyBorder="1" applyAlignment="1">
      <alignment horizontal="right"/>
    </xf>
    <xf numFmtId="170" fontId="0" fillId="0" borderId="24" xfId="0" applyNumberFormat="1" applyFill="1" applyBorder="1" applyAlignment="1">
      <alignment horizontal="center"/>
    </xf>
    <xf numFmtId="0" fontId="0" fillId="7" borderId="24" xfId="0" applyFill="1" applyBorder="1" applyAlignment="1">
      <alignment horizontal="right"/>
    </xf>
    <xf numFmtId="43" fontId="3" fillId="0" borderId="24" xfId="20" applyFont="1" applyFill="1" applyBorder="1" applyAlignment="1">
      <alignment horizontal="right"/>
    </xf>
    <xf numFmtId="43" fontId="32" fillId="0" borderId="24" xfId="20" applyFont="1" applyFill="1" applyBorder="1"/>
    <xf numFmtId="0" fontId="3" fillId="7" borderId="24" xfId="0" applyFont="1" applyFill="1" applyBorder="1" applyAlignment="1">
      <alignment horizontal="right"/>
    </xf>
    <xf numFmtId="166" fontId="30" fillId="0" borderId="0" xfId="0" applyNumberFormat="1" applyFont="1" applyFill="1" applyBorder="1" applyAlignment="1">
      <alignment horizontal="right"/>
    </xf>
    <xf numFmtId="0" fontId="8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/>
    </xf>
    <xf numFmtId="10" fontId="29" fillId="0" borderId="0" xfId="13" applyNumberFormat="1" applyFont="1" applyFill="1" applyBorder="1" applyAlignment="1">
      <alignment horizontal="right"/>
    </xf>
    <xf numFmtId="43" fontId="7" fillId="0" borderId="16" xfId="12" applyFont="1" applyFill="1" applyBorder="1" applyAlignment="1">
      <alignment horizontal="right"/>
    </xf>
    <xf numFmtId="2" fontId="7" fillId="0" borderId="16" xfId="7" applyNumberFormat="1" applyFont="1" applyFill="1" applyBorder="1" applyAlignment="1">
      <alignment horizontal="right"/>
    </xf>
    <xf numFmtId="168" fontId="7" fillId="0" borderId="16" xfId="7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right"/>
    </xf>
    <xf numFmtId="0" fontId="7" fillId="0" borderId="0" xfId="0" applyFont="1" applyFill="1" applyAlignment="1">
      <alignment horizontal="right" readingOrder="2"/>
    </xf>
    <xf numFmtId="0" fontId="8" fillId="0" borderId="0" xfId="0" applyFont="1" applyFill="1" applyAlignment="1">
      <alignment horizontal="right"/>
    </xf>
    <xf numFmtId="0" fontId="30" fillId="0" borderId="33" xfId="14" applyFont="1" applyFill="1" applyBorder="1" applyAlignment="1">
      <alignment horizontal="right" indent="1"/>
    </xf>
    <xf numFmtId="0" fontId="30" fillId="0" borderId="0" xfId="14" applyNumberFormat="1" applyFont="1" applyFill="1" applyBorder="1" applyAlignment="1">
      <alignment horizontal="right"/>
    </xf>
    <xf numFmtId="4" fontId="30" fillId="0" borderId="0" xfId="14" applyNumberFormat="1" applyFont="1" applyFill="1" applyBorder="1" applyAlignment="1">
      <alignment horizontal="right"/>
    </xf>
    <xf numFmtId="2" fontId="30" fillId="0" borderId="0" xfId="14" applyNumberFormat="1" applyFont="1" applyFill="1" applyBorder="1" applyAlignment="1">
      <alignment horizontal="right"/>
    </xf>
    <xf numFmtId="10" fontId="30" fillId="0" borderId="0" xfId="14" applyNumberFormat="1" applyFont="1" applyFill="1" applyBorder="1" applyAlignment="1">
      <alignment horizontal="right"/>
    </xf>
    <xf numFmtId="0" fontId="8" fillId="0" borderId="0" xfId="0" applyFont="1" applyFill="1" applyAlignment="1">
      <alignment horizontal="center"/>
    </xf>
    <xf numFmtId="0" fontId="28" fillId="0" borderId="33" xfId="14" applyFont="1" applyFill="1" applyBorder="1" applyAlignment="1">
      <alignment horizontal="right" indent="2"/>
    </xf>
    <xf numFmtId="0" fontId="28" fillId="0" borderId="0" xfId="14" applyNumberFormat="1" applyFont="1" applyFill="1" applyBorder="1" applyAlignment="1">
      <alignment horizontal="right"/>
    </xf>
    <xf numFmtId="4" fontId="28" fillId="0" borderId="0" xfId="14" applyNumberFormat="1" applyFont="1" applyFill="1" applyBorder="1" applyAlignment="1">
      <alignment horizontal="right"/>
    </xf>
    <xf numFmtId="2" fontId="28" fillId="0" borderId="0" xfId="14" applyNumberFormat="1" applyFont="1" applyFill="1" applyBorder="1" applyAlignment="1">
      <alignment horizontal="right"/>
    </xf>
    <xf numFmtId="10" fontId="28" fillId="0" borderId="0" xfId="14" applyNumberFormat="1" applyFont="1" applyFill="1" applyBorder="1" applyAlignment="1">
      <alignment horizontal="right"/>
    </xf>
    <xf numFmtId="2" fontId="3" fillId="0" borderId="0" xfId="0" applyNumberFormat="1" applyFont="1" applyFill="1" applyBorder="1" applyAlignment="1">
      <alignment horizontal="right"/>
    </xf>
    <xf numFmtId="10" fontId="3" fillId="0" borderId="0" xfId="0" applyNumberFormat="1" applyFont="1" applyFill="1" applyBorder="1" applyAlignment="1">
      <alignment horizontal="right"/>
    </xf>
    <xf numFmtId="4" fontId="3" fillId="0" borderId="0" xfId="0" applyNumberFormat="1" applyFont="1" applyFill="1" applyBorder="1" applyAlignment="1">
      <alignment horizontal="right"/>
    </xf>
    <xf numFmtId="10" fontId="6" fillId="0" borderId="0" xfId="13" applyNumberFormat="1" applyFont="1" applyFill="1" applyAlignment="1">
      <alignment horizontal="center"/>
    </xf>
    <xf numFmtId="2" fontId="31" fillId="0" borderId="0" xfId="0" applyNumberFormat="1" applyFont="1" applyFill="1" applyAlignment="1">
      <alignment horizontal="right"/>
    </xf>
    <xf numFmtId="4" fontId="31" fillId="0" borderId="0" xfId="0" applyNumberFormat="1" applyFont="1" applyFill="1" applyAlignment="1">
      <alignment horizontal="right"/>
    </xf>
    <xf numFmtId="0" fontId="30" fillId="0" borderId="0" xfId="17" applyFont="1" applyFill="1" applyBorder="1" applyAlignment="1">
      <alignment horizontal="right" indent="2"/>
    </xf>
    <xf numFmtId="0" fontId="30" fillId="0" borderId="0" xfId="17" applyNumberFormat="1" applyFont="1" applyFill="1" applyBorder="1" applyAlignment="1">
      <alignment horizontal="right"/>
    </xf>
    <xf numFmtId="4" fontId="30" fillId="0" borderId="0" xfId="17" applyNumberFormat="1" applyFont="1" applyFill="1" applyBorder="1" applyAlignment="1">
      <alignment horizontal="right"/>
    </xf>
    <xf numFmtId="2" fontId="30" fillId="0" borderId="0" xfId="17" applyNumberFormat="1" applyFont="1" applyFill="1" applyBorder="1" applyAlignment="1">
      <alignment horizontal="right"/>
    </xf>
    <xf numFmtId="10" fontId="30" fillId="0" borderId="0" xfId="17" applyNumberFormat="1" applyFont="1" applyFill="1" applyBorder="1" applyAlignment="1">
      <alignment horizontal="right"/>
    </xf>
    <xf numFmtId="0" fontId="29" fillId="0" borderId="0" xfId="17" applyFont="1" applyFill="1" applyBorder="1" applyAlignment="1">
      <alignment horizontal="right" indent="3"/>
    </xf>
    <xf numFmtId="0" fontId="29" fillId="0" borderId="0" xfId="17" applyNumberFormat="1" applyFont="1" applyFill="1" applyBorder="1" applyAlignment="1">
      <alignment horizontal="right"/>
    </xf>
    <xf numFmtId="49" fontId="29" fillId="0" borderId="0" xfId="17" applyNumberFormat="1" applyFont="1" applyFill="1" applyBorder="1" applyAlignment="1">
      <alignment horizontal="right"/>
    </xf>
    <xf numFmtId="14" fontId="29" fillId="0" borderId="0" xfId="17" applyNumberFormat="1" applyFont="1" applyFill="1" applyBorder="1" applyAlignment="1">
      <alignment horizontal="right"/>
    </xf>
    <xf numFmtId="4" fontId="29" fillId="0" borderId="0" xfId="17" applyNumberFormat="1" applyFont="1" applyFill="1" applyBorder="1" applyAlignment="1">
      <alignment horizontal="right"/>
    </xf>
    <xf numFmtId="2" fontId="29" fillId="0" borderId="0" xfId="17" applyNumberFormat="1" applyFont="1" applyFill="1" applyBorder="1" applyAlignment="1">
      <alignment horizontal="right"/>
    </xf>
    <xf numFmtId="10" fontId="29" fillId="0" borderId="0" xfId="17" applyNumberFormat="1" applyFont="1" applyFill="1" applyBorder="1" applyAlignment="1">
      <alignment horizontal="right"/>
    </xf>
    <xf numFmtId="10" fontId="8" fillId="0" borderId="0" xfId="13" applyNumberFormat="1" applyFont="1" applyFill="1" applyAlignment="1">
      <alignment horizontal="center" vertical="center" wrapText="1"/>
    </xf>
    <xf numFmtId="0" fontId="3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center" readingOrder="2"/>
    </xf>
    <xf numFmtId="0" fontId="0" fillId="0" borderId="0" xfId="0" applyFill="1" applyAlignment="1">
      <alignment horizontal="right" indent="3"/>
    </xf>
    <xf numFmtId="10" fontId="29" fillId="0" borderId="0" xfId="21" applyNumberFormat="1" applyFont="1" applyFill="1" applyBorder="1" applyAlignment="1">
      <alignment horizontal="right"/>
    </xf>
    <xf numFmtId="10" fontId="28" fillId="0" borderId="0" xfId="13" applyNumberFormat="1" applyFont="1" applyFill="1" applyBorder="1" applyAlignment="1">
      <alignment horizontal="right"/>
    </xf>
    <xf numFmtId="2" fontId="0" fillId="0" borderId="0" xfId="0" applyNumberFormat="1" applyFill="1"/>
    <xf numFmtId="14" fontId="3" fillId="0" borderId="0" xfId="0" applyNumberFormat="1" applyFont="1" applyFill="1" applyAlignment="1">
      <alignment horizontal="right"/>
    </xf>
    <xf numFmtId="0" fontId="9" fillId="2" borderId="19" xfId="7" applyFont="1" applyFill="1" applyBorder="1" applyAlignment="1">
      <alignment horizontal="center" vertical="center" wrapText="1"/>
    </xf>
    <xf numFmtId="0" fontId="9" fillId="2" borderId="20" xfId="7" applyFont="1" applyFill="1" applyBorder="1" applyAlignment="1">
      <alignment horizontal="center" vertical="center" wrapText="1"/>
    </xf>
    <xf numFmtId="0" fontId="9" fillId="2" borderId="4" xfId="7" applyFont="1" applyFill="1" applyBorder="1" applyAlignment="1">
      <alignment horizontal="center" vertical="center" wrapText="1"/>
    </xf>
    <xf numFmtId="0" fontId="21" fillId="2" borderId="21" xfId="0" applyFont="1" applyFill="1" applyBorder="1" applyAlignment="1">
      <alignment horizontal="center" vertical="center" wrapText="1" readingOrder="2"/>
    </xf>
    <xf numFmtId="0" fontId="17" fillId="0" borderId="22" xfId="0" applyFont="1" applyBorder="1" applyAlignment="1">
      <alignment horizontal="center" readingOrder="2"/>
    </xf>
    <xf numFmtId="0" fontId="17" fillId="0" borderId="18" xfId="0" applyFont="1" applyBorder="1" applyAlignment="1">
      <alignment horizontal="center" readingOrder="2"/>
    </xf>
    <xf numFmtId="0" fontId="21" fillId="2" borderId="23" xfId="0" applyFont="1" applyFill="1" applyBorder="1" applyAlignment="1">
      <alignment horizontal="center" vertical="center" wrapText="1" readingOrder="2"/>
    </xf>
    <xf numFmtId="0" fontId="17" fillId="0" borderId="24" xfId="0" applyFont="1" applyBorder="1" applyAlignment="1">
      <alignment horizontal="center" readingOrder="2"/>
    </xf>
    <xf numFmtId="0" fontId="17" fillId="0" borderId="25" xfId="0" applyFont="1" applyBorder="1" applyAlignment="1">
      <alignment horizontal="center" readingOrder="2"/>
    </xf>
    <xf numFmtId="0" fontId="21" fillId="2" borderId="24" xfId="0" applyFont="1" applyFill="1" applyBorder="1" applyAlignment="1">
      <alignment horizontal="center" vertical="center" wrapText="1" readingOrder="2"/>
    </xf>
    <xf numFmtId="0" fontId="21" fillId="2" borderId="25" xfId="0" applyFont="1" applyFill="1" applyBorder="1" applyAlignment="1">
      <alignment horizontal="center" vertical="center" wrapText="1" readingOrder="2"/>
    </xf>
    <xf numFmtId="0" fontId="9" fillId="2" borderId="23" xfId="0" applyFont="1" applyFill="1" applyBorder="1" applyAlignment="1">
      <alignment horizontal="center" vertical="center" wrapText="1" readingOrder="2"/>
    </xf>
    <xf numFmtId="0" fontId="9" fillId="2" borderId="24" xfId="0" applyFont="1" applyFill="1" applyBorder="1" applyAlignment="1">
      <alignment horizontal="center" vertical="center" wrapText="1" readingOrder="2"/>
    </xf>
    <xf numFmtId="0" fontId="9" fillId="2" borderId="25" xfId="0" applyFont="1" applyFill="1" applyBorder="1" applyAlignment="1">
      <alignment horizontal="center" vertical="center" wrapText="1" readingOrder="2"/>
    </xf>
    <xf numFmtId="0" fontId="34" fillId="0" borderId="0" xfId="0" applyFont="1" applyAlignment="1">
      <alignment horizontal="right"/>
    </xf>
    <xf numFmtId="0" fontId="34" fillId="0" borderId="0" xfId="0" applyFont="1" applyAlignment="1">
      <alignment horizontal="center"/>
    </xf>
    <xf numFmtId="0" fontId="13" fillId="2" borderId="26" xfId="0" applyFont="1" applyFill="1" applyBorder="1" applyAlignment="1">
      <alignment horizontal="center" vertical="center" wrapText="1" readingOrder="2"/>
    </xf>
    <xf numFmtId="0" fontId="13" fillId="2" borderId="27" xfId="0" applyFont="1" applyFill="1" applyBorder="1" applyAlignment="1">
      <alignment horizontal="center" vertical="center" wrapText="1" readingOrder="2"/>
    </xf>
    <xf numFmtId="0" fontId="24" fillId="0" borderId="0" xfId="0" applyFont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wrapText="1"/>
    </xf>
    <xf numFmtId="0" fontId="35" fillId="0" borderId="31" xfId="0" applyFont="1" applyFill="1" applyBorder="1" applyAlignment="1">
      <alignment horizontal="right"/>
    </xf>
    <xf numFmtId="0" fontId="35" fillId="0" borderId="31" xfId="0" applyNumberFormat="1" applyFont="1" applyFill="1" applyBorder="1" applyAlignment="1">
      <alignment horizontal="right"/>
    </xf>
    <xf numFmtId="4" fontId="35" fillId="0" borderId="31" xfId="0" applyNumberFormat="1" applyFont="1" applyFill="1" applyBorder="1" applyAlignment="1">
      <alignment horizontal="right"/>
    </xf>
    <xf numFmtId="10" fontId="35" fillId="0" borderId="31" xfId="0" applyNumberFormat="1" applyFont="1" applyFill="1" applyBorder="1" applyAlignment="1">
      <alignment horizontal="right"/>
    </xf>
    <xf numFmtId="0" fontId="24" fillId="0" borderId="0" xfId="0" applyFont="1" applyFill="1" applyAlignment="1">
      <alignment horizontal="center" wrapText="1"/>
    </xf>
    <xf numFmtId="0" fontId="35" fillId="0" borderId="0" xfId="0" applyFont="1" applyFill="1" applyBorder="1" applyAlignment="1">
      <alignment horizontal="right" indent="1"/>
    </xf>
    <xf numFmtId="0" fontId="35" fillId="0" borderId="0" xfId="0" applyNumberFormat="1" applyFont="1" applyFill="1" applyBorder="1" applyAlignment="1">
      <alignment horizontal="right"/>
    </xf>
    <xf numFmtId="4" fontId="35" fillId="0" borderId="0" xfId="0" applyNumberFormat="1" applyFont="1" applyFill="1" applyBorder="1" applyAlignment="1">
      <alignment horizontal="right"/>
    </xf>
    <xf numFmtId="10" fontId="35" fillId="0" borderId="0" xfId="0" applyNumberFormat="1" applyFont="1" applyFill="1" applyBorder="1" applyAlignment="1">
      <alignment horizontal="right"/>
    </xf>
    <xf numFmtId="0" fontId="34" fillId="0" borderId="0" xfId="0" applyFont="1" applyFill="1" applyAlignment="1">
      <alignment horizontal="center"/>
    </xf>
    <xf numFmtId="0" fontId="35" fillId="0" borderId="0" xfId="0" applyFont="1" applyFill="1" applyBorder="1" applyAlignment="1">
      <alignment horizontal="right" indent="2"/>
    </xf>
    <xf numFmtId="0" fontId="36" fillId="0" borderId="0" xfId="0" applyFont="1" applyFill="1" applyBorder="1" applyAlignment="1">
      <alignment horizontal="right" indent="3"/>
    </xf>
    <xf numFmtId="0" fontId="36" fillId="0" borderId="0" xfId="0" applyNumberFormat="1" applyFont="1" applyFill="1" applyBorder="1" applyAlignment="1">
      <alignment horizontal="right"/>
    </xf>
    <xf numFmtId="49" fontId="36" fillId="0" borderId="0" xfId="0" applyNumberFormat="1" applyFont="1" applyFill="1" applyBorder="1" applyAlignment="1">
      <alignment horizontal="right"/>
    </xf>
    <xf numFmtId="166" fontId="36" fillId="0" borderId="0" xfId="0" applyNumberFormat="1" applyFont="1" applyFill="1" applyBorder="1" applyAlignment="1">
      <alignment horizontal="right"/>
    </xf>
    <xf numFmtId="4" fontId="36" fillId="0" borderId="0" xfId="0" applyNumberFormat="1" applyFont="1" applyFill="1" applyBorder="1" applyAlignment="1">
      <alignment horizontal="right"/>
    </xf>
    <xf numFmtId="10" fontId="36" fillId="0" borderId="0" xfId="0" applyNumberFormat="1" applyFont="1" applyFill="1" applyBorder="1" applyAlignment="1">
      <alignment horizontal="right"/>
    </xf>
    <xf numFmtId="0" fontId="36" fillId="0" borderId="0" xfId="0" applyFont="1" applyFill="1" applyBorder="1" applyAlignment="1">
      <alignment horizontal="right" indent="2"/>
    </xf>
    <xf numFmtId="0" fontId="34" fillId="0" borderId="0" xfId="0" applyFont="1" applyFill="1" applyAlignment="1">
      <alignment horizontal="right"/>
    </xf>
  </cellXfs>
  <cellStyles count="34">
    <cellStyle name="Comma" xfId="12" builtinId="3"/>
    <cellStyle name="Comma 2" xfId="1"/>
    <cellStyle name="Comma 2 2" xfId="15"/>
    <cellStyle name="Comma 2 2 2" xfId="30"/>
    <cellStyle name="Comma 2 3" xfId="24"/>
    <cellStyle name="Comma 3" xfId="20"/>
    <cellStyle name="Comma 4" xfId="28"/>
    <cellStyle name="Currency [0] _1" xfId="2"/>
    <cellStyle name="Hyperlink 2" xfId="3"/>
    <cellStyle name="Normal" xfId="0" builtinId="0"/>
    <cellStyle name="Normal 11" xfId="4"/>
    <cellStyle name="Normal 11 2" xfId="16"/>
    <cellStyle name="Normal 11 2 2" xfId="31"/>
    <cellStyle name="Normal 11 3" xfId="25"/>
    <cellStyle name="Normal 2" xfId="5"/>
    <cellStyle name="Normal 2 2" xfId="17"/>
    <cellStyle name="Normal 3" xfId="6"/>
    <cellStyle name="Normal 3 2" xfId="18"/>
    <cellStyle name="Normal 3 2 2" xfId="32"/>
    <cellStyle name="Normal 3 3" xfId="26"/>
    <cellStyle name="Normal 4" xfId="14"/>
    <cellStyle name="Normal 5" xfId="23"/>
    <cellStyle name="Normal 6" xfId="22"/>
    <cellStyle name="Normal_2007-16618" xfId="7"/>
    <cellStyle name="Percent" xfId="13" builtinId="5"/>
    <cellStyle name="Percent 2" xfId="8"/>
    <cellStyle name="Percent 2 2" xfId="19"/>
    <cellStyle name="Percent 2 2 2" xfId="33"/>
    <cellStyle name="Percent 2 3" xfId="27"/>
    <cellStyle name="Percent 3" xfId="21"/>
    <cellStyle name="Percent 4" xfId="29"/>
    <cellStyle name="Text" xfId="9"/>
    <cellStyle name="Total" xfId="10"/>
    <cellStyle name="היפר-קישור" xfId="11" builtinId="8"/>
  </cellStyles>
  <dxfs count="18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theme" Target="theme/theme1.xml"/><Relationship Id="rId40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Makefet\&#1492;&#1504;&#1492;&#1500;&#1514;%20&#1495;&#1513;&#1489;&#1493;&#1504;&#1493;&#1514;\&#1491;&#1497;&#1493;&#1493;&#1495;%20&#1499;&#1505;&#1508;&#1497;\&#1512;&#1513;&#1497;&#1502;&#1493;&#1514;%20&#1504;&#1499;&#1505;&#1497;&#1501;\2016\09-16\&#1488;&#1497;&#1513;&#1497;&#1514;%2009-16\5112237744_p1622_03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Sheet1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>
        <row r="42">
          <cell r="C42">
            <v>51865245.856582016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AD66"/>
  <sheetViews>
    <sheetView rightToLeft="1" tabSelected="1" workbookViewId="0">
      <pane ySplit="9" topLeftCell="A10" activePane="bottomLeft" state="frozen"/>
      <selection pane="bottomLeft" activeCell="H11" sqref="H11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8" width="6.7109375" style="9" customWidth="1"/>
    <col min="9" max="11" width="13.28515625" style="9" customWidth="1"/>
    <col min="12" max="30" width="6.7109375" style="9" customWidth="1"/>
    <col min="31" max="33" width="7.7109375" style="9" customWidth="1"/>
    <col min="34" max="34" width="7.140625" style="9" customWidth="1"/>
    <col min="35" max="35" width="8" style="9" customWidth="1"/>
    <col min="36" max="36" width="8.7109375" style="9" customWidth="1"/>
    <col min="37" max="37" width="10" style="9" customWidth="1"/>
    <col min="38" max="38" width="9.5703125" style="9" customWidth="1"/>
    <col min="39" max="39" width="6.140625" style="9" customWidth="1"/>
    <col min="40" max="41" width="5.7109375" style="9" customWidth="1"/>
    <col min="42" max="42" width="6.85546875" style="9" customWidth="1"/>
    <col min="43" max="43" width="6.42578125" style="9" customWidth="1"/>
    <col min="44" max="44" width="6.7109375" style="9" customWidth="1"/>
    <col min="45" max="45" width="7.28515625" style="9" customWidth="1"/>
    <col min="46" max="57" width="5.7109375" style="9" customWidth="1"/>
    <col min="58" max="16384" width="9.140625" style="9"/>
  </cols>
  <sheetData>
    <row r="1" spans="1:30">
      <c r="B1" s="56" t="s">
        <v>172</v>
      </c>
      <c r="C1" s="79" t="s" vm="1">
        <v>233</v>
      </c>
    </row>
    <row r="2" spans="1:30">
      <c r="B2" s="56" t="s">
        <v>171</v>
      </c>
      <c r="C2" s="79" t="s">
        <v>234</v>
      </c>
    </row>
    <row r="3" spans="1:30">
      <c r="B3" s="56" t="s">
        <v>173</v>
      </c>
      <c r="C3" s="79" t="s">
        <v>235</v>
      </c>
    </row>
    <row r="4" spans="1:30">
      <c r="B4" s="56" t="s">
        <v>174</v>
      </c>
      <c r="C4" s="79">
        <v>162</v>
      </c>
    </row>
    <row r="6" spans="1:30" ht="26.25" customHeight="1">
      <c r="B6" s="196" t="s">
        <v>185</v>
      </c>
      <c r="C6" s="197"/>
      <c r="D6" s="198"/>
    </row>
    <row r="7" spans="1:30" s="10" customFormat="1">
      <c r="B7" s="22"/>
      <c r="C7" s="23" t="s">
        <v>138</v>
      </c>
      <c r="D7" s="24" t="s">
        <v>137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s="10" customFormat="1">
      <c r="B8" s="22"/>
      <c r="C8" s="25" t="s">
        <v>23</v>
      </c>
      <c r="D8" s="26" t="s">
        <v>20</v>
      </c>
    </row>
    <row r="9" spans="1:30" s="11" customFormat="1" ht="18" customHeight="1">
      <c r="B9" s="36"/>
      <c r="C9" s="19" t="s">
        <v>1</v>
      </c>
      <c r="D9" s="27" t="s">
        <v>2</v>
      </c>
    </row>
    <row r="10" spans="1:30" s="11" customFormat="1" ht="18" customHeight="1">
      <c r="B10" s="67" t="s">
        <v>184</v>
      </c>
      <c r="C10" s="115">
        <f>C11+C12+C23+C33+C34+C35</f>
        <v>51589277.423242018</v>
      </c>
      <c r="D10" s="116">
        <f>C10/$C$42</f>
        <v>0.99467912615625964</v>
      </c>
    </row>
    <row r="11" spans="1:30">
      <c r="A11" s="44" t="s">
        <v>153</v>
      </c>
      <c r="B11" s="28" t="s">
        <v>186</v>
      </c>
      <c r="C11" s="152">
        <f>+מזומנים!J10</f>
        <v>2139575.191722</v>
      </c>
      <c r="D11" s="116">
        <f t="shared" ref="D11:D13" si="0">C11/$C$42</f>
        <v>4.1252579767454882E-2</v>
      </c>
    </row>
    <row r="12" spans="1:30">
      <c r="B12" s="28" t="s">
        <v>187</v>
      </c>
      <c r="C12" s="115">
        <f>SUM(C13:C22)</f>
        <v>27867286.225989994</v>
      </c>
      <c r="D12" s="116">
        <f t="shared" si="0"/>
        <v>0.53730172811310051</v>
      </c>
    </row>
    <row r="13" spans="1:30">
      <c r="A13" s="54" t="s">
        <v>153</v>
      </c>
      <c r="B13" s="29" t="s">
        <v>93</v>
      </c>
      <c r="C13" s="115" vm="2">
        <v>4650085.2035899963</v>
      </c>
      <c r="D13" s="116">
        <f t="shared" si="0"/>
        <v>8.9657055068099081E-2</v>
      </c>
    </row>
    <row r="14" spans="1:30">
      <c r="A14" s="54" t="s">
        <v>153</v>
      </c>
      <c r="B14" s="29" t="s">
        <v>94</v>
      </c>
      <c r="C14" s="115" t="s" vm="3">
        <v>2493</v>
      </c>
      <c r="D14" s="116" t="s" vm="4">
        <v>2493</v>
      </c>
    </row>
    <row r="15" spans="1:30">
      <c r="A15" s="54" t="s">
        <v>153</v>
      </c>
      <c r="B15" s="29" t="s">
        <v>95</v>
      </c>
      <c r="C15" s="115" vm="5">
        <v>6575584.6299699983</v>
      </c>
      <c r="D15" s="116">
        <f t="shared" ref="D15:D21" si="1">C15/$C$42</f>
        <v>0.12678209698588291</v>
      </c>
    </row>
    <row r="16" spans="1:30">
      <c r="A16" s="54" t="s">
        <v>153</v>
      </c>
      <c r="B16" s="29" t="s">
        <v>96</v>
      </c>
      <c r="C16" s="115" vm="6">
        <v>7872168.915120001</v>
      </c>
      <c r="D16" s="116">
        <f t="shared" si="1"/>
        <v>0.15178119346789556</v>
      </c>
    </row>
    <row r="17" spans="1:4">
      <c r="A17" s="54" t="s">
        <v>153</v>
      </c>
      <c r="B17" s="29" t="s">
        <v>97</v>
      </c>
      <c r="C17" s="115" vm="7">
        <v>4021978.4229200012</v>
      </c>
      <c r="D17" s="116">
        <f t="shared" si="1"/>
        <v>7.7546695417118908E-2</v>
      </c>
    </row>
    <row r="18" spans="1:4">
      <c r="A18" s="54" t="s">
        <v>153</v>
      </c>
      <c r="B18" s="29" t="s">
        <v>98</v>
      </c>
      <c r="C18" s="115" vm="8">
        <v>4659622.498279999</v>
      </c>
      <c r="D18" s="116">
        <f t="shared" si="1"/>
        <v>8.984094110841552E-2</v>
      </c>
    </row>
    <row r="19" spans="1:4">
      <c r="A19" s="54" t="s">
        <v>153</v>
      </c>
      <c r="B19" s="29" t="s">
        <v>99</v>
      </c>
      <c r="C19" s="115" vm="9">
        <v>1271.0000600000001</v>
      </c>
      <c r="D19" s="116">
        <f t="shared" si="1"/>
        <v>2.4505813846808969E-5</v>
      </c>
    </row>
    <row r="20" spans="1:4">
      <c r="A20" s="54" t="s">
        <v>153</v>
      </c>
      <c r="B20" s="29" t="s">
        <v>100</v>
      </c>
      <c r="C20" s="115" vm="10">
        <v>21054.738799999999</v>
      </c>
      <c r="D20" s="116">
        <f t="shared" si="1"/>
        <v>4.0595081453102843E-4</v>
      </c>
    </row>
    <row r="21" spans="1:4">
      <c r="A21" s="54" t="s">
        <v>153</v>
      </c>
      <c r="B21" s="29" t="s">
        <v>101</v>
      </c>
      <c r="C21" s="115" vm="11">
        <v>65520.81725</v>
      </c>
      <c r="D21" s="116">
        <f t="shared" si="1"/>
        <v>1.2632894373107188E-3</v>
      </c>
    </row>
    <row r="22" spans="1:4">
      <c r="A22" s="54" t="s">
        <v>153</v>
      </c>
      <c r="B22" s="29" t="s">
        <v>102</v>
      </c>
      <c r="C22" s="115" t="s" vm="12">
        <v>2493</v>
      </c>
      <c r="D22" s="116" t="s" vm="13">
        <v>2493</v>
      </c>
    </row>
    <row r="23" spans="1:4">
      <c r="B23" s="28" t="s">
        <v>188</v>
      </c>
      <c r="C23" s="115">
        <f>SUM(C24:C32)</f>
        <v>17211831.166660011</v>
      </c>
      <c r="D23" s="116">
        <f t="shared" ref="D23:D24" si="2">C23/$C$42</f>
        <v>0.33185673534340748</v>
      </c>
    </row>
    <row r="24" spans="1:4">
      <c r="A24" s="54" t="s">
        <v>153</v>
      </c>
      <c r="B24" s="29" t="s">
        <v>103</v>
      </c>
      <c r="C24" s="115" vm="14">
        <v>15493028.61198001</v>
      </c>
      <c r="D24" s="116">
        <f t="shared" si="2"/>
        <v>0.29871696079106974</v>
      </c>
    </row>
    <row r="25" spans="1:4">
      <c r="A25" s="54" t="s">
        <v>153</v>
      </c>
      <c r="B25" s="29" t="s">
        <v>104</v>
      </c>
      <c r="C25" s="115" t="s" vm="15">
        <v>2493</v>
      </c>
      <c r="D25" s="116" t="s" vm="16">
        <v>2493</v>
      </c>
    </row>
    <row r="26" spans="1:4">
      <c r="A26" s="54" t="s">
        <v>153</v>
      </c>
      <c r="B26" s="29" t="s">
        <v>95</v>
      </c>
      <c r="C26" s="115" vm="17">
        <v>595104.21361000021</v>
      </c>
      <c r="D26" s="116">
        <f t="shared" ref="D26:D29" si="3">C26/$C$42</f>
        <v>1.1474045939996498E-2</v>
      </c>
    </row>
    <row r="27" spans="1:4">
      <c r="A27" s="54" t="s">
        <v>153</v>
      </c>
      <c r="B27" s="29" t="s">
        <v>105</v>
      </c>
      <c r="C27" s="115" vm="18">
        <v>391871.25771999994</v>
      </c>
      <c r="D27" s="116">
        <f t="shared" si="3"/>
        <v>7.5555654132708856E-3</v>
      </c>
    </row>
    <row r="28" spans="1:4">
      <c r="A28" s="54" t="s">
        <v>153</v>
      </c>
      <c r="B28" s="29" t="s">
        <v>106</v>
      </c>
      <c r="C28" s="115" vm="19">
        <v>643385.50810000068</v>
      </c>
      <c r="D28" s="116">
        <f t="shared" si="3"/>
        <v>1.2404944727723475E-2</v>
      </c>
    </row>
    <row r="29" spans="1:4">
      <c r="A29" s="54" t="s">
        <v>153</v>
      </c>
      <c r="B29" s="29" t="s">
        <v>107</v>
      </c>
      <c r="C29" s="115" vm="20">
        <v>183.74343999999999</v>
      </c>
      <c r="D29" s="116">
        <f t="shared" si="3"/>
        <v>3.5427083584970978E-6</v>
      </c>
    </row>
    <row r="30" spans="1:4">
      <c r="A30" s="54" t="s">
        <v>153</v>
      </c>
      <c r="B30" s="29" t="s">
        <v>213</v>
      </c>
      <c r="C30" s="115" t="s" vm="21">
        <v>2493</v>
      </c>
      <c r="D30" s="116" t="s" vm="22">
        <v>2493</v>
      </c>
    </row>
    <row r="31" spans="1:4">
      <c r="A31" s="54" t="s">
        <v>153</v>
      </c>
      <c r="B31" s="29" t="s">
        <v>133</v>
      </c>
      <c r="C31" s="115" vm="23">
        <v>88206.94333999994</v>
      </c>
      <c r="D31" s="116">
        <f t="shared" ref="D31:D35" si="4">C31/$C$42</f>
        <v>1.7006945959436577E-3</v>
      </c>
    </row>
    <row r="32" spans="1:4">
      <c r="A32" s="54" t="s">
        <v>153</v>
      </c>
      <c r="B32" s="29" t="s">
        <v>108</v>
      </c>
      <c r="C32" s="115" vm="24">
        <v>50.888469999999991</v>
      </c>
      <c r="D32" s="116">
        <f t="shared" si="4"/>
        <v>9.8116704476703377E-7</v>
      </c>
    </row>
    <row r="33" spans="1:4">
      <c r="A33" s="54" t="s">
        <v>153</v>
      </c>
      <c r="B33" s="28" t="s">
        <v>189</v>
      </c>
      <c r="C33" s="152">
        <f>+הלוואות!M10</f>
        <v>2254975.7827400006</v>
      </c>
      <c r="D33" s="116">
        <f t="shared" si="4"/>
        <v>4.3477587845974455E-2</v>
      </c>
    </row>
    <row r="34" spans="1:4">
      <c r="A34" s="54" t="s">
        <v>153</v>
      </c>
      <c r="B34" s="28" t="s">
        <v>190</v>
      </c>
      <c r="C34" s="115" vm="25">
        <v>1078114.25223</v>
      </c>
      <c r="D34" s="116">
        <f t="shared" si="4"/>
        <v>2.0786833928819824E-2</v>
      </c>
    </row>
    <row r="35" spans="1:4">
      <c r="A35" s="54" t="s">
        <v>153</v>
      </c>
      <c r="B35" s="28" t="s">
        <v>191</v>
      </c>
      <c r="C35" s="115" vm="26">
        <v>1037494.8039000001</v>
      </c>
      <c r="D35" s="116">
        <f t="shared" si="4"/>
        <v>2.0003661157502208E-2</v>
      </c>
    </row>
    <row r="36" spans="1:4">
      <c r="A36" s="54" t="s">
        <v>153</v>
      </c>
      <c r="B36" s="55" t="s">
        <v>192</v>
      </c>
      <c r="C36" s="115" t="s" vm="27">
        <v>2493</v>
      </c>
      <c r="D36" s="116" t="s" vm="28">
        <v>2493</v>
      </c>
    </row>
    <row r="37" spans="1:4">
      <c r="A37" s="54" t="s">
        <v>153</v>
      </c>
      <c r="B37" s="28" t="s">
        <v>193</v>
      </c>
      <c r="C37" s="115"/>
      <c r="D37" s="116"/>
    </row>
    <row r="38" spans="1:4">
      <c r="A38" s="54"/>
      <c r="B38" s="68" t="s">
        <v>195</v>
      </c>
      <c r="C38" s="115">
        <f>C40+C41</f>
        <v>275968.43006000004</v>
      </c>
      <c r="D38" s="116">
        <f>C38/$C$42</f>
        <v>5.3208738437404016E-3</v>
      </c>
    </row>
    <row r="39" spans="1:4">
      <c r="A39" s="54" t="s">
        <v>153</v>
      </c>
      <c r="B39" s="69" t="s">
        <v>197</v>
      </c>
      <c r="C39" s="115" t="s" vm="29">
        <v>2493</v>
      </c>
      <c r="D39" s="116" t="s" vm="30">
        <v>2493</v>
      </c>
    </row>
    <row r="40" spans="1:4">
      <c r="A40" s="54" t="s">
        <v>153</v>
      </c>
      <c r="B40" s="69" t="s">
        <v>196</v>
      </c>
      <c r="C40" s="115" vm="31">
        <v>260538.33850000001</v>
      </c>
      <c r="D40" s="116">
        <f t="shared" ref="D40:D42" si="5">C40/$C$42</f>
        <v>5.023370355496209E-3</v>
      </c>
    </row>
    <row r="41" spans="1:4">
      <c r="A41" s="54" t="s">
        <v>153</v>
      </c>
      <c r="B41" s="69" t="s">
        <v>198</v>
      </c>
      <c r="C41" s="115" vm="32">
        <v>15430.091560000001</v>
      </c>
      <c r="D41" s="116">
        <f t="shared" si="5"/>
        <v>2.975034882441927E-4</v>
      </c>
    </row>
    <row r="42" spans="1:4">
      <c r="B42" s="69" t="s">
        <v>109</v>
      </c>
      <c r="C42" s="115">
        <f>C38+C10</f>
        <v>51865245.853302017</v>
      </c>
      <c r="D42" s="116">
        <f t="shared" si="5"/>
        <v>1</v>
      </c>
    </row>
    <row r="43" spans="1:4">
      <c r="A43" s="54" t="s">
        <v>153</v>
      </c>
      <c r="B43" s="69" t="s">
        <v>194</v>
      </c>
      <c r="C43" s="152">
        <f>'יתרת התחייבות להשקעה'!C10</f>
        <v>1619459.2924998382</v>
      </c>
      <c r="D43" s="116"/>
    </row>
    <row r="44" spans="1:4">
      <c r="B44" s="6"/>
    </row>
    <row r="45" spans="1:4">
      <c r="C45" s="64" t="s">
        <v>179</v>
      </c>
      <c r="D45" s="35" t="s">
        <v>132</v>
      </c>
    </row>
    <row r="46" spans="1:4">
      <c r="C46" s="64" t="s">
        <v>1</v>
      </c>
      <c r="D46" s="64" t="s">
        <v>2</v>
      </c>
    </row>
    <row r="47" spans="1:4">
      <c r="B47" s="110"/>
      <c r="C47" s="153" t="s">
        <v>162</v>
      </c>
      <c r="D47" s="154">
        <v>2.8611</v>
      </c>
    </row>
    <row r="48" spans="1:4">
      <c r="B48" s="110"/>
      <c r="C48" s="153" t="s">
        <v>169</v>
      </c>
      <c r="D48" s="154">
        <v>1.1527000000000001</v>
      </c>
    </row>
    <row r="49" spans="3:4" s="9" customFormat="1">
      <c r="C49" s="153" t="s">
        <v>166</v>
      </c>
      <c r="D49" s="154">
        <v>2.8552</v>
      </c>
    </row>
    <row r="50" spans="3:4" s="9" customFormat="1">
      <c r="C50" s="153" t="s">
        <v>1547</v>
      </c>
      <c r="D50" s="154">
        <v>3.8805000000000001</v>
      </c>
    </row>
    <row r="51" spans="3:4" s="9" customFormat="1">
      <c r="C51" s="153" t="s">
        <v>160</v>
      </c>
      <c r="D51" s="154">
        <v>4.2030000000000003</v>
      </c>
    </row>
    <row r="52" spans="3:4" s="9" customFormat="1">
      <c r="C52" s="153" t="s">
        <v>161</v>
      </c>
      <c r="D52" s="154">
        <v>4.8716999999999997</v>
      </c>
    </row>
    <row r="53" spans="3:4" s="9" customFormat="1">
      <c r="C53" s="153" t="s">
        <v>163</v>
      </c>
      <c r="D53" s="154">
        <v>0.48470000000000002</v>
      </c>
    </row>
    <row r="54" spans="3:4" s="9" customFormat="1">
      <c r="C54" s="153" t="s">
        <v>167</v>
      </c>
      <c r="D54" s="154">
        <v>3.7198000000000002</v>
      </c>
    </row>
    <row r="55" spans="3:4" s="9" customFormat="1">
      <c r="C55" s="153" t="s">
        <v>168</v>
      </c>
      <c r="D55" s="154">
        <v>0.1915</v>
      </c>
    </row>
    <row r="56" spans="3:4" s="9" customFormat="1">
      <c r="C56" s="153" t="s">
        <v>165</v>
      </c>
      <c r="D56" s="154">
        <v>0.56399999999999995</v>
      </c>
    </row>
    <row r="57" spans="3:4" s="9" customFormat="1">
      <c r="C57" s="153" t="s">
        <v>2494</v>
      </c>
      <c r="D57" s="154">
        <v>2.7281</v>
      </c>
    </row>
    <row r="58" spans="3:4" s="9" customFormat="1">
      <c r="C58" s="153" t="s">
        <v>164</v>
      </c>
      <c r="D58" s="154">
        <v>0.43730000000000002</v>
      </c>
    </row>
    <row r="59" spans="3:4" s="9" customFormat="1">
      <c r="C59" s="153" t="s">
        <v>158</v>
      </c>
      <c r="D59" s="154">
        <v>3.758</v>
      </c>
    </row>
    <row r="60" spans="3:4" s="9" customFormat="1">
      <c r="C60" s="153" t="s">
        <v>170</v>
      </c>
      <c r="D60" s="154">
        <v>0.26779999999999998</v>
      </c>
    </row>
    <row r="61" spans="3:4" s="9" customFormat="1">
      <c r="C61" s="153" t="s">
        <v>2682</v>
      </c>
      <c r="D61" s="154">
        <v>0.46739999999999998</v>
      </c>
    </row>
    <row r="62" spans="3:4" s="9" customFormat="1">
      <c r="C62" s="153" t="s">
        <v>159</v>
      </c>
      <c r="D62" s="154">
        <v>1</v>
      </c>
    </row>
    <row r="65" spans="2:2">
      <c r="B65" s="110" t="s">
        <v>2681</v>
      </c>
    </row>
    <row r="66" spans="2:2">
      <c r="B66" s="110" t="s">
        <v>140</v>
      </c>
    </row>
  </sheetData>
  <sheetProtection password="CC23" sheet="1" objects="1" scenarios="1"/>
  <mergeCells count="1">
    <mergeCell ref="B6:D6"/>
  </mergeCells>
  <phoneticPr fontId="5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rintOptions gridLines="1"/>
  <pageMargins left="0" right="0" top="0.51181102362204722" bottom="0.51181102362204722" header="0" footer="0.23622047244094491"/>
  <pageSetup paperSize="9" fitToHeight="100" pageOrder="overThenDown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AX796"/>
  <sheetViews>
    <sheetView rightToLeft="1" workbookViewId="0">
      <pane ySplit="10" topLeftCell="A11" activePane="bottomLeft" state="frozen"/>
      <selection pane="bottomLeft" activeCell="C15" sqref="C15"/>
    </sheetView>
  </sheetViews>
  <sheetFormatPr defaultColWidth="9.140625" defaultRowHeight="18"/>
  <cols>
    <col min="1" max="1" width="6.28515625" style="1" customWidth="1"/>
    <col min="2" max="2" width="43.28515625" style="2" bestFit="1" customWidth="1"/>
    <col min="3" max="3" width="41.7109375" style="2" bestFit="1" customWidth="1"/>
    <col min="4" max="4" width="6.42578125" style="2" bestFit="1" customWidth="1"/>
    <col min="5" max="5" width="13.42578125" style="2" bestFit="1" customWidth="1"/>
    <col min="6" max="6" width="12" style="1" bestFit="1" customWidth="1"/>
    <col min="7" max="7" width="13.140625" style="1" bestFit="1" customWidth="1"/>
    <col min="8" max="8" width="8.42578125" style="1" bestFit="1" customWidth="1"/>
    <col min="9" max="9" width="9" style="1" bestFit="1" customWidth="1"/>
    <col min="10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5" width="5.7109375" style="1" customWidth="1"/>
    <col min="16" max="16" width="6.85546875" style="1" customWidth="1"/>
    <col min="17" max="17" width="6.42578125" style="1" customWidth="1"/>
    <col min="18" max="18" width="6.7109375" style="1" customWidth="1"/>
    <col min="19" max="19" width="7.28515625" style="1" customWidth="1"/>
    <col min="20" max="31" width="5.7109375" style="1" customWidth="1"/>
    <col min="32" max="16384" width="9.140625" style="1"/>
  </cols>
  <sheetData>
    <row r="1" spans="2:50">
      <c r="B1" s="56" t="s">
        <v>172</v>
      </c>
      <c r="C1" s="79" t="s" vm="1">
        <v>233</v>
      </c>
    </row>
    <row r="2" spans="2:50">
      <c r="B2" s="56" t="s">
        <v>171</v>
      </c>
      <c r="C2" s="79" t="s">
        <v>234</v>
      </c>
    </row>
    <row r="3" spans="2:50">
      <c r="B3" s="56" t="s">
        <v>173</v>
      </c>
      <c r="C3" s="79" t="s">
        <v>235</v>
      </c>
    </row>
    <row r="4" spans="2:50">
      <c r="B4" s="56" t="s">
        <v>174</v>
      </c>
      <c r="C4" s="79">
        <v>162</v>
      </c>
    </row>
    <row r="6" spans="2:50" ht="26.25" customHeight="1">
      <c r="B6" s="207" t="s">
        <v>200</v>
      </c>
      <c r="C6" s="208"/>
      <c r="D6" s="208"/>
      <c r="E6" s="208"/>
      <c r="F6" s="208"/>
      <c r="G6" s="208"/>
      <c r="H6" s="208"/>
      <c r="I6" s="208"/>
      <c r="J6" s="208"/>
      <c r="K6" s="208"/>
      <c r="L6" s="209"/>
    </row>
    <row r="7" spans="2:50" ht="26.25" customHeight="1">
      <c r="B7" s="207" t="s">
        <v>121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AX7" s="3"/>
    </row>
    <row r="8" spans="2:50" s="3" customFormat="1" ht="78.75">
      <c r="B8" s="22" t="s">
        <v>144</v>
      </c>
      <c r="C8" s="30" t="s">
        <v>60</v>
      </c>
      <c r="D8" s="71" t="s">
        <v>147</v>
      </c>
      <c r="E8" s="71" t="s">
        <v>85</v>
      </c>
      <c r="F8" s="30" t="s">
        <v>130</v>
      </c>
      <c r="G8" s="30" t="s">
        <v>0</v>
      </c>
      <c r="H8" s="30" t="s">
        <v>134</v>
      </c>
      <c r="I8" s="30" t="s">
        <v>80</v>
      </c>
      <c r="J8" s="30" t="s">
        <v>75</v>
      </c>
      <c r="K8" s="71" t="s">
        <v>175</v>
      </c>
      <c r="L8" s="31" t="s">
        <v>177</v>
      </c>
      <c r="AT8" s="1"/>
      <c r="AU8" s="1"/>
    </row>
    <row r="9" spans="2:50" s="3" customFormat="1" ht="20.25">
      <c r="B9" s="15"/>
      <c r="C9" s="16"/>
      <c r="D9" s="16"/>
      <c r="E9" s="16"/>
      <c r="F9" s="16"/>
      <c r="G9" s="16" t="s">
        <v>22</v>
      </c>
      <c r="H9" s="16" t="s">
        <v>81</v>
      </c>
      <c r="I9" s="16" t="s">
        <v>23</v>
      </c>
      <c r="J9" s="16" t="s">
        <v>20</v>
      </c>
      <c r="K9" s="32" t="s">
        <v>20</v>
      </c>
      <c r="L9" s="17" t="s">
        <v>20</v>
      </c>
      <c r="AS9" s="1"/>
      <c r="AT9" s="1"/>
      <c r="AU9" s="1"/>
      <c r="AW9" s="4"/>
    </row>
    <row r="10" spans="2:5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AS10" s="1"/>
      <c r="AT10" s="3"/>
      <c r="AU10" s="1"/>
    </row>
    <row r="11" spans="2:50" s="4" customFormat="1" ht="18" customHeight="1">
      <c r="B11" s="128" t="s">
        <v>63</v>
      </c>
      <c r="C11" s="123"/>
      <c r="D11" s="123"/>
      <c r="E11" s="123"/>
      <c r="F11" s="123"/>
      <c r="G11" s="124"/>
      <c r="H11" s="126"/>
      <c r="I11" s="124">
        <v>1271.0000600000001</v>
      </c>
      <c r="J11" s="123"/>
      <c r="K11" s="125">
        <v>1</v>
      </c>
      <c r="L11" s="125">
        <f>I11/'סכום נכסי הקרן'!$C$42</f>
        <v>2.4505813846808969E-5</v>
      </c>
      <c r="AS11" s="127"/>
      <c r="AT11" s="3"/>
      <c r="AU11" s="127"/>
      <c r="AW11" s="127"/>
    </row>
    <row r="12" spans="2:50" s="4" customFormat="1" ht="18" customHeight="1">
      <c r="B12" s="129" t="s">
        <v>30</v>
      </c>
      <c r="C12" s="123"/>
      <c r="D12" s="123"/>
      <c r="E12" s="123"/>
      <c r="F12" s="123"/>
      <c r="G12" s="124"/>
      <c r="H12" s="126"/>
      <c r="I12" s="124">
        <v>1263.48406</v>
      </c>
      <c r="J12" s="123"/>
      <c r="K12" s="125">
        <v>0.99408654630590654</v>
      </c>
      <c r="L12" s="125">
        <f>I12/'סכום נכסי הקרן'!$C$42</f>
        <v>2.436089985138979E-5</v>
      </c>
      <c r="AS12" s="127"/>
      <c r="AT12" s="3"/>
      <c r="AU12" s="127"/>
      <c r="AW12" s="127"/>
    </row>
    <row r="13" spans="2:50">
      <c r="B13" s="102" t="s">
        <v>1837</v>
      </c>
      <c r="C13" s="83"/>
      <c r="D13" s="83"/>
      <c r="E13" s="83"/>
      <c r="F13" s="83"/>
      <c r="G13" s="92"/>
      <c r="H13" s="94"/>
      <c r="I13" s="92">
        <v>1263.48406</v>
      </c>
      <c r="J13" s="83"/>
      <c r="K13" s="93">
        <v>0.99408654630590654</v>
      </c>
      <c r="L13" s="93">
        <f>I13/'סכום נכסי הקרן'!$C$42</f>
        <v>2.436089985138979E-5</v>
      </c>
      <c r="AT13" s="3"/>
    </row>
    <row r="14" spans="2:50" ht="20.25">
      <c r="B14" s="88" t="s">
        <v>1838</v>
      </c>
      <c r="C14" s="85" t="s">
        <v>1839</v>
      </c>
      <c r="D14" s="98" t="s">
        <v>148</v>
      </c>
      <c r="E14" s="98" t="s">
        <v>1176</v>
      </c>
      <c r="F14" s="98" t="s">
        <v>159</v>
      </c>
      <c r="G14" s="95">
        <v>237916</v>
      </c>
      <c r="H14" s="97">
        <v>116</v>
      </c>
      <c r="I14" s="95">
        <v>275.98256000000003</v>
      </c>
      <c r="J14" s="96">
        <v>3.6954082475840894E-2</v>
      </c>
      <c r="K14" s="96">
        <v>0.21713811720827142</v>
      </c>
      <c r="L14" s="96">
        <f>I14/'סכום נכסי הקרן'!$C$42</f>
        <v>5.3211462793524873E-6</v>
      </c>
      <c r="AT14" s="4"/>
    </row>
    <row r="15" spans="2:50">
      <c r="B15" s="88" t="s">
        <v>1840</v>
      </c>
      <c r="C15" s="85" t="s">
        <v>1841</v>
      </c>
      <c r="D15" s="98" t="s">
        <v>148</v>
      </c>
      <c r="E15" s="98" t="s">
        <v>1162</v>
      </c>
      <c r="F15" s="98" t="s">
        <v>159</v>
      </c>
      <c r="G15" s="95">
        <v>32650.07</v>
      </c>
      <c r="H15" s="97">
        <v>2907</v>
      </c>
      <c r="I15" s="95">
        <v>949.13753000000008</v>
      </c>
      <c r="J15" s="96">
        <v>1.0874512063521668E-2</v>
      </c>
      <c r="K15" s="96">
        <v>0.74676434712363426</v>
      </c>
      <c r="L15" s="96">
        <f>I15/'סכום נכסי הקרן'!$C$42</f>
        <v>1.8300068078045616E-5</v>
      </c>
    </row>
    <row r="16" spans="2:50">
      <c r="B16" s="88" t="s">
        <v>1842</v>
      </c>
      <c r="C16" s="85" t="s">
        <v>1843</v>
      </c>
      <c r="D16" s="98" t="s">
        <v>148</v>
      </c>
      <c r="E16" s="98" t="s">
        <v>1115</v>
      </c>
      <c r="F16" s="98" t="s">
        <v>159</v>
      </c>
      <c r="G16" s="95">
        <v>1036864</v>
      </c>
      <c r="H16" s="97">
        <v>3.7</v>
      </c>
      <c r="I16" s="95">
        <v>38.363969999999995</v>
      </c>
      <c r="J16" s="96">
        <v>2.9404154555122297E-2</v>
      </c>
      <c r="K16" s="96">
        <v>3.0184081974000847E-2</v>
      </c>
      <c r="L16" s="96">
        <f>I16/'סכום נכסי הקרן'!$C$42</f>
        <v>7.3968549399168689E-7</v>
      </c>
    </row>
    <row r="17" spans="2:46">
      <c r="B17" s="84"/>
      <c r="C17" s="85"/>
      <c r="D17" s="85"/>
      <c r="E17" s="85"/>
      <c r="F17" s="85"/>
      <c r="G17" s="95"/>
      <c r="H17" s="97"/>
      <c r="I17" s="85"/>
      <c r="J17" s="85"/>
      <c r="K17" s="96"/>
      <c r="L17" s="85"/>
    </row>
    <row r="18" spans="2:46" s="127" customFormat="1">
      <c r="B18" s="129" t="s">
        <v>54</v>
      </c>
      <c r="C18" s="123"/>
      <c r="D18" s="123"/>
      <c r="E18" s="123"/>
      <c r="F18" s="123"/>
      <c r="G18" s="124"/>
      <c r="H18" s="126"/>
      <c r="I18" s="124">
        <v>7.516</v>
      </c>
      <c r="J18" s="123"/>
      <c r="K18" s="125">
        <v>5.9134536940934519E-3</v>
      </c>
      <c r="L18" s="125">
        <f>I18/'סכום נכסי הקרן'!$C$42</f>
        <v>1.4491399541917898E-7</v>
      </c>
    </row>
    <row r="19" spans="2:46" ht="20.25">
      <c r="B19" s="102" t="s">
        <v>1844</v>
      </c>
      <c r="C19" s="83"/>
      <c r="D19" s="83"/>
      <c r="E19" s="83"/>
      <c r="F19" s="83"/>
      <c r="G19" s="92"/>
      <c r="H19" s="94"/>
      <c r="I19" s="92">
        <v>7.516</v>
      </c>
      <c r="J19" s="83"/>
      <c r="K19" s="93">
        <v>5.9134536940934519E-3</v>
      </c>
      <c r="L19" s="93">
        <f>I19/'סכום נכסי הקרן'!$C$42</f>
        <v>1.4491399541917898E-7</v>
      </c>
      <c r="AS19" s="4"/>
    </row>
    <row r="20" spans="2:46">
      <c r="B20" s="88" t="s">
        <v>1845</v>
      </c>
      <c r="C20" s="85" t="s">
        <v>1846</v>
      </c>
      <c r="D20" s="98" t="s">
        <v>32</v>
      </c>
      <c r="E20" s="98" t="s">
        <v>1115</v>
      </c>
      <c r="F20" s="98" t="s">
        <v>158</v>
      </c>
      <c r="G20" s="95">
        <v>40000</v>
      </c>
      <c r="H20" s="97">
        <v>5</v>
      </c>
      <c r="I20" s="95">
        <v>7.516</v>
      </c>
      <c r="J20" s="96">
        <v>4.3478260869565218E-3</v>
      </c>
      <c r="K20" s="96">
        <v>5.9134536940934519E-3</v>
      </c>
      <c r="L20" s="96">
        <f>I20/'סכום נכסי הקרן'!$C$42</f>
        <v>1.4491399541917898E-7</v>
      </c>
      <c r="AT20" s="3"/>
    </row>
    <row r="21" spans="2:46">
      <c r="B21" s="84"/>
      <c r="C21" s="85"/>
      <c r="D21" s="85"/>
      <c r="E21" s="85"/>
      <c r="F21" s="85"/>
      <c r="G21" s="95"/>
      <c r="H21" s="97"/>
      <c r="I21" s="85"/>
      <c r="J21" s="85"/>
      <c r="K21" s="96"/>
      <c r="L21" s="85"/>
    </row>
    <row r="22" spans="2:4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4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46">
      <c r="B24" s="110" t="s">
        <v>2681</v>
      </c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46">
      <c r="B25" s="110" t="s">
        <v>140</v>
      </c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4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4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4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4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4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4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4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</row>
    <row r="117" spans="2:12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</row>
    <row r="118" spans="2:12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</row>
    <row r="119" spans="2:12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</row>
    <row r="120" spans="2:12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password="CC23"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X1:XFD2 D3:XFD1048576 D1:V2"/>
  </dataValidations>
  <printOptions gridLines="1"/>
  <pageMargins left="0" right="0" top="0.51181102362204722" bottom="0.51181102362204722" header="0" footer="0.23622047244094491"/>
  <pageSetup paperSize="9" scale="81" fitToHeight="100" pageOrder="overThenDown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workbookViewId="0">
      <pane ySplit="10" topLeftCell="A11" activePane="bottomLeft" state="frozen"/>
      <selection pane="bottomLeft" activeCell="C18" sqref="C18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42578125" style="2" bestFit="1" customWidth="1"/>
    <col min="5" max="5" width="5.28515625" style="2" bestFit="1" customWidth="1"/>
    <col min="6" max="6" width="9" style="1" bestFit="1" customWidth="1"/>
    <col min="7" max="7" width="9.7109375" style="1" bestFit="1" customWidth="1"/>
    <col min="8" max="8" width="10.7109375" style="1" bestFit="1" customWidth="1"/>
    <col min="9" max="9" width="10.140625" style="1" bestFit="1" customWidth="1"/>
    <col min="10" max="10" width="6.28515625" style="1" bestFit="1" customWidth="1"/>
    <col min="11" max="11" width="9.140625" style="1" bestFit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6" t="s">
        <v>172</v>
      </c>
      <c r="C1" s="79" t="s" vm="1">
        <v>233</v>
      </c>
    </row>
    <row r="2" spans="2:61">
      <c r="B2" s="56" t="s">
        <v>171</v>
      </c>
      <c r="C2" s="79" t="s">
        <v>234</v>
      </c>
    </row>
    <row r="3" spans="2:61">
      <c r="B3" s="56" t="s">
        <v>173</v>
      </c>
      <c r="C3" s="79" t="s">
        <v>235</v>
      </c>
    </row>
    <row r="4" spans="2:61">
      <c r="B4" s="56" t="s">
        <v>174</v>
      </c>
      <c r="C4" s="79">
        <v>162</v>
      </c>
    </row>
    <row r="6" spans="2:61" ht="26.25" customHeight="1">
      <c r="B6" s="207" t="s">
        <v>200</v>
      </c>
      <c r="C6" s="208"/>
      <c r="D6" s="208"/>
      <c r="E6" s="208"/>
      <c r="F6" s="208"/>
      <c r="G6" s="208"/>
      <c r="H6" s="208"/>
      <c r="I6" s="208"/>
      <c r="J6" s="208"/>
      <c r="K6" s="208"/>
      <c r="L6" s="209"/>
    </row>
    <row r="7" spans="2:61" ht="26.25" customHeight="1">
      <c r="B7" s="207" t="s">
        <v>122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BI7" s="3"/>
    </row>
    <row r="8" spans="2:61" s="3" customFormat="1" ht="78.75">
      <c r="B8" s="22" t="s">
        <v>144</v>
      </c>
      <c r="C8" s="30" t="s">
        <v>60</v>
      </c>
      <c r="D8" s="71" t="s">
        <v>147</v>
      </c>
      <c r="E8" s="71" t="s">
        <v>85</v>
      </c>
      <c r="F8" s="30" t="s">
        <v>130</v>
      </c>
      <c r="G8" s="30" t="s">
        <v>0</v>
      </c>
      <c r="H8" s="30" t="s">
        <v>134</v>
      </c>
      <c r="I8" s="30" t="s">
        <v>80</v>
      </c>
      <c r="J8" s="30" t="s">
        <v>75</v>
      </c>
      <c r="K8" s="71" t="s">
        <v>175</v>
      </c>
      <c r="L8" s="31" t="s">
        <v>177</v>
      </c>
      <c r="M8" s="1"/>
      <c r="BE8" s="1"/>
      <c r="BF8" s="1"/>
    </row>
    <row r="9" spans="2:61" s="3" customFormat="1" ht="20.25">
      <c r="B9" s="15"/>
      <c r="C9" s="30"/>
      <c r="D9" s="30"/>
      <c r="E9" s="30"/>
      <c r="F9" s="30"/>
      <c r="G9" s="16" t="s">
        <v>22</v>
      </c>
      <c r="H9" s="16" t="s">
        <v>81</v>
      </c>
      <c r="I9" s="16" t="s">
        <v>23</v>
      </c>
      <c r="J9" s="16" t="s">
        <v>20</v>
      </c>
      <c r="K9" s="32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D10" s="1"/>
      <c r="BE10" s="3"/>
      <c r="BF10" s="1"/>
    </row>
    <row r="11" spans="2:61" s="4" customFormat="1" ht="18" customHeight="1">
      <c r="B11" s="112" t="s">
        <v>65</v>
      </c>
      <c r="C11" s="83"/>
      <c r="D11" s="83"/>
      <c r="E11" s="83"/>
      <c r="F11" s="83"/>
      <c r="G11" s="92"/>
      <c r="H11" s="94"/>
      <c r="I11" s="92">
        <v>21054.738799999999</v>
      </c>
      <c r="J11" s="83"/>
      <c r="K11" s="93">
        <v>1</v>
      </c>
      <c r="L11" s="93">
        <f>I11/'סכום נכסי הקרן'!$C$42</f>
        <v>4.0595081453102843E-4</v>
      </c>
      <c r="BD11" s="1"/>
      <c r="BE11" s="3"/>
      <c r="BF11" s="1"/>
      <c r="BH11" s="1"/>
    </row>
    <row r="12" spans="2:61" s="127" customFormat="1">
      <c r="B12" s="130" t="s">
        <v>229</v>
      </c>
      <c r="C12" s="123"/>
      <c r="D12" s="123"/>
      <c r="E12" s="123"/>
      <c r="F12" s="123"/>
      <c r="G12" s="124"/>
      <c r="H12" s="126"/>
      <c r="I12" s="124">
        <v>-2191.5859999999998</v>
      </c>
      <c r="J12" s="123"/>
      <c r="K12" s="125">
        <v>-0.10408991632800497</v>
      </c>
      <c r="L12" s="125">
        <f>I12/'סכום נכסי הקרן'!$C$42</f>
        <v>-4.2255386317820216E-5</v>
      </c>
      <c r="BE12" s="3"/>
    </row>
    <row r="13" spans="2:61" s="150" customFormat="1" ht="20.25">
      <c r="B13" s="107" t="s">
        <v>221</v>
      </c>
      <c r="C13" s="83"/>
      <c r="D13" s="83"/>
      <c r="E13" s="83"/>
      <c r="F13" s="83"/>
      <c r="G13" s="92"/>
      <c r="H13" s="94"/>
      <c r="I13" s="92">
        <v>-2191.5859999999998</v>
      </c>
      <c r="J13" s="83"/>
      <c r="K13" s="93">
        <v>-0.10408991632800497</v>
      </c>
      <c r="L13" s="93">
        <f>I13/'סכום נכסי הקרן'!$C$42</f>
        <v>-4.2255386317820216E-5</v>
      </c>
      <c r="BE13" s="155"/>
    </row>
    <row r="14" spans="2:61" s="150" customFormat="1">
      <c r="B14" s="108" t="s">
        <v>1847</v>
      </c>
      <c r="C14" s="85" t="s">
        <v>1848</v>
      </c>
      <c r="D14" s="98" t="s">
        <v>148</v>
      </c>
      <c r="E14" s="98"/>
      <c r="F14" s="98" t="s">
        <v>159</v>
      </c>
      <c r="G14" s="95">
        <v>271</v>
      </c>
      <c r="H14" s="97">
        <v>303400</v>
      </c>
      <c r="I14" s="95">
        <v>822.21400000000006</v>
      </c>
      <c r="J14" s="85"/>
      <c r="K14" s="96">
        <v>3.9051256242608912E-2</v>
      </c>
      <c r="L14" s="96">
        <f>I14/'סכום נכסי הקרן'!$C$42</f>
        <v>1.5852889280146998E-5</v>
      </c>
    </row>
    <row r="15" spans="2:61" s="150" customFormat="1">
      <c r="B15" s="108" t="s">
        <v>1849</v>
      </c>
      <c r="C15" s="85" t="s">
        <v>1850</v>
      </c>
      <c r="D15" s="98" t="s">
        <v>148</v>
      </c>
      <c r="E15" s="98"/>
      <c r="F15" s="98" t="s">
        <v>159</v>
      </c>
      <c r="G15" s="95">
        <v>1200</v>
      </c>
      <c r="H15" s="97">
        <v>98000</v>
      </c>
      <c r="I15" s="95">
        <v>1176</v>
      </c>
      <c r="J15" s="85"/>
      <c r="K15" s="96">
        <v>5.5854409364603473E-2</v>
      </c>
      <c r="L15" s="96">
        <f>I15/'סכום נכסי הקרן'!$C$42</f>
        <v>2.2674142976710282E-5</v>
      </c>
    </row>
    <row r="16" spans="2:61" s="150" customFormat="1">
      <c r="B16" s="108" t="s">
        <v>1851</v>
      </c>
      <c r="C16" s="85" t="s">
        <v>1852</v>
      </c>
      <c r="D16" s="98" t="s">
        <v>148</v>
      </c>
      <c r="E16" s="98"/>
      <c r="F16" s="98" t="s">
        <v>159</v>
      </c>
      <c r="G16" s="95">
        <v>-271</v>
      </c>
      <c r="H16" s="97">
        <v>420000</v>
      </c>
      <c r="I16" s="95">
        <v>-1138.2</v>
      </c>
      <c r="J16" s="85"/>
      <c r="K16" s="96">
        <v>-5.405908906359836E-2</v>
      </c>
      <c r="L16" s="96">
        <f>I16/'סכום נכסי הקרן'!$C$42</f>
        <v>-2.1945331238173166E-5</v>
      </c>
    </row>
    <row r="17" spans="2:56" s="150" customFormat="1">
      <c r="B17" s="108" t="s">
        <v>1853</v>
      </c>
      <c r="C17" s="85" t="s">
        <v>1854</v>
      </c>
      <c r="D17" s="98" t="s">
        <v>148</v>
      </c>
      <c r="E17" s="98"/>
      <c r="F17" s="98" t="s">
        <v>159</v>
      </c>
      <c r="G17" s="95">
        <v>-1200</v>
      </c>
      <c r="H17" s="97">
        <v>254300</v>
      </c>
      <c r="I17" s="95">
        <v>-3051.6</v>
      </c>
      <c r="J17" s="85"/>
      <c r="K17" s="96">
        <v>-0.144936492871619</v>
      </c>
      <c r="L17" s="96">
        <f>I17/'סכום נכסי הקרן'!$C$42</f>
        <v>-5.8837087336504334E-5</v>
      </c>
    </row>
    <row r="18" spans="2:56" s="150" customFormat="1" ht="20.25">
      <c r="B18" s="109"/>
      <c r="C18" s="85"/>
      <c r="D18" s="85"/>
      <c r="E18" s="85"/>
      <c r="F18" s="85"/>
      <c r="G18" s="95"/>
      <c r="H18" s="97"/>
      <c r="I18" s="85"/>
      <c r="J18" s="85"/>
      <c r="K18" s="96"/>
      <c r="L18" s="85"/>
      <c r="BD18" s="155"/>
    </row>
    <row r="19" spans="2:56" s="164" customFormat="1">
      <c r="B19" s="159" t="s">
        <v>228</v>
      </c>
      <c r="C19" s="160"/>
      <c r="D19" s="160"/>
      <c r="E19" s="160"/>
      <c r="F19" s="160"/>
      <c r="G19" s="161"/>
      <c r="H19" s="162"/>
      <c r="I19" s="161">
        <v>23246.324800000002</v>
      </c>
      <c r="J19" s="160"/>
      <c r="K19" s="163">
        <v>1.1040899163280053</v>
      </c>
      <c r="L19" s="163">
        <f>I19/'סכום נכסי הקרן'!$C$42</f>
        <v>4.4820620084884871E-4</v>
      </c>
    </row>
    <row r="20" spans="2:56" s="150" customFormat="1">
      <c r="B20" s="165" t="s">
        <v>221</v>
      </c>
      <c r="C20" s="166"/>
      <c r="D20" s="166"/>
      <c r="E20" s="166"/>
      <c r="F20" s="166"/>
      <c r="G20" s="167"/>
      <c r="H20" s="168"/>
      <c r="I20" s="167">
        <v>23246.324800000002</v>
      </c>
      <c r="J20" s="166"/>
      <c r="K20" s="169">
        <v>1.1040899163280053</v>
      </c>
      <c r="L20" s="169">
        <f>I20/'סכום נכסי הקרן'!$C$42</f>
        <v>4.4820620084884871E-4</v>
      </c>
    </row>
    <row r="21" spans="2:56" s="150" customFormat="1">
      <c r="B21" s="136" t="s">
        <v>2683</v>
      </c>
      <c r="C21" s="131" t="s">
        <v>2684</v>
      </c>
      <c r="D21" s="135" t="s">
        <v>32</v>
      </c>
      <c r="E21" s="135"/>
      <c r="F21" s="135" t="s">
        <v>158</v>
      </c>
      <c r="G21" s="132">
        <v>-440</v>
      </c>
      <c r="H21" s="134">
        <v>2060</v>
      </c>
      <c r="I21" s="132">
        <v>-3406.2512000000002</v>
      </c>
      <c r="J21" s="131"/>
      <c r="K21" s="133">
        <v>-0.16178073888050329</v>
      </c>
      <c r="L21" s="133">
        <f>I21/'סכום נכסי הקרן'!$C$42</f>
        <v>-6.5675022723971912E-5</v>
      </c>
      <c r="BD21" s="149"/>
    </row>
    <row r="22" spans="2:56" s="150" customFormat="1">
      <c r="B22" s="136" t="s">
        <v>2685</v>
      </c>
      <c r="C22" s="131" t="s">
        <v>2686</v>
      </c>
      <c r="D22" s="135" t="s">
        <v>32</v>
      </c>
      <c r="E22" s="135"/>
      <c r="F22" s="135" t="s">
        <v>158</v>
      </c>
      <c r="G22" s="132">
        <v>440</v>
      </c>
      <c r="H22" s="134">
        <v>5900</v>
      </c>
      <c r="I22" s="132">
        <v>9755.768</v>
      </c>
      <c r="J22" s="131"/>
      <c r="K22" s="133">
        <v>0.46335260164804332</v>
      </c>
      <c r="L22" s="133">
        <f>I22/'סכום נכסי הקרן'!$C$42</f>
        <v>1.880983660540943E-4</v>
      </c>
    </row>
    <row r="23" spans="2:56" s="150" customFormat="1">
      <c r="B23" s="136" t="s">
        <v>2687</v>
      </c>
      <c r="C23" s="131" t="s">
        <v>2688</v>
      </c>
      <c r="D23" s="135" t="s">
        <v>32</v>
      </c>
      <c r="E23" s="135"/>
      <c r="F23" s="135" t="s">
        <v>158</v>
      </c>
      <c r="G23" s="132">
        <v>-879</v>
      </c>
      <c r="H23" s="134">
        <v>894</v>
      </c>
      <c r="I23" s="132">
        <v>-2953.1341199999993</v>
      </c>
      <c r="J23" s="131"/>
      <c r="K23" s="133">
        <v>-0.14025983167266839</v>
      </c>
      <c r="L23" s="133">
        <f>I23/'סכום נכסי הקרן'!$C$42</f>
        <v>-5.693859291350466E-5</v>
      </c>
    </row>
    <row r="24" spans="2:56" s="150" customFormat="1">
      <c r="B24" s="136" t="s">
        <v>2689</v>
      </c>
      <c r="C24" s="131" t="s">
        <v>2690</v>
      </c>
      <c r="D24" s="135" t="s">
        <v>32</v>
      </c>
      <c r="E24" s="135"/>
      <c r="F24" s="135" t="s">
        <v>158</v>
      </c>
      <c r="G24" s="132">
        <v>586</v>
      </c>
      <c r="H24" s="134">
        <v>3400</v>
      </c>
      <c r="I24" s="132">
        <v>7487.4391999999989</v>
      </c>
      <c r="J24" s="131"/>
      <c r="K24" s="133">
        <v>0.3556177671508326</v>
      </c>
      <c r="L24" s="133">
        <f>I24/'סכום נכסי הקרן'!$C$42</f>
        <v>1.4436332223658607E-4</v>
      </c>
    </row>
    <row r="25" spans="2:56" s="150" customFormat="1">
      <c r="B25" s="136" t="s">
        <v>2691</v>
      </c>
      <c r="C25" s="131" t="s">
        <v>2692</v>
      </c>
      <c r="D25" s="135" t="s">
        <v>32</v>
      </c>
      <c r="E25" s="135"/>
      <c r="F25" s="135" t="s">
        <v>158</v>
      </c>
      <c r="G25" s="132">
        <v>293</v>
      </c>
      <c r="H25" s="134">
        <v>4655</v>
      </c>
      <c r="I25" s="132">
        <v>5125.5925700000007</v>
      </c>
      <c r="J25" s="131"/>
      <c r="K25" s="133">
        <v>0.24344128030693032</v>
      </c>
      <c r="L25" s="133">
        <f>I25/'סכום נכסי הקרן'!$C$42</f>
        <v>9.8825186031074758E-5</v>
      </c>
    </row>
    <row r="26" spans="2:56" s="150" customFormat="1">
      <c r="B26" s="136" t="s">
        <v>2693</v>
      </c>
      <c r="C26" s="131" t="s">
        <v>2694</v>
      </c>
      <c r="D26" s="135" t="s">
        <v>32</v>
      </c>
      <c r="E26" s="135"/>
      <c r="F26" s="135" t="s">
        <v>160</v>
      </c>
      <c r="G26" s="132">
        <v>-2889</v>
      </c>
      <c r="H26" s="134">
        <v>3360</v>
      </c>
      <c r="I26" s="132">
        <v>-4079.8688999999999</v>
      </c>
      <c r="J26" s="131"/>
      <c r="K26" s="133">
        <v>-0.19377437729125382</v>
      </c>
      <c r="L26" s="133">
        <f>I26/'סכום נכסי הקרן'!$C$42</f>
        <v>-7.8662866296627302E-5</v>
      </c>
    </row>
    <row r="27" spans="2:56" s="150" customFormat="1">
      <c r="B27" s="136" t="s">
        <v>2695</v>
      </c>
      <c r="C27" s="131" t="s">
        <v>2696</v>
      </c>
      <c r="D27" s="135" t="s">
        <v>32</v>
      </c>
      <c r="E27" s="135"/>
      <c r="F27" s="135" t="s">
        <v>160</v>
      </c>
      <c r="G27" s="132">
        <v>2889</v>
      </c>
      <c r="H27" s="134">
        <v>9320</v>
      </c>
      <c r="I27" s="132">
        <v>11316.77925</v>
      </c>
      <c r="J27" s="131"/>
      <c r="K27" s="133">
        <v>0.5374932150666244</v>
      </c>
      <c r="L27" s="133">
        <f>I27/'סכום נכסי הקרן'!$C$42</f>
        <v>2.181958084611974E-4</v>
      </c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10" t="s">
        <v>2681</v>
      </c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10" t="s">
        <v>140</v>
      </c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</row>
    <row r="117" spans="2:12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</row>
    <row r="118" spans="2:12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</row>
    <row r="119" spans="2:12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</row>
    <row r="120" spans="2:12">
      <c r="C120" s="1"/>
      <c r="D120" s="1"/>
      <c r="E120" s="1"/>
    </row>
    <row r="121" spans="2:12">
      <c r="C121" s="1"/>
      <c r="D121" s="1"/>
      <c r="E121" s="1"/>
    </row>
    <row r="122" spans="2:12">
      <c r="C122" s="1"/>
      <c r="D122" s="1"/>
      <c r="E122" s="1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sheetProtection password="CC23"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H1:XFD2 D3:XFD1048576 D1:AF2 A1:B1048576"/>
  </dataValidations>
  <printOptions gridLines="1"/>
  <pageMargins left="0" right="0" top="0.51181102362204722" bottom="0.51181102362204722" header="0" footer="0.23622047244094491"/>
  <pageSetup paperSize="9" scale="90" fitToHeight="100" pageOrder="overThenDown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zoomScale="90" zoomScaleNormal="90" workbookViewId="0">
      <selection activeCell="B20" sqref="B20"/>
    </sheetView>
  </sheetViews>
  <sheetFormatPr defaultColWidth="9.140625" defaultRowHeight="18"/>
  <cols>
    <col min="1" max="1" width="6.28515625" style="2" customWidth="1"/>
    <col min="2" max="2" width="33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9" style="1" bestFit="1" customWidth="1"/>
    <col min="8" max="8" width="13.140625" style="1" customWidth="1"/>
    <col min="9" max="9" width="10.140625" style="1" bestFit="1" customWidth="1"/>
    <col min="10" max="10" width="9.14062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6" t="s">
        <v>172</v>
      </c>
      <c r="C1" s="79" t="s" vm="1">
        <v>233</v>
      </c>
    </row>
    <row r="2" spans="1:60">
      <c r="B2" s="56" t="s">
        <v>171</v>
      </c>
      <c r="C2" s="79" t="s">
        <v>234</v>
      </c>
    </row>
    <row r="3" spans="1:60">
      <c r="B3" s="56" t="s">
        <v>173</v>
      </c>
      <c r="C3" s="79" t="s">
        <v>235</v>
      </c>
    </row>
    <row r="4" spans="1:60">
      <c r="B4" s="56" t="s">
        <v>174</v>
      </c>
      <c r="C4" s="79">
        <v>162</v>
      </c>
    </row>
    <row r="6" spans="1:60" ht="26.25" customHeight="1">
      <c r="B6" s="207" t="s">
        <v>200</v>
      </c>
      <c r="C6" s="208"/>
      <c r="D6" s="208"/>
      <c r="E6" s="208"/>
      <c r="F6" s="208"/>
      <c r="G6" s="208"/>
      <c r="H6" s="208"/>
      <c r="I6" s="208"/>
      <c r="J6" s="208"/>
      <c r="K6" s="209"/>
      <c r="BH6" s="3"/>
    </row>
    <row r="7" spans="1:60" ht="26.25" customHeight="1">
      <c r="B7" s="207" t="s">
        <v>123</v>
      </c>
      <c r="C7" s="208"/>
      <c r="D7" s="208"/>
      <c r="E7" s="208"/>
      <c r="F7" s="208"/>
      <c r="G7" s="208"/>
      <c r="H7" s="208"/>
      <c r="I7" s="208"/>
      <c r="J7" s="208"/>
      <c r="K7" s="209"/>
      <c r="BD7" s="3"/>
      <c r="BH7" s="3"/>
    </row>
    <row r="8" spans="1:60" s="3" customFormat="1" ht="78.75">
      <c r="A8" s="2"/>
      <c r="B8" s="22" t="s">
        <v>144</v>
      </c>
      <c r="C8" s="30" t="s">
        <v>60</v>
      </c>
      <c r="D8" s="71" t="s">
        <v>147</v>
      </c>
      <c r="E8" s="71" t="s">
        <v>85</v>
      </c>
      <c r="F8" s="30" t="s">
        <v>130</v>
      </c>
      <c r="G8" s="30" t="s">
        <v>0</v>
      </c>
      <c r="H8" s="30" t="s">
        <v>134</v>
      </c>
      <c r="I8" s="30" t="s">
        <v>80</v>
      </c>
      <c r="J8" s="71" t="s">
        <v>175</v>
      </c>
      <c r="K8" s="30" t="s">
        <v>177</v>
      </c>
      <c r="BC8" s="1"/>
      <c r="BD8" s="1"/>
      <c r="BE8" s="1"/>
      <c r="BG8" s="4"/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81</v>
      </c>
      <c r="I9" s="16" t="s">
        <v>23</v>
      </c>
      <c r="J9" s="32" t="s">
        <v>20</v>
      </c>
      <c r="K9" s="57" t="s">
        <v>20</v>
      </c>
      <c r="BC9" s="1"/>
      <c r="BE9" s="1"/>
      <c r="BG9" s="4"/>
    </row>
    <row r="10" spans="1:60" s="4" customFormat="1" ht="18" customHeight="1">
      <c r="A10" s="2"/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58" t="s">
        <v>6</v>
      </c>
      <c r="J10" s="58" t="s">
        <v>7</v>
      </c>
      <c r="K10" s="58" t="s">
        <v>8</v>
      </c>
      <c r="L10" s="3"/>
      <c r="M10" s="3"/>
      <c r="N10" s="3"/>
      <c r="O10" s="3"/>
      <c r="BC10" s="1"/>
      <c r="BD10" s="3"/>
      <c r="BE10" s="1"/>
      <c r="BG10" s="1"/>
    </row>
    <row r="11" spans="1:60" s="4" customFormat="1" ht="18" customHeight="1">
      <c r="A11" s="100"/>
      <c r="B11" s="128" t="s">
        <v>64</v>
      </c>
      <c r="C11" s="123"/>
      <c r="D11" s="123"/>
      <c r="E11" s="123"/>
      <c r="F11" s="123"/>
      <c r="G11" s="124"/>
      <c r="H11" s="126"/>
      <c r="I11" s="124">
        <v>65520.81725</v>
      </c>
      <c r="J11" s="125">
        <v>1</v>
      </c>
      <c r="K11" s="125">
        <f>I11/'סכום נכסי הקרן'!$C$42</f>
        <v>1.2632894373107188E-3</v>
      </c>
      <c r="L11" s="3"/>
      <c r="M11" s="3"/>
      <c r="N11" s="3"/>
      <c r="O11" s="3"/>
      <c r="BC11" s="127"/>
      <c r="BD11" s="3"/>
      <c r="BE11" s="127"/>
      <c r="BG11" s="127"/>
    </row>
    <row r="12" spans="1:60" s="127" customFormat="1" ht="20.25">
      <c r="A12" s="100"/>
      <c r="B12" s="129" t="s">
        <v>230</v>
      </c>
      <c r="C12" s="123"/>
      <c r="D12" s="123"/>
      <c r="E12" s="123"/>
      <c r="F12" s="123"/>
      <c r="G12" s="124"/>
      <c r="H12" s="126"/>
      <c r="I12" s="124">
        <v>65520.817249999993</v>
      </c>
      <c r="J12" s="125">
        <v>0.99999999999999989</v>
      </c>
      <c r="K12" s="125">
        <f>I12/'סכום נכסי הקרן'!$C$42</f>
        <v>1.2632894373107188E-3</v>
      </c>
      <c r="L12" s="3"/>
      <c r="M12" s="3"/>
      <c r="N12" s="3"/>
      <c r="O12" s="3"/>
      <c r="BD12" s="4"/>
    </row>
    <row r="13" spans="1:60">
      <c r="B13" s="84" t="s">
        <v>1855</v>
      </c>
      <c r="C13" s="85" t="s">
        <v>1856</v>
      </c>
      <c r="D13" s="98" t="s">
        <v>32</v>
      </c>
      <c r="E13" s="98"/>
      <c r="F13" s="98" t="s">
        <v>160</v>
      </c>
      <c r="G13" s="95">
        <v>2927</v>
      </c>
      <c r="H13" s="97">
        <v>299400</v>
      </c>
      <c r="I13" s="95">
        <v>475.84487000000001</v>
      </c>
      <c r="J13" s="96">
        <v>7.2624990037040479E-3</v>
      </c>
      <c r="K13" s="96">
        <f>I13/'סכום נכסי הקרן'!$C$42</f>
        <v>9.1746382798589429E-6</v>
      </c>
      <c r="P13" s="1"/>
    </row>
    <row r="14" spans="1:60">
      <c r="B14" s="84" t="s">
        <v>1857</v>
      </c>
      <c r="C14" s="85" t="s">
        <v>1858</v>
      </c>
      <c r="D14" s="98" t="s">
        <v>32</v>
      </c>
      <c r="E14" s="98"/>
      <c r="F14" s="98" t="s">
        <v>160</v>
      </c>
      <c r="G14" s="95">
        <v>3505</v>
      </c>
      <c r="H14" s="97">
        <v>9230</v>
      </c>
      <c r="I14" s="95">
        <v>-2561.3543500000001</v>
      </c>
      <c r="J14" s="96">
        <v>-3.9092222250936594E-2</v>
      </c>
      <c r="K14" s="96">
        <f>I14/'סכום נכסי הקרן'!$C$42</f>
        <v>-4.9384791450611252E-5</v>
      </c>
      <c r="P14" s="1"/>
    </row>
    <row r="15" spans="1:60">
      <c r="B15" s="84" t="s">
        <v>1859</v>
      </c>
      <c r="C15" s="85" t="s">
        <v>1860</v>
      </c>
      <c r="D15" s="98" t="s">
        <v>32</v>
      </c>
      <c r="E15" s="98"/>
      <c r="F15" s="98" t="s">
        <v>161</v>
      </c>
      <c r="G15" s="95">
        <v>1164</v>
      </c>
      <c r="H15" s="97">
        <v>685750</v>
      </c>
      <c r="I15" s="95">
        <v>10731.73114</v>
      </c>
      <c r="J15" s="96">
        <v>0.16379116730263313</v>
      </c>
      <c r="K15" s="96">
        <f>I15/'סכום נכסי הקרן'!$C$42</f>
        <v>2.069156515782092E-4</v>
      </c>
      <c r="P15" s="1"/>
    </row>
    <row r="16" spans="1:60" ht="20.25">
      <c r="B16" s="84" t="s">
        <v>1861</v>
      </c>
      <c r="C16" s="85" t="s">
        <v>1862</v>
      </c>
      <c r="D16" s="98" t="s">
        <v>32</v>
      </c>
      <c r="E16" s="98"/>
      <c r="F16" s="98" t="s">
        <v>158</v>
      </c>
      <c r="G16" s="95">
        <v>7129</v>
      </c>
      <c r="H16" s="97">
        <v>216050</v>
      </c>
      <c r="I16" s="95">
        <v>59609.489950000003</v>
      </c>
      <c r="J16" s="96">
        <v>0.90977940220976106</v>
      </c>
      <c r="K16" s="96">
        <f>I16/'סכום נכסי הקרן'!$C$42</f>
        <v>1.1493147090944514E-3</v>
      </c>
      <c r="P16" s="1"/>
      <c r="BC16" s="4"/>
    </row>
    <row r="17" spans="2:16">
      <c r="B17" s="84" t="s">
        <v>1863</v>
      </c>
      <c r="C17" s="85" t="s">
        <v>1864</v>
      </c>
      <c r="D17" s="98" t="s">
        <v>32</v>
      </c>
      <c r="E17" s="98"/>
      <c r="F17" s="98" t="s">
        <v>160</v>
      </c>
      <c r="G17" s="95">
        <v>2620</v>
      </c>
      <c r="H17" s="97">
        <v>11480</v>
      </c>
      <c r="I17" s="95">
        <v>1216.3747699999999</v>
      </c>
      <c r="J17" s="96">
        <v>1.8564706929079092E-2</v>
      </c>
      <c r="K17" s="96">
        <f>I17/'סכום נכסי הקרן'!$C$42</f>
        <v>2.3452598170274731E-5</v>
      </c>
      <c r="P17" s="1"/>
    </row>
    <row r="18" spans="2:16">
      <c r="B18" s="84" t="s">
        <v>1865</v>
      </c>
      <c r="C18" s="85" t="s">
        <v>1866</v>
      </c>
      <c r="D18" s="98" t="s">
        <v>32</v>
      </c>
      <c r="E18" s="98"/>
      <c r="F18" s="98" t="s">
        <v>167</v>
      </c>
      <c r="G18" s="95">
        <v>1009</v>
      </c>
      <c r="H18" s="97">
        <v>132300</v>
      </c>
      <c r="I18" s="95">
        <v>-3951.2691299999997</v>
      </c>
      <c r="J18" s="96">
        <v>-6.0305553194240719E-2</v>
      </c>
      <c r="K18" s="96">
        <f>I18/'סכום נכסי הקרן'!$C$42</f>
        <v>-7.6183368361463984E-5</v>
      </c>
    </row>
    <row r="19" spans="2:16">
      <c r="B19" s="111"/>
      <c r="C19" s="85"/>
      <c r="D19" s="85"/>
      <c r="E19" s="85"/>
      <c r="F19" s="85"/>
      <c r="G19" s="95"/>
      <c r="H19" s="97"/>
      <c r="I19" s="85"/>
      <c r="J19" s="96"/>
      <c r="K19" s="85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6">
      <c r="B21" s="110" t="s">
        <v>2681</v>
      </c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6">
      <c r="B22" s="110" t="s">
        <v>140</v>
      </c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6">
      <c r="B23" s="100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2:1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</row>
    <row r="114" spans="2:1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</row>
    <row r="115" spans="2:11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</row>
    <row r="116" spans="2:11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</row>
    <row r="117" spans="2:11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</row>
    <row r="118" spans="2:11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password="CC23"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H1:XFD2 D3:XFD1048576 D1:AF2 A1:B1048576"/>
  </dataValidations>
  <printOptions gridLines="1"/>
  <pageMargins left="0" right="0" top="0.51181102362204722" bottom="0.51181102362204722" header="0" footer="0.23622047244094491"/>
  <pageSetup paperSize="9" scale="94" fitToHeight="100" pageOrder="overThenDown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>
      <selection activeCell="A11" sqref="A1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6" t="s">
        <v>172</v>
      </c>
      <c r="C1" s="79" t="s" vm="1">
        <v>233</v>
      </c>
    </row>
    <row r="2" spans="2:81">
      <c r="B2" s="56" t="s">
        <v>171</v>
      </c>
      <c r="C2" s="79" t="s">
        <v>234</v>
      </c>
    </row>
    <row r="3" spans="2:81">
      <c r="B3" s="56" t="s">
        <v>173</v>
      </c>
      <c r="C3" s="79" t="s">
        <v>235</v>
      </c>
      <c r="E3" s="2"/>
    </row>
    <row r="4" spans="2:81">
      <c r="B4" s="56" t="s">
        <v>174</v>
      </c>
      <c r="C4" s="79">
        <v>162</v>
      </c>
    </row>
    <row r="6" spans="2:81" ht="26.25" customHeight="1">
      <c r="B6" s="207" t="s">
        <v>200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9"/>
    </row>
    <row r="7" spans="2:81" ht="26.25" customHeight="1">
      <c r="B7" s="207" t="s">
        <v>124</v>
      </c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8"/>
      <c r="P7" s="208"/>
      <c r="Q7" s="209"/>
    </row>
    <row r="8" spans="2:81" s="3" customFormat="1" ht="47.25">
      <c r="B8" s="22" t="s">
        <v>144</v>
      </c>
      <c r="C8" s="30" t="s">
        <v>60</v>
      </c>
      <c r="D8" s="13" t="s">
        <v>67</v>
      </c>
      <c r="E8" s="30" t="s">
        <v>15</v>
      </c>
      <c r="F8" s="30" t="s">
        <v>86</v>
      </c>
      <c r="G8" s="30" t="s">
        <v>131</v>
      </c>
      <c r="H8" s="30" t="s">
        <v>18</v>
      </c>
      <c r="I8" s="30" t="s">
        <v>130</v>
      </c>
      <c r="J8" s="30" t="s">
        <v>17</v>
      </c>
      <c r="K8" s="30" t="s">
        <v>19</v>
      </c>
      <c r="L8" s="30" t="s">
        <v>0</v>
      </c>
      <c r="M8" s="30" t="s">
        <v>134</v>
      </c>
      <c r="N8" s="30" t="s">
        <v>80</v>
      </c>
      <c r="O8" s="30" t="s">
        <v>75</v>
      </c>
      <c r="P8" s="71" t="s">
        <v>175</v>
      </c>
      <c r="Q8" s="31" t="s">
        <v>177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32"/>
      <c r="F9" s="32"/>
      <c r="G9" s="32" t="s">
        <v>24</v>
      </c>
      <c r="H9" s="32" t="s">
        <v>21</v>
      </c>
      <c r="I9" s="32"/>
      <c r="J9" s="32" t="s">
        <v>20</v>
      </c>
      <c r="K9" s="32" t="s">
        <v>20</v>
      </c>
      <c r="L9" s="32" t="s">
        <v>22</v>
      </c>
      <c r="M9" s="32" t="s">
        <v>81</v>
      </c>
      <c r="N9" s="32" t="s">
        <v>23</v>
      </c>
      <c r="O9" s="32" t="s">
        <v>20</v>
      </c>
      <c r="P9" s="32" t="s">
        <v>20</v>
      </c>
      <c r="Q9" s="33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141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81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81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81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8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</sheetData>
  <sheetProtection password="CC23" sheet="1" objects="1" scenarios="1"/>
  <mergeCells count="2">
    <mergeCell ref="B6:Q6"/>
    <mergeCell ref="B7:Q7"/>
  </mergeCells>
  <phoneticPr fontId="5" type="noConversion"/>
  <dataValidations count="1">
    <dataValidation allowBlank="1" showInputMessage="1" showErrorMessage="1" sqref="C5:C1048576 A1:B1048576 D3:XFD1048576 D1:AF2 AH1:XFD2"/>
  </dataValidations>
  <printOptions gridLines="1"/>
  <pageMargins left="0" right="0" top="0.51181102362204722" bottom="0.51181102362204722" header="0" footer="0.23622047244094491"/>
  <pageSetup paperSize="9" scale="84" fitToHeight="100" pageOrder="overThenDown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K146"/>
  <sheetViews>
    <sheetView rightToLeft="1" workbookViewId="0">
      <pane ySplit="10" topLeftCell="A11" activePane="bottomLeft" state="frozen"/>
      <selection pane="bottomLeft" activeCell="C13" sqref="C13"/>
    </sheetView>
  </sheetViews>
  <sheetFormatPr defaultColWidth="9.140625" defaultRowHeight="18"/>
  <cols>
    <col min="1" max="1" width="3" style="1" customWidth="1"/>
    <col min="2" max="2" width="35.42578125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5.42578125" style="1" bestFit="1" customWidth="1"/>
    <col min="12" max="12" width="9.5703125" style="1" bestFit="1" customWidth="1"/>
    <col min="13" max="13" width="14.28515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10" style="3" customWidth="1"/>
    <col min="19" max="19" width="9.5703125" style="3" customWidth="1"/>
    <col min="20" max="20" width="6.140625" style="3" customWidth="1"/>
    <col min="21" max="22" width="5.7109375" style="3" customWidth="1"/>
    <col min="23" max="23" width="6.85546875" style="3" customWidth="1"/>
    <col min="24" max="24" width="6.42578125" style="3" customWidth="1"/>
    <col min="25" max="25" width="6.7109375" style="3" customWidth="1"/>
    <col min="26" max="26" width="7.28515625" style="3" customWidth="1"/>
    <col min="27" max="30" width="5.7109375" style="3" customWidth="1"/>
    <col min="31" max="38" width="5.7109375" style="1" customWidth="1"/>
    <col min="39" max="16384" width="9.140625" style="1"/>
  </cols>
  <sheetData>
    <row r="1" spans="2:63">
      <c r="B1" s="56" t="s">
        <v>172</v>
      </c>
      <c r="C1" s="79" t="s" vm="1">
        <v>233</v>
      </c>
    </row>
    <row r="2" spans="2:63">
      <c r="B2" s="56" t="s">
        <v>171</v>
      </c>
      <c r="C2" s="79" t="s">
        <v>234</v>
      </c>
    </row>
    <row r="3" spans="2:63">
      <c r="B3" s="56" t="s">
        <v>173</v>
      </c>
      <c r="C3" s="79" t="s">
        <v>235</v>
      </c>
    </row>
    <row r="4" spans="2:63">
      <c r="B4" s="56" t="s">
        <v>174</v>
      </c>
      <c r="C4" s="79">
        <v>162</v>
      </c>
    </row>
    <row r="6" spans="2:63" ht="26.25" customHeight="1">
      <c r="B6" s="207" t="s">
        <v>201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9"/>
    </row>
    <row r="7" spans="2:63" ht="26.25" customHeight="1">
      <c r="B7" s="207" t="s">
        <v>115</v>
      </c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8"/>
      <c r="P7" s="209"/>
    </row>
    <row r="8" spans="2:63" s="3" customFormat="1" ht="78.75">
      <c r="B8" s="22" t="s">
        <v>144</v>
      </c>
      <c r="C8" s="30" t="s">
        <v>60</v>
      </c>
      <c r="D8" s="30" t="s">
        <v>15</v>
      </c>
      <c r="E8" s="30" t="s">
        <v>86</v>
      </c>
      <c r="F8" s="30" t="s">
        <v>131</v>
      </c>
      <c r="G8" s="30" t="s">
        <v>18</v>
      </c>
      <c r="H8" s="30" t="s">
        <v>130</v>
      </c>
      <c r="I8" s="30" t="s">
        <v>17</v>
      </c>
      <c r="J8" s="30" t="s">
        <v>19</v>
      </c>
      <c r="K8" s="30" t="s">
        <v>0</v>
      </c>
      <c r="L8" s="30" t="s">
        <v>134</v>
      </c>
      <c r="M8" s="30" t="s">
        <v>138</v>
      </c>
      <c r="N8" s="30" t="s">
        <v>75</v>
      </c>
      <c r="O8" s="71" t="s">
        <v>175</v>
      </c>
      <c r="P8" s="31" t="s">
        <v>177</v>
      </c>
    </row>
    <row r="9" spans="2:63" s="3" customFormat="1" ht="25.5" customHeight="1">
      <c r="B9" s="15"/>
      <c r="C9" s="32"/>
      <c r="D9" s="32"/>
      <c r="E9" s="32"/>
      <c r="F9" s="32" t="s">
        <v>24</v>
      </c>
      <c r="G9" s="32" t="s">
        <v>21</v>
      </c>
      <c r="H9" s="32"/>
      <c r="I9" s="32" t="s">
        <v>20</v>
      </c>
      <c r="J9" s="32" t="s">
        <v>20</v>
      </c>
      <c r="K9" s="32" t="s">
        <v>22</v>
      </c>
      <c r="L9" s="32" t="s">
        <v>81</v>
      </c>
      <c r="M9" s="32" t="s">
        <v>23</v>
      </c>
      <c r="N9" s="32" t="s">
        <v>20</v>
      </c>
      <c r="O9" s="32" t="s">
        <v>20</v>
      </c>
      <c r="P9" s="33" t="s">
        <v>20</v>
      </c>
    </row>
    <row r="10" spans="2:63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20" t="s">
        <v>13</v>
      </c>
      <c r="P10" s="20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2:63" s="4" customFormat="1" ht="18" customHeight="1">
      <c r="B11" s="80" t="s">
        <v>31</v>
      </c>
      <c r="C11" s="81"/>
      <c r="D11" s="81"/>
      <c r="E11" s="81"/>
      <c r="F11" s="81"/>
      <c r="G11" s="89">
        <v>7.7255413462158984</v>
      </c>
      <c r="H11" s="81"/>
      <c r="I11" s="81"/>
      <c r="J11" s="103">
        <v>4.8579515001118706E-2</v>
      </c>
      <c r="K11" s="89"/>
      <c r="L11" s="81"/>
      <c r="M11" s="89">
        <v>15493028.61198001</v>
      </c>
      <c r="N11" s="81"/>
      <c r="O11" s="90">
        <v>1</v>
      </c>
      <c r="P11" s="90">
        <f>M11/'סכום נכסי הקרן'!$C$42</f>
        <v>0.29871696079106974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BK11" s="1"/>
    </row>
    <row r="12" spans="2:63" ht="21.75" customHeight="1">
      <c r="B12" s="82" t="s">
        <v>229</v>
      </c>
      <c r="C12" s="83"/>
      <c r="D12" s="83"/>
      <c r="E12" s="83"/>
      <c r="F12" s="83"/>
      <c r="G12" s="92">
        <v>7.7255413462158984</v>
      </c>
      <c r="H12" s="83"/>
      <c r="I12" s="83"/>
      <c r="J12" s="104">
        <v>4.8579515001118748E-2</v>
      </c>
      <c r="K12" s="92"/>
      <c r="L12" s="83"/>
      <c r="M12" s="92">
        <v>15493028.611979999</v>
      </c>
      <c r="N12" s="83"/>
      <c r="O12" s="93">
        <v>0.99999999999999933</v>
      </c>
      <c r="P12" s="93">
        <f>M12/'סכום נכסי הקרן'!$C$42</f>
        <v>0.29871696079106952</v>
      </c>
    </row>
    <row r="13" spans="2:63">
      <c r="B13" s="102" t="s">
        <v>91</v>
      </c>
      <c r="C13" s="83"/>
      <c r="D13" s="83"/>
      <c r="E13" s="83"/>
      <c r="F13" s="83"/>
      <c r="G13" s="92">
        <v>7.7255413462158984</v>
      </c>
      <c r="H13" s="83"/>
      <c r="I13" s="83"/>
      <c r="J13" s="104">
        <v>4.8579515001118748E-2</v>
      </c>
      <c r="K13" s="92"/>
      <c r="L13" s="83"/>
      <c r="M13" s="92">
        <v>15493028.611979999</v>
      </c>
      <c r="N13" s="83"/>
      <c r="O13" s="93">
        <v>0.99999999999999933</v>
      </c>
      <c r="P13" s="93">
        <f>M13/'סכום נכסי הקרן'!$C$42</f>
        <v>0.29871696079106952</v>
      </c>
    </row>
    <row r="14" spans="2:63" s="150" customFormat="1">
      <c r="B14" s="88" t="s">
        <v>1867</v>
      </c>
      <c r="C14" s="85">
        <v>98707000</v>
      </c>
      <c r="D14" s="85" t="s">
        <v>238</v>
      </c>
      <c r="E14" s="85"/>
      <c r="F14" s="113">
        <v>38473</v>
      </c>
      <c r="G14" s="95">
        <v>3.27</v>
      </c>
      <c r="H14" s="98" t="s">
        <v>159</v>
      </c>
      <c r="I14" s="99">
        <v>4.8000000000000001E-2</v>
      </c>
      <c r="J14" s="99">
        <v>4.8400000000000006E-2</v>
      </c>
      <c r="K14" s="95">
        <v>10860000</v>
      </c>
      <c r="L14" s="114">
        <v>125.7193</v>
      </c>
      <c r="M14" s="95">
        <v>13653.118349999999</v>
      </c>
      <c r="N14" s="85"/>
      <c r="O14" s="96">
        <v>8.8124269901900931E-4</v>
      </c>
      <c r="P14" s="96">
        <f>M14/'סכום נכסי הקרן'!$C$42</f>
        <v>2.6324214077027782E-4</v>
      </c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</row>
    <row r="15" spans="2:63" s="150" customFormat="1">
      <c r="B15" s="88" t="s">
        <v>1868</v>
      </c>
      <c r="C15" s="85">
        <v>98710100</v>
      </c>
      <c r="D15" s="85" t="s">
        <v>238</v>
      </c>
      <c r="E15" s="85"/>
      <c r="F15" s="113">
        <v>38565</v>
      </c>
      <c r="G15" s="95">
        <v>3.52</v>
      </c>
      <c r="H15" s="98" t="s">
        <v>159</v>
      </c>
      <c r="I15" s="99">
        <v>4.8000000000000001E-2</v>
      </c>
      <c r="J15" s="99">
        <v>4.8399999999999999E-2</v>
      </c>
      <c r="K15" s="95">
        <v>3550000</v>
      </c>
      <c r="L15" s="114">
        <v>122.88679999999999</v>
      </c>
      <c r="M15" s="95">
        <v>4362.4808899999998</v>
      </c>
      <c r="N15" s="85"/>
      <c r="O15" s="96">
        <v>2.8157702404465351E-4</v>
      </c>
      <c r="P15" s="96">
        <f>M15/'סכום נכסי הקרן'!$C$42</f>
        <v>8.4111832851212849E-5</v>
      </c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</row>
    <row r="16" spans="2:63" s="150" customFormat="1">
      <c r="B16" s="88" t="s">
        <v>1869</v>
      </c>
      <c r="C16" s="85">
        <v>98711100</v>
      </c>
      <c r="D16" s="85" t="s">
        <v>238</v>
      </c>
      <c r="E16" s="85"/>
      <c r="F16" s="113">
        <v>38596</v>
      </c>
      <c r="G16" s="95">
        <v>3.61</v>
      </c>
      <c r="H16" s="98" t="s">
        <v>159</v>
      </c>
      <c r="I16" s="99">
        <v>4.8000000000000001E-2</v>
      </c>
      <c r="J16" s="99">
        <v>4.8399999999999999E-2</v>
      </c>
      <c r="K16" s="95">
        <v>7500000</v>
      </c>
      <c r="L16" s="114">
        <v>121.0838</v>
      </c>
      <c r="M16" s="95">
        <v>9081.2819</v>
      </c>
      <c r="N16" s="85"/>
      <c r="O16" s="96">
        <v>5.8615278700110865E-4</v>
      </c>
      <c r="P16" s="96">
        <f>M16/'סכום נכסי הקרן'!$C$42</f>
        <v>1.7509377909218641E-4</v>
      </c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</row>
    <row r="17" spans="2:30" s="150" customFormat="1">
      <c r="B17" s="88" t="s">
        <v>1870</v>
      </c>
      <c r="C17" s="85">
        <v>98706000</v>
      </c>
      <c r="D17" s="85" t="s">
        <v>238</v>
      </c>
      <c r="E17" s="85"/>
      <c r="F17" s="113">
        <v>38443</v>
      </c>
      <c r="G17" s="95">
        <v>3.19</v>
      </c>
      <c r="H17" s="98" t="s">
        <v>159</v>
      </c>
      <c r="I17" s="99">
        <v>4.8000000000000001E-2</v>
      </c>
      <c r="J17" s="99">
        <v>4.8399999999999999E-2</v>
      </c>
      <c r="K17" s="95">
        <v>4500000</v>
      </c>
      <c r="L17" s="114">
        <v>125.9652</v>
      </c>
      <c r="M17" s="95">
        <v>5668.43433</v>
      </c>
      <c r="N17" s="85"/>
      <c r="O17" s="96">
        <v>3.6586999688471974E-4</v>
      </c>
      <c r="P17" s="96">
        <f>M17/'סכום נכסי הקרן'!$C$42</f>
        <v>1.0929157351404163E-4</v>
      </c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</row>
    <row r="18" spans="2:30" s="150" customFormat="1">
      <c r="B18" s="88" t="s">
        <v>1871</v>
      </c>
      <c r="C18" s="85">
        <v>98708000</v>
      </c>
      <c r="D18" s="85" t="s">
        <v>238</v>
      </c>
      <c r="E18" s="85"/>
      <c r="F18" s="113">
        <v>38504</v>
      </c>
      <c r="G18" s="95">
        <v>3.36</v>
      </c>
      <c r="H18" s="98" t="s">
        <v>159</v>
      </c>
      <c r="I18" s="99">
        <v>4.8000000000000001E-2</v>
      </c>
      <c r="J18" s="99">
        <v>4.8399999999999999E-2</v>
      </c>
      <c r="K18" s="95">
        <v>3832000</v>
      </c>
      <c r="L18" s="114">
        <v>124.3575</v>
      </c>
      <c r="M18" s="95">
        <v>4765.3782999999994</v>
      </c>
      <c r="N18" s="85"/>
      <c r="O18" s="96">
        <v>3.0758210155986949E-4</v>
      </c>
      <c r="P18" s="96">
        <f>M18/'סכום נכסי הקרן'!$C$42</f>
        <v>9.1879990571694365E-5</v>
      </c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</row>
    <row r="19" spans="2:30" s="150" customFormat="1">
      <c r="B19" s="88" t="s">
        <v>1872</v>
      </c>
      <c r="C19" s="85">
        <v>98712000</v>
      </c>
      <c r="D19" s="85" t="s">
        <v>238</v>
      </c>
      <c r="E19" s="85"/>
      <c r="F19" s="113">
        <v>38627</v>
      </c>
      <c r="G19" s="95">
        <v>3.61</v>
      </c>
      <c r="H19" s="98" t="s">
        <v>159</v>
      </c>
      <c r="I19" s="99">
        <v>4.8000000000000001E-2</v>
      </c>
      <c r="J19" s="99">
        <v>4.8500000000000008E-2</v>
      </c>
      <c r="K19" s="95">
        <v>9155000</v>
      </c>
      <c r="L19" s="114">
        <v>123.1827</v>
      </c>
      <c r="M19" s="95">
        <v>11277.37479</v>
      </c>
      <c r="N19" s="85"/>
      <c r="O19" s="96">
        <v>7.2789995245214683E-4</v>
      </c>
      <c r="P19" s="96">
        <f>M19/'סכום נכסי הקרן'!$C$42</f>
        <v>2.1743606155646947E-4</v>
      </c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</row>
    <row r="20" spans="2:30" s="150" customFormat="1">
      <c r="B20" s="88" t="s">
        <v>1873</v>
      </c>
      <c r="C20" s="85">
        <v>98715000</v>
      </c>
      <c r="D20" s="85" t="s">
        <v>238</v>
      </c>
      <c r="E20" s="85"/>
      <c r="F20" s="113">
        <v>38718</v>
      </c>
      <c r="G20" s="95">
        <v>3.8600000000000003</v>
      </c>
      <c r="H20" s="98" t="s">
        <v>159</v>
      </c>
      <c r="I20" s="99">
        <v>4.8000000000000001E-2</v>
      </c>
      <c r="J20" s="99">
        <v>4.8500000000000015E-2</v>
      </c>
      <c r="K20" s="95">
        <v>7900000</v>
      </c>
      <c r="L20" s="114">
        <v>120.801</v>
      </c>
      <c r="M20" s="95">
        <v>9543.28161</v>
      </c>
      <c r="N20" s="85"/>
      <c r="O20" s="96">
        <v>6.1597263188558509E-4</v>
      </c>
      <c r="P20" s="96">
        <f>M20/'סכום נכסי הקרן'!$C$42</f>
        <v>1.8400147252733835E-4</v>
      </c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</row>
    <row r="21" spans="2:30" s="150" customFormat="1">
      <c r="B21" s="88" t="s">
        <v>1874</v>
      </c>
      <c r="C21" s="85">
        <v>8287302</v>
      </c>
      <c r="D21" s="85" t="s">
        <v>238</v>
      </c>
      <c r="E21" s="85"/>
      <c r="F21" s="113">
        <v>39203</v>
      </c>
      <c r="G21" s="95">
        <v>4.8699999999999992</v>
      </c>
      <c r="H21" s="98" t="s">
        <v>159</v>
      </c>
      <c r="I21" s="99">
        <v>4.8000000000000001E-2</v>
      </c>
      <c r="J21" s="99">
        <v>4.8600000000000004E-2</v>
      </c>
      <c r="K21" s="95">
        <v>106000000</v>
      </c>
      <c r="L21" s="114">
        <v>122.402</v>
      </c>
      <c r="M21" s="95">
        <v>129746.13451999999</v>
      </c>
      <c r="N21" s="85"/>
      <c r="O21" s="96">
        <v>8.3744849228299736E-3</v>
      </c>
      <c r="P21" s="96">
        <f>M21/'סכום נכסי הקרן'!$C$42</f>
        <v>2.5016006843384059E-3</v>
      </c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</row>
    <row r="22" spans="2:30" s="150" customFormat="1">
      <c r="B22" s="88" t="s">
        <v>1875</v>
      </c>
      <c r="C22" s="85">
        <v>8287310</v>
      </c>
      <c r="D22" s="85" t="s">
        <v>238</v>
      </c>
      <c r="E22" s="85"/>
      <c r="F22" s="113">
        <v>39234</v>
      </c>
      <c r="G22" s="95">
        <v>4.95</v>
      </c>
      <c r="H22" s="98" t="s">
        <v>159</v>
      </c>
      <c r="I22" s="99">
        <v>4.8000000000000001E-2</v>
      </c>
      <c r="J22" s="99">
        <v>4.8600000000000004E-2</v>
      </c>
      <c r="K22" s="95">
        <v>93000000</v>
      </c>
      <c r="L22" s="114">
        <v>121.30589999999999</v>
      </c>
      <c r="M22" s="95">
        <v>112814.49343999999</v>
      </c>
      <c r="N22" s="85"/>
      <c r="O22" s="96">
        <v>7.2816294518920589E-3</v>
      </c>
      <c r="P22" s="96">
        <f>M22/'סכום נכסי הקרן'!$C$42</f>
        <v>2.1751462194759389E-3</v>
      </c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</row>
    <row r="23" spans="2:30" s="150" customFormat="1">
      <c r="B23" s="88" t="s">
        <v>1876</v>
      </c>
      <c r="C23" s="85">
        <v>8287328</v>
      </c>
      <c r="D23" s="85" t="s">
        <v>238</v>
      </c>
      <c r="E23" s="85"/>
      <c r="F23" s="113">
        <v>39264</v>
      </c>
      <c r="G23" s="95">
        <v>5.04</v>
      </c>
      <c r="H23" s="98" t="s">
        <v>159</v>
      </c>
      <c r="I23" s="99">
        <v>4.8000000000000001E-2</v>
      </c>
      <c r="J23" s="99">
        <v>4.8600000000000004E-2</v>
      </c>
      <c r="K23" s="95">
        <v>66000000</v>
      </c>
      <c r="L23" s="114">
        <v>120.8289</v>
      </c>
      <c r="M23" s="95">
        <v>79747.078670000003</v>
      </c>
      <c r="N23" s="85"/>
      <c r="O23" s="96">
        <v>5.1472878974957448E-3</v>
      </c>
      <c r="P23" s="96">
        <f>M23/'סכום נכסי הקרן'!$C$42</f>
        <v>1.5375821970565842E-3</v>
      </c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</row>
    <row r="24" spans="2:30" s="150" customFormat="1">
      <c r="B24" s="88" t="s">
        <v>1877</v>
      </c>
      <c r="C24" s="85">
        <v>8287336</v>
      </c>
      <c r="D24" s="85" t="s">
        <v>238</v>
      </c>
      <c r="E24" s="85"/>
      <c r="F24" s="113">
        <v>39295</v>
      </c>
      <c r="G24" s="95">
        <v>5.1199999999999992</v>
      </c>
      <c r="H24" s="98" t="s">
        <v>159</v>
      </c>
      <c r="I24" s="99">
        <v>4.8000000000000001E-2</v>
      </c>
      <c r="J24" s="99">
        <v>4.8500000000000008E-2</v>
      </c>
      <c r="K24" s="95">
        <v>33000000</v>
      </c>
      <c r="L24" s="114">
        <v>119.514</v>
      </c>
      <c r="M24" s="95">
        <v>39439.60972</v>
      </c>
      <c r="N24" s="85"/>
      <c r="O24" s="96">
        <v>2.5456358926170997E-3</v>
      </c>
      <c r="P24" s="96">
        <f>M24/'סכום נכסי הקרן'!$C$42</f>
        <v>7.6042461712324194E-4</v>
      </c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</row>
    <row r="25" spans="2:30" s="150" customFormat="1">
      <c r="B25" s="88" t="s">
        <v>1878</v>
      </c>
      <c r="C25" s="85">
        <v>8287351</v>
      </c>
      <c r="D25" s="85" t="s">
        <v>238</v>
      </c>
      <c r="E25" s="85"/>
      <c r="F25" s="113">
        <v>39356</v>
      </c>
      <c r="G25" s="95">
        <v>5.17</v>
      </c>
      <c r="H25" s="98" t="s">
        <v>159</v>
      </c>
      <c r="I25" s="99">
        <v>4.8000000000000001E-2</v>
      </c>
      <c r="J25" s="99">
        <v>4.8500000000000008E-2</v>
      </c>
      <c r="K25" s="95">
        <v>26970000</v>
      </c>
      <c r="L25" s="114">
        <v>119.27079999999999</v>
      </c>
      <c r="M25" s="95">
        <v>32167.34216</v>
      </c>
      <c r="N25" s="85"/>
      <c r="O25" s="96">
        <v>2.0762462243906622E-3</v>
      </c>
      <c r="P25" s="96">
        <f>M25/'סכום נכסי הקרן'!$C$42</f>
        <v>6.2020996200391201E-4</v>
      </c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</row>
    <row r="26" spans="2:30" s="150" customFormat="1">
      <c r="B26" s="88" t="s">
        <v>1879</v>
      </c>
      <c r="C26" s="85">
        <v>8287369</v>
      </c>
      <c r="D26" s="85" t="s">
        <v>238</v>
      </c>
      <c r="E26" s="85"/>
      <c r="F26" s="113">
        <v>39387</v>
      </c>
      <c r="G26" s="95">
        <v>5.25</v>
      </c>
      <c r="H26" s="98" t="s">
        <v>159</v>
      </c>
      <c r="I26" s="99">
        <v>4.8000000000000001E-2</v>
      </c>
      <c r="J26" s="99">
        <v>4.8499999999999995E-2</v>
      </c>
      <c r="K26" s="95">
        <v>134156000</v>
      </c>
      <c r="L26" s="114">
        <v>119.38339999999999</v>
      </c>
      <c r="M26" s="95">
        <v>160159.92797999998</v>
      </c>
      <c r="N26" s="85"/>
      <c r="O26" s="96">
        <v>1.0337548067016158E-2</v>
      </c>
      <c r="P26" s="96">
        <f>M26/'סכום נכסי הקרן'!$C$42</f>
        <v>3.088000940610664E-3</v>
      </c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</row>
    <row r="27" spans="2:30" s="150" customFormat="1">
      <c r="B27" s="88" t="s">
        <v>1880</v>
      </c>
      <c r="C27" s="85">
        <v>8287518</v>
      </c>
      <c r="D27" s="85" t="s">
        <v>238</v>
      </c>
      <c r="E27" s="85"/>
      <c r="F27" s="113">
        <v>39845</v>
      </c>
      <c r="G27" s="95">
        <v>6.2299999999999995</v>
      </c>
      <c r="H27" s="98" t="s">
        <v>159</v>
      </c>
      <c r="I27" s="99">
        <v>4.8000000000000001E-2</v>
      </c>
      <c r="J27" s="99">
        <v>4.8499999999999995E-2</v>
      </c>
      <c r="K27" s="95">
        <v>2965000</v>
      </c>
      <c r="L27" s="114">
        <v>112.4367</v>
      </c>
      <c r="M27" s="95">
        <v>3333.74802</v>
      </c>
      <c r="N27" s="85"/>
      <c r="O27" s="96">
        <v>2.1517729706005797E-4</v>
      </c>
      <c r="P27" s="96">
        <f>M27/'סכום נכסי הקרן'!$C$42</f>
        <v>6.4277108209017696E-5</v>
      </c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</row>
    <row r="28" spans="2:30" s="150" customFormat="1">
      <c r="B28" s="88" t="s">
        <v>1881</v>
      </c>
      <c r="C28" s="85">
        <v>8287526</v>
      </c>
      <c r="D28" s="85" t="s">
        <v>238</v>
      </c>
      <c r="E28" s="85"/>
      <c r="F28" s="113">
        <v>39873</v>
      </c>
      <c r="G28" s="95">
        <v>6.3100000000000014</v>
      </c>
      <c r="H28" s="98" t="s">
        <v>159</v>
      </c>
      <c r="I28" s="99">
        <v>4.8000000000000001E-2</v>
      </c>
      <c r="J28" s="99">
        <v>4.8500000000000008E-2</v>
      </c>
      <c r="K28" s="95">
        <v>108985000</v>
      </c>
      <c r="L28" s="114">
        <v>112.59050000000001</v>
      </c>
      <c r="M28" s="95">
        <v>122706.77816999999</v>
      </c>
      <c r="N28" s="85"/>
      <c r="O28" s="96">
        <v>7.9201285457587527E-3</v>
      </c>
      <c r="P28" s="96">
        <f>M28/'סכום נכסי הקרן'!$C$42</f>
        <v>2.3658767282636493E-3</v>
      </c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  <c r="AC28" s="149"/>
      <c r="AD28" s="149"/>
    </row>
    <row r="29" spans="2:30" s="150" customFormat="1">
      <c r="B29" s="88" t="s">
        <v>1882</v>
      </c>
      <c r="C29" s="85">
        <v>98287542</v>
      </c>
      <c r="D29" s="85" t="s">
        <v>238</v>
      </c>
      <c r="E29" s="85"/>
      <c r="F29" s="113">
        <v>39934</v>
      </c>
      <c r="G29" s="95">
        <v>6.3200000000000012</v>
      </c>
      <c r="H29" s="98" t="s">
        <v>159</v>
      </c>
      <c r="I29" s="99">
        <v>4.8000000000000001E-2</v>
      </c>
      <c r="J29" s="99">
        <v>4.8600000000000004E-2</v>
      </c>
      <c r="K29" s="95">
        <v>118930000</v>
      </c>
      <c r="L29" s="114">
        <v>113.9268</v>
      </c>
      <c r="M29" s="95">
        <v>135493.19201</v>
      </c>
      <c r="N29" s="85"/>
      <c r="O29" s="96">
        <v>8.7454296641025792E-3</v>
      </c>
      <c r="P29" s="96">
        <f>M29/'סכום נכסי הקרן'!$C$42</f>
        <v>2.6124081700727884E-3</v>
      </c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149"/>
      <c r="AC29" s="149"/>
      <c r="AD29" s="149"/>
    </row>
    <row r="30" spans="2:30" s="150" customFormat="1">
      <c r="B30" s="88" t="s">
        <v>1883</v>
      </c>
      <c r="C30" s="85">
        <v>98679000</v>
      </c>
      <c r="D30" s="85" t="s">
        <v>238</v>
      </c>
      <c r="E30" s="85"/>
      <c r="F30" s="113">
        <v>37257</v>
      </c>
      <c r="G30" s="95">
        <v>0.2599999999999999</v>
      </c>
      <c r="H30" s="98" t="s">
        <v>159</v>
      </c>
      <c r="I30" s="99">
        <v>4.8000000000000001E-2</v>
      </c>
      <c r="J30" s="99">
        <v>4.9299999999999997E-2</v>
      </c>
      <c r="K30" s="95">
        <v>55140000</v>
      </c>
      <c r="L30" s="114">
        <v>130.8809</v>
      </c>
      <c r="M30" s="95">
        <v>72167.732230000023</v>
      </c>
      <c r="N30" s="85"/>
      <c r="O30" s="96">
        <v>4.6580777740380733E-3</v>
      </c>
      <c r="P30" s="96">
        <f>M30/'סכום נכסי הקרן'!$C$42</f>
        <v>1.3914468357890844E-3</v>
      </c>
      <c r="Q30" s="149"/>
      <c r="R30" s="149"/>
      <c r="S30" s="149"/>
      <c r="T30" s="149"/>
      <c r="U30" s="149"/>
      <c r="V30" s="149"/>
      <c r="W30" s="149"/>
      <c r="X30" s="149"/>
      <c r="Y30" s="149"/>
      <c r="Z30" s="149"/>
      <c r="AA30" s="149"/>
      <c r="AB30" s="149"/>
      <c r="AC30" s="149"/>
      <c r="AD30" s="149"/>
    </row>
    <row r="31" spans="2:30" s="150" customFormat="1">
      <c r="B31" s="88" t="s">
        <v>1884</v>
      </c>
      <c r="C31" s="85">
        <v>98680000</v>
      </c>
      <c r="D31" s="85" t="s">
        <v>238</v>
      </c>
      <c r="E31" s="85"/>
      <c r="F31" s="113">
        <v>37288</v>
      </c>
      <c r="G31" s="95">
        <v>0.33999999999999997</v>
      </c>
      <c r="H31" s="98" t="s">
        <v>159</v>
      </c>
      <c r="I31" s="99">
        <v>4.8000000000000001E-2</v>
      </c>
      <c r="J31" s="99">
        <v>4.9301325916657444E-2</v>
      </c>
      <c r="K31" s="95">
        <v>24435000</v>
      </c>
      <c r="L31" s="114">
        <v>130.47630000000001</v>
      </c>
      <c r="M31" s="95">
        <v>31881.883949999999</v>
      </c>
      <c r="N31" s="85"/>
      <c r="O31" s="96">
        <v>2.0578212787490291E-3</v>
      </c>
      <c r="P31" s="96">
        <f>M31/'סכום נכסי הקרן'!$C$42</f>
        <v>6.1470611823910266E-4</v>
      </c>
      <c r="Q31" s="149"/>
      <c r="R31" s="149"/>
      <c r="S31" s="149"/>
      <c r="T31" s="149"/>
      <c r="U31" s="149"/>
      <c r="V31" s="149"/>
      <c r="W31" s="149"/>
      <c r="X31" s="149"/>
      <c r="Y31" s="149"/>
      <c r="Z31" s="149"/>
      <c r="AA31" s="149"/>
      <c r="AB31" s="149"/>
      <c r="AC31" s="149"/>
      <c r="AD31" s="149"/>
    </row>
    <row r="32" spans="2:30" s="150" customFormat="1">
      <c r="B32" s="88" t="s">
        <v>1885</v>
      </c>
      <c r="C32" s="85">
        <v>98681000</v>
      </c>
      <c r="D32" s="85" t="s">
        <v>238</v>
      </c>
      <c r="E32" s="85"/>
      <c r="F32" s="113">
        <v>37316</v>
      </c>
      <c r="G32" s="95">
        <v>0.42</v>
      </c>
      <c r="H32" s="98" t="s">
        <v>159</v>
      </c>
      <c r="I32" s="99">
        <v>4.8000000000000001E-2</v>
      </c>
      <c r="J32" s="99">
        <v>5.0299999999999984E-2</v>
      </c>
      <c r="K32" s="95">
        <v>44421000</v>
      </c>
      <c r="L32" s="114">
        <v>128.55269999999999</v>
      </c>
      <c r="M32" s="95">
        <v>57104.382130000005</v>
      </c>
      <c r="N32" s="85"/>
      <c r="O32" s="96">
        <v>3.6858114420471634E-3</v>
      </c>
      <c r="P32" s="96">
        <f>M32/'סכום נכסי הקרן'!$C$42</f>
        <v>1.1010143920172787E-3</v>
      </c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</row>
    <row r="33" spans="2:30" s="150" customFormat="1">
      <c r="B33" s="88" t="s">
        <v>1886</v>
      </c>
      <c r="C33" s="85">
        <v>98710000</v>
      </c>
      <c r="D33" s="85" t="s">
        <v>238</v>
      </c>
      <c r="E33" s="85"/>
      <c r="F33" s="113">
        <v>37926</v>
      </c>
      <c r="G33" s="95">
        <v>1.9799999999999998</v>
      </c>
      <c r="H33" s="98" t="s">
        <v>159</v>
      </c>
      <c r="I33" s="99">
        <v>4.8000000000000001E-2</v>
      </c>
      <c r="J33" s="99">
        <v>5.0099999999999999E-2</v>
      </c>
      <c r="K33" s="95">
        <v>67993000</v>
      </c>
      <c r="L33" s="114">
        <v>125.5154</v>
      </c>
      <c r="M33" s="95">
        <v>85341.683960000009</v>
      </c>
      <c r="N33" s="85"/>
      <c r="O33" s="96">
        <v>5.5083925872317441E-3</v>
      </c>
      <c r="P33" s="96">
        <f>M33/'סכום נכסי הקרן'!$C$42</f>
        <v>1.6454502925019241E-3</v>
      </c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49"/>
      <c r="AB33" s="149"/>
      <c r="AC33" s="149"/>
      <c r="AD33" s="149"/>
    </row>
    <row r="34" spans="2:30" s="150" customFormat="1">
      <c r="B34" s="88" t="s">
        <v>1887</v>
      </c>
      <c r="C34" s="85">
        <v>98720000</v>
      </c>
      <c r="D34" s="85" t="s">
        <v>238</v>
      </c>
      <c r="E34" s="85"/>
      <c r="F34" s="113">
        <v>37956</v>
      </c>
      <c r="G34" s="95">
        <v>2.0499999999999998</v>
      </c>
      <c r="H34" s="98" t="s">
        <v>159</v>
      </c>
      <c r="I34" s="99">
        <v>4.8000000000000001E-2</v>
      </c>
      <c r="J34" s="99">
        <v>5.0911132232401707E-2</v>
      </c>
      <c r="K34" s="95">
        <v>68740000</v>
      </c>
      <c r="L34" s="114">
        <v>124.8361</v>
      </c>
      <c r="M34" s="95">
        <v>85812.343520000009</v>
      </c>
      <c r="N34" s="85"/>
      <c r="O34" s="96">
        <v>5.5387713835140968E-3</v>
      </c>
      <c r="P34" s="96">
        <f>M34/'סכום נכסי הקרן'!$C$42</f>
        <v>1.6545249541998796E-3</v>
      </c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</row>
    <row r="35" spans="2:30" s="150" customFormat="1">
      <c r="B35" s="88" t="s">
        <v>1888</v>
      </c>
      <c r="C35" s="85">
        <v>98705000</v>
      </c>
      <c r="D35" s="85" t="s">
        <v>238</v>
      </c>
      <c r="E35" s="85"/>
      <c r="F35" s="113">
        <v>38412</v>
      </c>
      <c r="G35" s="95">
        <v>3.18</v>
      </c>
      <c r="H35" s="98" t="s">
        <v>159</v>
      </c>
      <c r="I35" s="99">
        <v>4.8000000000000001E-2</v>
      </c>
      <c r="J35" s="99">
        <v>4.8499999999999995E-2</v>
      </c>
      <c r="K35" s="95">
        <v>5530000</v>
      </c>
      <c r="L35" s="114">
        <v>123.7159</v>
      </c>
      <c r="M35" s="95">
        <v>6841.4866900000006</v>
      </c>
      <c r="N35" s="85"/>
      <c r="O35" s="96">
        <v>4.4158484834332584E-4</v>
      </c>
      <c r="P35" s="96">
        <f>M35/'סכום נכסי הקרן'!$C$42</f>
        <v>1.3190888382850374E-4</v>
      </c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</row>
    <row r="36" spans="2:30" s="150" customFormat="1">
      <c r="B36" s="88" t="s">
        <v>1889</v>
      </c>
      <c r="C36" s="85">
        <v>98732000</v>
      </c>
      <c r="D36" s="85" t="s">
        <v>238</v>
      </c>
      <c r="E36" s="85"/>
      <c r="F36" s="113">
        <v>39448</v>
      </c>
      <c r="G36" s="95">
        <v>5.42</v>
      </c>
      <c r="H36" s="98" t="s">
        <v>159</v>
      </c>
      <c r="I36" s="99">
        <v>4.8000000000000001E-2</v>
      </c>
      <c r="J36" s="99">
        <v>4.8500000000000008E-2</v>
      </c>
      <c r="K36" s="95">
        <v>54498000</v>
      </c>
      <c r="L36" s="114">
        <v>117.8673</v>
      </c>
      <c r="M36" s="95">
        <v>64235.337180000002</v>
      </c>
      <c r="N36" s="85"/>
      <c r="O36" s="96">
        <v>4.1460800718027407E-3</v>
      </c>
      <c r="P36" s="96">
        <f>M36/'סכום נכסי הקרן'!$C$42</f>
        <v>1.2385044382453349E-3</v>
      </c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</row>
    <row r="37" spans="2:30" s="150" customFormat="1">
      <c r="B37" s="88" t="s">
        <v>1890</v>
      </c>
      <c r="C37" s="85">
        <v>8287617</v>
      </c>
      <c r="D37" s="85" t="s">
        <v>238</v>
      </c>
      <c r="E37" s="85"/>
      <c r="F37" s="113">
        <v>40148</v>
      </c>
      <c r="G37" s="95">
        <v>6.7500000000000009</v>
      </c>
      <c r="H37" s="98" t="s">
        <v>159</v>
      </c>
      <c r="I37" s="99">
        <v>4.8000000000000001E-2</v>
      </c>
      <c r="J37" s="99">
        <v>4.8503218996181638E-2</v>
      </c>
      <c r="K37" s="95">
        <v>158477000</v>
      </c>
      <c r="L37" s="114">
        <v>109.36879999999999</v>
      </c>
      <c r="M37" s="95">
        <v>173324.41591000001</v>
      </c>
      <c r="N37" s="85"/>
      <c r="O37" s="96">
        <v>1.1187252037731127E-2</v>
      </c>
      <c r="P37" s="96">
        <f>M37/'סכום נכסי הקרן'!$C$42</f>
        <v>3.3418219283147437E-3</v>
      </c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</row>
    <row r="38" spans="2:30" s="150" customFormat="1">
      <c r="B38" s="88" t="s">
        <v>1891</v>
      </c>
      <c r="C38" s="85">
        <v>8287658</v>
      </c>
      <c r="D38" s="85" t="s">
        <v>238</v>
      </c>
      <c r="E38" s="85"/>
      <c r="F38" s="113">
        <v>40269</v>
      </c>
      <c r="G38" s="95">
        <v>6.9199999999999982</v>
      </c>
      <c r="H38" s="98" t="s">
        <v>159</v>
      </c>
      <c r="I38" s="99">
        <v>4.8000000000000001E-2</v>
      </c>
      <c r="J38" s="99">
        <v>4.8584883907174269E-2</v>
      </c>
      <c r="K38" s="95">
        <v>179682000</v>
      </c>
      <c r="L38" s="114">
        <v>110.9743</v>
      </c>
      <c r="M38" s="95">
        <v>199400.85363000003</v>
      </c>
      <c r="N38" s="85"/>
      <c r="O38" s="96">
        <v>1.2870359864682169E-2</v>
      </c>
      <c r="P38" s="96">
        <f>M38/'סכום נכסי הקרן'!$C$42</f>
        <v>3.844594783065221E-3</v>
      </c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</row>
    <row r="39" spans="2:30" s="150" customFormat="1">
      <c r="B39" s="88" t="s">
        <v>1892</v>
      </c>
      <c r="C39" s="85">
        <v>8287690</v>
      </c>
      <c r="D39" s="85" t="s">
        <v>238</v>
      </c>
      <c r="E39" s="85"/>
      <c r="F39" s="113">
        <v>40391</v>
      </c>
      <c r="G39" s="95">
        <v>7.2500000000000009</v>
      </c>
      <c r="H39" s="98" t="s">
        <v>159</v>
      </c>
      <c r="I39" s="99">
        <v>4.8000000000000001E-2</v>
      </c>
      <c r="J39" s="99">
        <v>4.8500000000000008E-2</v>
      </c>
      <c r="K39" s="95">
        <v>121054000</v>
      </c>
      <c r="L39" s="114">
        <v>107.4841</v>
      </c>
      <c r="M39" s="95">
        <v>130113.77094</v>
      </c>
      <c r="N39" s="85"/>
      <c r="O39" s="96">
        <v>8.3982140741281092E-3</v>
      </c>
      <c r="P39" s="96">
        <f>M39/'סכום נכסי הקרן'!$C$42</f>
        <v>2.5086889842963361E-3</v>
      </c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</row>
    <row r="40" spans="2:30" s="150" customFormat="1">
      <c r="B40" s="88" t="s">
        <v>1893</v>
      </c>
      <c r="C40" s="85">
        <v>8287716</v>
      </c>
      <c r="D40" s="85" t="s">
        <v>238</v>
      </c>
      <c r="E40" s="85"/>
      <c r="F40" s="113">
        <v>40452</v>
      </c>
      <c r="G40" s="95">
        <v>7.2498903396195988</v>
      </c>
      <c r="H40" s="98" t="s">
        <v>159</v>
      </c>
      <c r="I40" s="99">
        <v>4.8000000000000001E-2</v>
      </c>
      <c r="J40" s="99">
        <v>4.8600000000000011E-2</v>
      </c>
      <c r="K40" s="95">
        <v>160466000</v>
      </c>
      <c r="L40" s="114">
        <v>108.1309</v>
      </c>
      <c r="M40" s="95">
        <v>173513.33571999997</v>
      </c>
      <c r="N40" s="85"/>
      <c r="O40" s="96">
        <v>1.1199445896964942E-2</v>
      </c>
      <c r="P40" s="96">
        <f>M40/'סכום נכסי הקרן'!$C$42</f>
        <v>3.3454644408853831E-3</v>
      </c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</row>
    <row r="41" spans="2:30" s="150" customFormat="1">
      <c r="B41" s="88" t="s">
        <v>1894</v>
      </c>
      <c r="C41" s="85">
        <v>98676000</v>
      </c>
      <c r="D41" s="85" t="s">
        <v>238</v>
      </c>
      <c r="E41" s="85"/>
      <c r="F41" s="113">
        <v>37165</v>
      </c>
      <c r="G41" s="97">
        <v>3.0000000000000001E-3</v>
      </c>
      <c r="H41" s="98" t="s">
        <v>159</v>
      </c>
      <c r="I41" s="99">
        <v>4.8000000000000001E-2</v>
      </c>
      <c r="J41" s="99">
        <v>7.1999999999999998E-3</v>
      </c>
      <c r="K41" s="95">
        <v>33401000</v>
      </c>
      <c r="L41" s="114">
        <v>132.10339999999999</v>
      </c>
      <c r="M41" s="95">
        <v>44123.866350000004</v>
      </c>
      <c r="N41" s="85"/>
      <c r="O41" s="96">
        <v>2.8479819830630887E-3</v>
      </c>
      <c r="P41" s="96">
        <f>M41/'סכום נכסי הקרן'!$C$42</f>
        <v>8.5074052236832969E-4</v>
      </c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</row>
    <row r="42" spans="2:30" s="150" customFormat="1">
      <c r="B42" s="88" t="s">
        <v>1895</v>
      </c>
      <c r="C42" s="85">
        <v>98677000</v>
      </c>
      <c r="D42" s="85" t="s">
        <v>238</v>
      </c>
      <c r="E42" s="85"/>
      <c r="F42" s="113">
        <v>37196</v>
      </c>
      <c r="G42" s="95">
        <v>0.09</v>
      </c>
      <c r="H42" s="98" t="s">
        <v>159</v>
      </c>
      <c r="I42" s="99">
        <v>4.8000000000000001E-2</v>
      </c>
      <c r="J42" s="99">
        <v>4.7903151661534554E-2</v>
      </c>
      <c r="K42" s="95">
        <v>38297000</v>
      </c>
      <c r="L42" s="114">
        <v>131.30760000000001</v>
      </c>
      <c r="M42" s="95">
        <v>50286.890030000002</v>
      </c>
      <c r="N42" s="85"/>
      <c r="O42" s="96">
        <v>3.2457753283380358E-3</v>
      </c>
      <c r="P42" s="96">
        <f>M42/'סכום נכסי הקרן'!$C$42</f>
        <v>9.6956814149177454E-4</v>
      </c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D42" s="149"/>
    </row>
    <row r="43" spans="2:30" s="150" customFormat="1">
      <c r="B43" s="88" t="s">
        <v>1896</v>
      </c>
      <c r="C43" s="85">
        <v>98678000</v>
      </c>
      <c r="D43" s="85" t="s">
        <v>238</v>
      </c>
      <c r="E43" s="85"/>
      <c r="F43" s="113">
        <v>37226</v>
      </c>
      <c r="G43" s="95">
        <v>0.17000000000000004</v>
      </c>
      <c r="H43" s="98" t="s">
        <v>159</v>
      </c>
      <c r="I43" s="99">
        <v>4.8000000000000001E-2</v>
      </c>
      <c r="J43" s="99">
        <v>4.9300300249689163E-2</v>
      </c>
      <c r="K43" s="95">
        <v>30641000</v>
      </c>
      <c r="L43" s="114">
        <v>130.6454</v>
      </c>
      <c r="M43" s="95">
        <v>40031.068919999998</v>
      </c>
      <c r="N43" s="85"/>
      <c r="O43" s="96">
        <v>2.5838117209081965E-3</v>
      </c>
      <c r="P43" s="96">
        <f>M43/'סכום נכסי הקרן'!$C$42</f>
        <v>7.7182838452604014E-4</v>
      </c>
      <c r="Q43" s="149"/>
      <c r="R43" s="149"/>
      <c r="S43" s="149"/>
      <c r="T43" s="149"/>
      <c r="U43" s="149"/>
      <c r="V43" s="149"/>
      <c r="W43" s="149"/>
      <c r="X43" s="149"/>
      <c r="Y43" s="149"/>
      <c r="Z43" s="149"/>
      <c r="AA43" s="149"/>
      <c r="AB43" s="149"/>
      <c r="AC43" s="149"/>
      <c r="AD43" s="149"/>
    </row>
    <row r="44" spans="2:30" s="150" customFormat="1">
      <c r="B44" s="88" t="s">
        <v>1897</v>
      </c>
      <c r="C44" s="85">
        <v>98682000</v>
      </c>
      <c r="D44" s="85" t="s">
        <v>238</v>
      </c>
      <c r="E44" s="85"/>
      <c r="F44" s="113">
        <v>37347</v>
      </c>
      <c r="G44" s="95">
        <v>0.49</v>
      </c>
      <c r="H44" s="98" t="s">
        <v>159</v>
      </c>
      <c r="I44" s="99">
        <v>4.8000000000000001E-2</v>
      </c>
      <c r="J44" s="99">
        <v>5.0099999999999999E-2</v>
      </c>
      <c r="K44" s="95">
        <v>47986000</v>
      </c>
      <c r="L44" s="114">
        <v>130.0909</v>
      </c>
      <c r="M44" s="95">
        <v>62425.421200000004</v>
      </c>
      <c r="N44" s="85"/>
      <c r="O44" s="96">
        <v>4.0292587565306272E-3</v>
      </c>
      <c r="P44" s="96">
        <f>M44/'סכום נכסי הקרן'!$C$42</f>
        <v>1.2036079299916336E-3</v>
      </c>
      <c r="Q44" s="149"/>
      <c r="R44" s="149"/>
      <c r="S44" s="149"/>
      <c r="T44" s="149"/>
      <c r="U44" s="149"/>
      <c r="V44" s="149"/>
      <c r="W44" s="149"/>
      <c r="X44" s="149"/>
      <c r="Y44" s="149"/>
      <c r="Z44" s="149"/>
      <c r="AA44" s="149"/>
      <c r="AB44" s="149"/>
      <c r="AC44" s="149"/>
      <c r="AD44" s="149"/>
    </row>
    <row r="45" spans="2:30" s="150" customFormat="1">
      <c r="B45" s="88" t="s">
        <v>1898</v>
      </c>
      <c r="C45" s="85">
        <v>98683000</v>
      </c>
      <c r="D45" s="85" t="s">
        <v>238</v>
      </c>
      <c r="E45" s="85"/>
      <c r="F45" s="113">
        <v>37377</v>
      </c>
      <c r="G45" s="95">
        <v>0.56999999999999995</v>
      </c>
      <c r="H45" s="98" t="s">
        <v>159</v>
      </c>
      <c r="I45" s="99">
        <v>4.8000000000000001E-2</v>
      </c>
      <c r="J45" s="99">
        <v>5.0199999999999995E-2</v>
      </c>
      <c r="K45" s="95">
        <v>47723000</v>
      </c>
      <c r="L45" s="114">
        <v>128.9374</v>
      </c>
      <c r="M45" s="95">
        <v>61532.80214</v>
      </c>
      <c r="N45" s="85"/>
      <c r="O45" s="96">
        <v>3.9716445170971714E-3</v>
      </c>
      <c r="P45" s="96">
        <f>M45/'סכום נכסי הקרן'!$C$42</f>
        <v>1.1863975794897826E-3</v>
      </c>
      <c r="Q45" s="149"/>
      <c r="R45" s="149"/>
      <c r="S45" s="149"/>
      <c r="T45" s="149"/>
      <c r="U45" s="149"/>
      <c r="V45" s="149"/>
      <c r="W45" s="149"/>
      <c r="X45" s="149"/>
      <c r="Y45" s="149"/>
      <c r="Z45" s="149"/>
      <c r="AA45" s="149"/>
      <c r="AB45" s="149"/>
      <c r="AC45" s="149"/>
      <c r="AD45" s="149"/>
    </row>
    <row r="46" spans="2:30" s="150" customFormat="1">
      <c r="B46" s="88" t="s">
        <v>1899</v>
      </c>
      <c r="C46" s="85">
        <v>98684000</v>
      </c>
      <c r="D46" s="85" t="s">
        <v>238</v>
      </c>
      <c r="E46" s="85"/>
      <c r="F46" s="113">
        <v>37408</v>
      </c>
      <c r="G46" s="95">
        <v>0.66</v>
      </c>
      <c r="H46" s="98" t="s">
        <v>159</v>
      </c>
      <c r="I46" s="99">
        <v>4.8000000000000001E-2</v>
      </c>
      <c r="J46" s="99">
        <v>5.0100000000000006E-2</v>
      </c>
      <c r="K46" s="95">
        <v>40120000</v>
      </c>
      <c r="L46" s="114">
        <v>126.46810000000001</v>
      </c>
      <c r="M46" s="95">
        <v>50739.007899999997</v>
      </c>
      <c r="N46" s="85"/>
      <c r="O46" s="96">
        <v>3.2749573482854072E-3</v>
      </c>
      <c r="P46" s="96">
        <f>M46/'סכום נכסי הקרן'!$C$42</f>
        <v>9.7828530580019763E-4</v>
      </c>
      <c r="Q46" s="149"/>
      <c r="R46" s="149"/>
      <c r="S46" s="149"/>
      <c r="T46" s="149"/>
      <c r="U46" s="149"/>
      <c r="V46" s="149"/>
      <c r="W46" s="149"/>
      <c r="X46" s="149"/>
      <c r="Y46" s="149"/>
      <c r="Z46" s="149"/>
      <c r="AA46" s="149"/>
      <c r="AB46" s="149"/>
      <c r="AC46" s="149"/>
      <c r="AD46" s="149"/>
    </row>
    <row r="47" spans="2:30" s="150" customFormat="1">
      <c r="B47" s="88" t="s">
        <v>1900</v>
      </c>
      <c r="C47" s="85">
        <v>98685000</v>
      </c>
      <c r="D47" s="85" t="s">
        <v>238</v>
      </c>
      <c r="E47" s="85"/>
      <c r="F47" s="113">
        <v>37438</v>
      </c>
      <c r="G47" s="95">
        <v>0.74</v>
      </c>
      <c r="H47" s="98" t="s">
        <v>159</v>
      </c>
      <c r="I47" s="99">
        <v>4.8000000000000001E-2</v>
      </c>
      <c r="J47" s="99">
        <v>5.0199999999999988E-2</v>
      </c>
      <c r="K47" s="95">
        <v>62336000</v>
      </c>
      <c r="L47" s="114">
        <v>124.77160000000001</v>
      </c>
      <c r="M47" s="95">
        <v>77777.602870000002</v>
      </c>
      <c r="N47" s="85"/>
      <c r="O47" s="96">
        <v>5.020167768221789E-3</v>
      </c>
      <c r="P47" s="96">
        <f>M47/'סכום נכסי הקרן'!$C$42</f>
        <v>1.4996092583845E-3</v>
      </c>
      <c r="Q47" s="149"/>
      <c r="R47" s="149"/>
      <c r="S47" s="149"/>
      <c r="T47" s="149"/>
      <c r="U47" s="149"/>
      <c r="V47" s="149"/>
      <c r="W47" s="149"/>
      <c r="X47" s="149"/>
      <c r="Y47" s="149"/>
      <c r="Z47" s="149"/>
      <c r="AA47" s="149"/>
      <c r="AB47" s="149"/>
      <c r="AC47" s="149"/>
      <c r="AD47" s="149"/>
    </row>
    <row r="48" spans="2:30" s="150" customFormat="1">
      <c r="B48" s="88" t="s">
        <v>1901</v>
      </c>
      <c r="C48" s="85">
        <v>98686000</v>
      </c>
      <c r="D48" s="85" t="s">
        <v>238</v>
      </c>
      <c r="E48" s="85"/>
      <c r="F48" s="113">
        <v>37469</v>
      </c>
      <c r="G48" s="95">
        <v>0.82000000000000017</v>
      </c>
      <c r="H48" s="98" t="s">
        <v>159</v>
      </c>
      <c r="I48" s="99">
        <v>4.8000000000000001E-2</v>
      </c>
      <c r="J48" s="99">
        <v>5.0099999999999999E-2</v>
      </c>
      <c r="K48" s="95">
        <v>48877000</v>
      </c>
      <c r="L48" s="114">
        <v>122.6514</v>
      </c>
      <c r="M48" s="95">
        <v>59948.33</v>
      </c>
      <c r="N48" s="85"/>
      <c r="O48" s="96">
        <v>3.8693745103939754E-3</v>
      </c>
      <c r="P48" s="96">
        <f>M48/'סכום נכסי הקרן'!$C$42</f>
        <v>1.1558477939073218E-3</v>
      </c>
      <c r="Q48" s="149"/>
      <c r="R48" s="149"/>
      <c r="S48" s="149"/>
      <c r="T48" s="149"/>
      <c r="U48" s="149"/>
      <c r="V48" s="149"/>
      <c r="W48" s="149"/>
      <c r="X48" s="149"/>
      <c r="Y48" s="149"/>
      <c r="Z48" s="149"/>
      <c r="AA48" s="149"/>
      <c r="AB48" s="149"/>
      <c r="AC48" s="149"/>
      <c r="AD48" s="149"/>
    </row>
    <row r="49" spans="2:30" s="150" customFormat="1">
      <c r="B49" s="88" t="s">
        <v>1902</v>
      </c>
      <c r="C49" s="85">
        <v>98687000</v>
      </c>
      <c r="D49" s="85" t="s">
        <v>238</v>
      </c>
      <c r="E49" s="85"/>
      <c r="F49" s="113">
        <v>37500</v>
      </c>
      <c r="G49" s="95">
        <v>0.91</v>
      </c>
      <c r="H49" s="98" t="s">
        <v>159</v>
      </c>
      <c r="I49" s="99">
        <v>4.8000000000000001E-2</v>
      </c>
      <c r="J49" s="99">
        <v>5.0001689613007813E-2</v>
      </c>
      <c r="K49" s="95">
        <v>50056000</v>
      </c>
      <c r="L49" s="114">
        <v>121.36579999999999</v>
      </c>
      <c r="M49" s="95">
        <v>60750.879950000002</v>
      </c>
      <c r="N49" s="85"/>
      <c r="O49" s="96">
        <v>3.9211752247733074E-3</v>
      </c>
      <c r="P49" s="96">
        <f>M49/'סכום נכסי הקרן'!$C$42</f>
        <v>1.1713215458735221E-3</v>
      </c>
      <c r="Q49" s="149"/>
      <c r="R49" s="149"/>
      <c r="S49" s="149"/>
      <c r="T49" s="149"/>
      <c r="U49" s="149"/>
      <c r="V49" s="149"/>
      <c r="W49" s="149"/>
      <c r="X49" s="149"/>
      <c r="Y49" s="149"/>
      <c r="Z49" s="149"/>
      <c r="AA49" s="149"/>
      <c r="AB49" s="149"/>
      <c r="AC49" s="149"/>
      <c r="AD49" s="149"/>
    </row>
    <row r="50" spans="2:30" s="150" customFormat="1">
      <c r="B50" s="88" t="s">
        <v>1903</v>
      </c>
      <c r="C50" s="85">
        <v>98688000</v>
      </c>
      <c r="D50" s="85" t="s">
        <v>238</v>
      </c>
      <c r="E50" s="85"/>
      <c r="F50" s="113">
        <v>37530</v>
      </c>
      <c r="G50" s="95">
        <v>0.97</v>
      </c>
      <c r="H50" s="98" t="s">
        <v>159</v>
      </c>
      <c r="I50" s="99">
        <v>4.8000000000000001E-2</v>
      </c>
      <c r="J50" s="99">
        <v>5.0099999999999999E-2</v>
      </c>
      <c r="K50" s="95">
        <v>47120000</v>
      </c>
      <c r="L50" s="114">
        <v>124.23350000000001</v>
      </c>
      <c r="M50" s="95">
        <v>58538.813590000005</v>
      </c>
      <c r="N50" s="85"/>
      <c r="O50" s="96">
        <v>3.7783970491563393E-3</v>
      </c>
      <c r="P50" s="96">
        <f>M50/'סכום נכסי הקרן'!$C$42</f>
        <v>1.1286712831859278E-3</v>
      </c>
      <c r="Q50" s="149"/>
      <c r="R50" s="149"/>
      <c r="S50" s="149"/>
      <c r="T50" s="149"/>
      <c r="U50" s="149"/>
      <c r="V50" s="149"/>
      <c r="W50" s="149"/>
      <c r="X50" s="149"/>
      <c r="Y50" s="149"/>
      <c r="Z50" s="149"/>
      <c r="AA50" s="149"/>
      <c r="AB50" s="149"/>
      <c r="AC50" s="149"/>
      <c r="AD50" s="149"/>
    </row>
    <row r="51" spans="2:30" s="150" customFormat="1">
      <c r="B51" s="88" t="s">
        <v>1904</v>
      </c>
      <c r="C51" s="85">
        <v>98689000</v>
      </c>
      <c r="D51" s="85" t="s">
        <v>238</v>
      </c>
      <c r="E51" s="85"/>
      <c r="F51" s="113">
        <v>37561</v>
      </c>
      <c r="G51" s="95">
        <v>1.05</v>
      </c>
      <c r="H51" s="98" t="s">
        <v>159</v>
      </c>
      <c r="I51" s="99">
        <v>4.8000000000000001E-2</v>
      </c>
      <c r="J51" s="99">
        <v>0.05</v>
      </c>
      <c r="K51" s="95">
        <v>23506000</v>
      </c>
      <c r="L51" s="114">
        <v>123.2753</v>
      </c>
      <c r="M51" s="95">
        <v>28977.087</v>
      </c>
      <c r="N51" s="85"/>
      <c r="O51" s="96">
        <v>1.8703306968395721E-3</v>
      </c>
      <c r="P51" s="96">
        <f>M51/'סכום נכסי הקרן'!$C$42</f>
        <v>5.5869950143416054E-4</v>
      </c>
      <c r="Q51" s="149"/>
      <c r="R51" s="149"/>
      <c r="S51" s="149"/>
      <c r="T51" s="149"/>
      <c r="U51" s="149"/>
      <c r="V51" s="149"/>
      <c r="W51" s="149"/>
      <c r="X51" s="149"/>
      <c r="Y51" s="149"/>
      <c r="Z51" s="149"/>
      <c r="AA51" s="149"/>
      <c r="AB51" s="149"/>
      <c r="AC51" s="149"/>
      <c r="AD51" s="149"/>
    </row>
    <row r="52" spans="2:30" s="150" customFormat="1">
      <c r="B52" s="88" t="s">
        <v>1905</v>
      </c>
      <c r="C52" s="85">
        <v>98690000</v>
      </c>
      <c r="D52" s="85" t="s">
        <v>238</v>
      </c>
      <c r="E52" s="85"/>
      <c r="F52" s="113">
        <v>37591</v>
      </c>
      <c r="G52" s="95">
        <v>1.1299999999999997</v>
      </c>
      <c r="H52" s="98" t="s">
        <v>159</v>
      </c>
      <c r="I52" s="99">
        <v>4.8000000000000001E-2</v>
      </c>
      <c r="J52" s="99">
        <v>5.0099999999999999E-2</v>
      </c>
      <c r="K52" s="95">
        <v>64400000</v>
      </c>
      <c r="L52" s="114">
        <v>121.9845</v>
      </c>
      <c r="M52" s="95">
        <v>78558.030660000019</v>
      </c>
      <c r="N52" s="85"/>
      <c r="O52" s="96">
        <v>5.0705406042595757E-3</v>
      </c>
      <c r="P52" s="96">
        <f>M52/'סכום נכסי הקרן'!$C$42</f>
        <v>1.5146564788721347E-3</v>
      </c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</row>
    <row r="53" spans="2:30" s="150" customFormat="1">
      <c r="B53" s="88" t="s">
        <v>1906</v>
      </c>
      <c r="C53" s="85">
        <v>98691000</v>
      </c>
      <c r="D53" s="85" t="s">
        <v>238</v>
      </c>
      <c r="E53" s="85"/>
      <c r="F53" s="113">
        <v>37622</v>
      </c>
      <c r="G53" s="95">
        <v>1.2199999999999998</v>
      </c>
      <c r="H53" s="98" t="s">
        <v>159</v>
      </c>
      <c r="I53" s="99">
        <v>4.8000000000000001E-2</v>
      </c>
      <c r="J53" s="99">
        <v>4.9991375708716174E-2</v>
      </c>
      <c r="K53" s="95">
        <v>48023000</v>
      </c>
      <c r="L53" s="114">
        <v>122.4992</v>
      </c>
      <c r="M53" s="95">
        <v>58827.773240000002</v>
      </c>
      <c r="N53" s="85"/>
      <c r="O53" s="96">
        <v>3.7970479958005969E-3</v>
      </c>
      <c r="P53" s="96">
        <f>M53/'סכום נכסי הקרן'!$C$42</f>
        <v>1.1342426372833768E-3</v>
      </c>
      <c r="Q53" s="149"/>
      <c r="R53" s="149"/>
      <c r="S53" s="149"/>
      <c r="T53" s="149"/>
      <c r="U53" s="149"/>
      <c r="V53" s="149"/>
      <c r="W53" s="149"/>
      <c r="X53" s="149"/>
      <c r="Y53" s="149"/>
      <c r="Z53" s="149"/>
      <c r="AA53" s="149"/>
      <c r="AB53" s="149"/>
      <c r="AC53" s="149"/>
      <c r="AD53" s="149"/>
    </row>
    <row r="54" spans="2:30" s="150" customFormat="1">
      <c r="B54" s="88" t="s">
        <v>1907</v>
      </c>
      <c r="C54" s="85">
        <v>98692000</v>
      </c>
      <c r="D54" s="85" t="s">
        <v>238</v>
      </c>
      <c r="E54" s="85"/>
      <c r="F54" s="113">
        <v>37653</v>
      </c>
      <c r="G54" s="95">
        <v>1.31</v>
      </c>
      <c r="H54" s="98" t="s">
        <v>159</v>
      </c>
      <c r="I54" s="99">
        <v>4.8000000000000001E-2</v>
      </c>
      <c r="J54" s="99">
        <v>4.9900753272349822E-2</v>
      </c>
      <c r="K54" s="95">
        <v>41550000</v>
      </c>
      <c r="L54" s="114">
        <v>122.3212</v>
      </c>
      <c r="M54" s="95">
        <v>50824.450159999993</v>
      </c>
      <c r="N54" s="85"/>
      <c r="O54" s="96">
        <v>3.2804722325691636E-3</v>
      </c>
      <c r="P54" s="96">
        <f>M54/'סכום נכסי הקרן'!$C$42</f>
        <v>9.7993269527255587E-4</v>
      </c>
      <c r="Q54" s="149"/>
      <c r="R54" s="149"/>
      <c r="S54" s="149"/>
      <c r="T54" s="149"/>
      <c r="U54" s="149"/>
      <c r="V54" s="149"/>
      <c r="W54" s="149"/>
      <c r="X54" s="149"/>
      <c r="Y54" s="149"/>
      <c r="Z54" s="149"/>
      <c r="AA54" s="149"/>
      <c r="AB54" s="149"/>
      <c r="AC54" s="149"/>
      <c r="AD54" s="149"/>
    </row>
    <row r="55" spans="2:30" s="150" customFormat="1">
      <c r="B55" s="88" t="s">
        <v>1908</v>
      </c>
      <c r="C55" s="85">
        <v>98693000</v>
      </c>
      <c r="D55" s="85" t="s">
        <v>238</v>
      </c>
      <c r="E55" s="85"/>
      <c r="F55" s="113">
        <v>37681</v>
      </c>
      <c r="G55" s="95">
        <v>1.3899999999999997</v>
      </c>
      <c r="H55" s="98" t="s">
        <v>159</v>
      </c>
      <c r="I55" s="99">
        <v>4.8000000000000001E-2</v>
      </c>
      <c r="J55" s="99">
        <v>5.0200685067436746E-2</v>
      </c>
      <c r="K55" s="95">
        <v>45541000</v>
      </c>
      <c r="L55" s="114">
        <v>121.59480000000001</v>
      </c>
      <c r="M55" s="95">
        <v>55375.49293</v>
      </c>
      <c r="N55" s="85"/>
      <c r="O55" s="96">
        <v>3.5742200131987627E-3</v>
      </c>
      <c r="P55" s="96">
        <f>M55/'סכום נכסי הקרן'!$C$42</f>
        <v>1.0676801395413515E-3</v>
      </c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49"/>
      <c r="AB55" s="149"/>
      <c r="AC55" s="149"/>
      <c r="AD55" s="149"/>
    </row>
    <row r="56" spans="2:30" s="150" customFormat="1">
      <c r="B56" s="88" t="s">
        <v>1909</v>
      </c>
      <c r="C56" s="85">
        <v>98694000</v>
      </c>
      <c r="D56" s="85" t="s">
        <v>238</v>
      </c>
      <c r="E56" s="85"/>
      <c r="F56" s="113">
        <v>37712</v>
      </c>
      <c r="G56" s="95">
        <v>1.43</v>
      </c>
      <c r="H56" s="98" t="s">
        <v>159</v>
      </c>
      <c r="I56" s="99">
        <v>4.8000000000000001E-2</v>
      </c>
      <c r="J56" s="99">
        <v>5.0200000000000002E-2</v>
      </c>
      <c r="K56" s="95">
        <v>74860000</v>
      </c>
      <c r="L56" s="114">
        <v>123.54049999999999</v>
      </c>
      <c r="M56" s="95">
        <v>92482.389249999993</v>
      </c>
      <c r="N56" s="85"/>
      <c r="O56" s="96">
        <v>5.9692905477814603E-3</v>
      </c>
      <c r="P56" s="96">
        <f>M56/'סכום נכסי הקרן'!$C$42</f>
        <v>1.7831283305121376E-3</v>
      </c>
      <c r="Q56" s="149"/>
      <c r="R56" s="149"/>
      <c r="S56" s="149"/>
      <c r="T56" s="149"/>
      <c r="U56" s="149"/>
      <c r="V56" s="149"/>
      <c r="W56" s="149"/>
      <c r="X56" s="149"/>
      <c r="Y56" s="149"/>
      <c r="Z56" s="149"/>
      <c r="AA56" s="149"/>
      <c r="AB56" s="149"/>
      <c r="AC56" s="149"/>
      <c r="AD56" s="149"/>
    </row>
    <row r="57" spans="2:30" s="150" customFormat="1">
      <c r="B57" s="88" t="s">
        <v>1910</v>
      </c>
      <c r="C57" s="85">
        <v>98695000</v>
      </c>
      <c r="D57" s="85" t="s">
        <v>238</v>
      </c>
      <c r="E57" s="85"/>
      <c r="F57" s="113">
        <v>37742</v>
      </c>
      <c r="G57" s="95">
        <v>1.5199999999999998</v>
      </c>
      <c r="H57" s="98" t="s">
        <v>159</v>
      </c>
      <c r="I57" s="99">
        <v>4.8000000000000001E-2</v>
      </c>
      <c r="J57" s="99">
        <v>5.0200909564595657E-2</v>
      </c>
      <c r="K57" s="95">
        <v>35180000</v>
      </c>
      <c r="L57" s="114">
        <v>122.7791</v>
      </c>
      <c r="M57" s="95">
        <v>43193.694200000005</v>
      </c>
      <c r="N57" s="85"/>
      <c r="O57" s="96">
        <v>2.7879438734528905E-3</v>
      </c>
      <c r="P57" s="96">
        <f>M57/'סכום נכסי הקרן'!$C$42</f>
        <v>8.3280612073393008E-4</v>
      </c>
      <c r="Q57" s="149"/>
      <c r="R57" s="149"/>
      <c r="S57" s="149"/>
      <c r="T57" s="149"/>
      <c r="U57" s="149"/>
      <c r="V57" s="149"/>
      <c r="W57" s="149"/>
      <c r="X57" s="149"/>
      <c r="Y57" s="149"/>
      <c r="Z57" s="149"/>
      <c r="AA57" s="149"/>
      <c r="AB57" s="149"/>
      <c r="AC57" s="149"/>
      <c r="AD57" s="149"/>
    </row>
    <row r="58" spans="2:30" s="150" customFormat="1">
      <c r="B58" s="88" t="s">
        <v>1911</v>
      </c>
      <c r="C58" s="85">
        <v>98696000</v>
      </c>
      <c r="D58" s="85" t="s">
        <v>238</v>
      </c>
      <c r="E58" s="85"/>
      <c r="F58" s="113">
        <v>37773</v>
      </c>
      <c r="G58" s="95">
        <v>1.5999999999999999</v>
      </c>
      <c r="H58" s="98" t="s">
        <v>159</v>
      </c>
      <c r="I58" s="99">
        <v>4.8000000000000001E-2</v>
      </c>
      <c r="J58" s="99">
        <v>5.0199999999999995E-2</v>
      </c>
      <c r="K58" s="95">
        <v>82586000</v>
      </c>
      <c r="L58" s="114">
        <v>122.53489999999999</v>
      </c>
      <c r="M58" s="95">
        <v>101196.65733000002</v>
      </c>
      <c r="N58" s="85"/>
      <c r="O58" s="96">
        <v>6.5317543693006247E-3</v>
      </c>
      <c r="P58" s="96">
        <f>M58/'סכום נכסי הקרן'!$C$42</f>
        <v>1.9511458138312728E-3</v>
      </c>
      <c r="Q58" s="149"/>
      <c r="R58" s="149"/>
      <c r="S58" s="149"/>
      <c r="T58" s="149"/>
      <c r="U58" s="149"/>
      <c r="V58" s="149"/>
      <c r="W58" s="149"/>
      <c r="X58" s="149"/>
      <c r="Y58" s="149"/>
      <c r="Z58" s="149"/>
      <c r="AA58" s="149"/>
      <c r="AB58" s="149"/>
      <c r="AC58" s="149"/>
      <c r="AD58" s="149"/>
    </row>
    <row r="59" spans="2:30" s="150" customFormat="1">
      <c r="B59" s="88" t="s">
        <v>1912</v>
      </c>
      <c r="C59" s="85">
        <v>98697000</v>
      </c>
      <c r="D59" s="85" t="s">
        <v>238</v>
      </c>
      <c r="E59" s="85"/>
      <c r="F59" s="113">
        <v>37803</v>
      </c>
      <c r="G59" s="95">
        <v>1.68</v>
      </c>
      <c r="H59" s="98" t="s">
        <v>159</v>
      </c>
      <c r="I59" s="99">
        <v>4.8000000000000001E-2</v>
      </c>
      <c r="J59" s="99">
        <v>5.0200000000000002E-2</v>
      </c>
      <c r="K59" s="95">
        <v>105869000</v>
      </c>
      <c r="L59" s="114">
        <v>122.6371</v>
      </c>
      <c r="M59" s="95">
        <v>129834.70345999999</v>
      </c>
      <c r="N59" s="85"/>
      <c r="O59" s="96">
        <v>8.3802016191724515E-3</v>
      </c>
      <c r="P59" s="96">
        <f>M59/'סכום נכסי הקרן'!$C$42</f>
        <v>2.5033083584955962E-3</v>
      </c>
      <c r="Q59" s="149"/>
      <c r="R59" s="149"/>
      <c r="S59" s="149"/>
      <c r="T59" s="149"/>
      <c r="U59" s="149"/>
      <c r="V59" s="149"/>
      <c r="W59" s="149"/>
      <c r="X59" s="149"/>
      <c r="Y59" s="149"/>
      <c r="Z59" s="149"/>
      <c r="AA59" s="149"/>
      <c r="AB59" s="149"/>
      <c r="AC59" s="149"/>
      <c r="AD59" s="149"/>
    </row>
    <row r="60" spans="2:30" s="150" customFormat="1">
      <c r="B60" s="88" t="s">
        <v>1913</v>
      </c>
      <c r="C60" s="85">
        <v>98698000</v>
      </c>
      <c r="D60" s="85" t="s">
        <v>238</v>
      </c>
      <c r="E60" s="85"/>
      <c r="F60" s="113">
        <v>37834</v>
      </c>
      <c r="G60" s="95">
        <v>1.7699999999999998</v>
      </c>
      <c r="H60" s="98" t="s">
        <v>159</v>
      </c>
      <c r="I60" s="99">
        <v>4.8000000000000001E-2</v>
      </c>
      <c r="J60" s="99">
        <v>5.0199999999999995E-2</v>
      </c>
      <c r="K60" s="95">
        <v>50811000</v>
      </c>
      <c r="L60" s="114">
        <v>122.86660000000001</v>
      </c>
      <c r="M60" s="95">
        <v>62429.726520000004</v>
      </c>
      <c r="N60" s="85"/>
      <c r="O60" s="96">
        <v>4.0295366440959201E-3</v>
      </c>
      <c r="P60" s="96">
        <f>M60/'סכום נכסי הקרן'!$C$42</f>
        <v>1.2036909397205797E-3</v>
      </c>
      <c r="Q60" s="149"/>
      <c r="R60" s="149"/>
      <c r="S60" s="149"/>
      <c r="T60" s="149"/>
      <c r="U60" s="149"/>
      <c r="V60" s="149"/>
      <c r="W60" s="149"/>
      <c r="X60" s="149"/>
      <c r="Y60" s="149"/>
      <c r="Z60" s="149"/>
      <c r="AA60" s="149"/>
      <c r="AB60" s="149"/>
      <c r="AC60" s="149"/>
      <c r="AD60" s="149"/>
    </row>
    <row r="61" spans="2:30" s="150" customFormat="1">
      <c r="B61" s="88" t="s">
        <v>1914</v>
      </c>
      <c r="C61" s="85">
        <v>98699000</v>
      </c>
      <c r="D61" s="85" t="s">
        <v>238</v>
      </c>
      <c r="E61" s="85"/>
      <c r="F61" s="113">
        <v>37865</v>
      </c>
      <c r="G61" s="95">
        <v>1.85</v>
      </c>
      <c r="H61" s="98" t="s">
        <v>159</v>
      </c>
      <c r="I61" s="99">
        <v>4.8000000000000001E-2</v>
      </c>
      <c r="J61" s="99">
        <v>5.0100000000000006E-2</v>
      </c>
      <c r="K61" s="95">
        <v>65889000</v>
      </c>
      <c r="L61" s="114">
        <v>123.22</v>
      </c>
      <c r="M61" s="95">
        <v>81188.409769999998</v>
      </c>
      <c r="N61" s="85"/>
      <c r="O61" s="96">
        <v>5.2403188429679219E-3</v>
      </c>
      <c r="P61" s="96">
        <f>M61/'סכום נכסי הקרן'!$C$42</f>
        <v>1.5653721183475527E-3</v>
      </c>
      <c r="Q61" s="149"/>
      <c r="R61" s="149"/>
      <c r="S61" s="149"/>
      <c r="T61" s="149"/>
      <c r="U61" s="149"/>
      <c r="V61" s="149"/>
      <c r="W61" s="149"/>
      <c r="X61" s="149"/>
      <c r="Y61" s="149"/>
      <c r="Z61" s="149"/>
      <c r="AA61" s="149"/>
      <c r="AB61" s="149"/>
      <c r="AC61" s="149"/>
      <c r="AD61" s="149"/>
    </row>
    <row r="62" spans="2:30" s="150" customFormat="1">
      <c r="B62" s="88" t="s">
        <v>1915</v>
      </c>
      <c r="C62" s="85">
        <v>98700000</v>
      </c>
      <c r="D62" s="85" t="s">
        <v>238</v>
      </c>
      <c r="E62" s="85"/>
      <c r="F62" s="113">
        <v>37895</v>
      </c>
      <c r="G62" s="95">
        <v>1.89</v>
      </c>
      <c r="H62" s="98" t="s">
        <v>159</v>
      </c>
      <c r="I62" s="99">
        <v>4.8000000000000001E-2</v>
      </c>
      <c r="J62" s="99">
        <v>5.010057699671018E-2</v>
      </c>
      <c r="K62" s="95">
        <v>57883000</v>
      </c>
      <c r="L62" s="114">
        <v>125.4208</v>
      </c>
      <c r="M62" s="95">
        <v>72597.323799999998</v>
      </c>
      <c r="N62" s="85"/>
      <c r="O62" s="96">
        <v>4.6858058303632126E-3</v>
      </c>
      <c r="P62" s="96">
        <f>M62/'סכום נכסי הקרן'!$C$42</f>
        <v>1.3997296765031735E-3</v>
      </c>
      <c r="Q62" s="149"/>
      <c r="R62" s="149"/>
      <c r="S62" s="149"/>
      <c r="T62" s="149"/>
      <c r="U62" s="149"/>
      <c r="V62" s="149"/>
      <c r="W62" s="149"/>
      <c r="X62" s="149"/>
      <c r="Y62" s="149"/>
      <c r="Z62" s="149"/>
      <c r="AA62" s="149"/>
      <c r="AB62" s="149"/>
      <c r="AC62" s="149"/>
      <c r="AD62" s="149"/>
    </row>
    <row r="63" spans="2:30" s="150" customFormat="1">
      <c r="B63" s="88" t="s">
        <v>1916</v>
      </c>
      <c r="C63" s="85">
        <v>98704000</v>
      </c>
      <c r="D63" s="85" t="s">
        <v>238</v>
      </c>
      <c r="E63" s="85"/>
      <c r="F63" s="113">
        <v>38384</v>
      </c>
      <c r="G63" s="95">
        <v>3.0999999999999996</v>
      </c>
      <c r="H63" s="98" t="s">
        <v>159</v>
      </c>
      <c r="I63" s="99">
        <v>4.8000000000000001E-2</v>
      </c>
      <c r="J63" s="99">
        <v>4.8406684694778622E-2</v>
      </c>
      <c r="K63" s="95">
        <v>12200000</v>
      </c>
      <c r="L63" s="114">
        <v>123.4866</v>
      </c>
      <c r="M63" s="95">
        <v>15065.36758</v>
      </c>
      <c r="N63" s="85"/>
      <c r="O63" s="96">
        <v>9.7239655055891914E-4</v>
      </c>
      <c r="P63" s="96">
        <f>M63/'סכום נכסי הקרן'!$C$42</f>
        <v>2.904713422666801E-4</v>
      </c>
      <c r="Q63" s="149"/>
      <c r="R63" s="149"/>
      <c r="S63" s="149"/>
      <c r="T63" s="149"/>
      <c r="U63" s="149"/>
      <c r="V63" s="149"/>
      <c r="W63" s="149"/>
      <c r="X63" s="149"/>
      <c r="Y63" s="149"/>
      <c r="Z63" s="149"/>
      <c r="AA63" s="149"/>
      <c r="AB63" s="149"/>
      <c r="AC63" s="149"/>
      <c r="AD63" s="149"/>
    </row>
    <row r="64" spans="2:30" s="150" customFormat="1">
      <c r="B64" s="88" t="s">
        <v>1917</v>
      </c>
      <c r="C64" s="85">
        <v>8287427</v>
      </c>
      <c r="D64" s="85" t="s">
        <v>238</v>
      </c>
      <c r="E64" s="85"/>
      <c r="F64" s="113">
        <v>39569</v>
      </c>
      <c r="G64" s="95">
        <v>5.61</v>
      </c>
      <c r="H64" s="98" t="s">
        <v>159</v>
      </c>
      <c r="I64" s="99">
        <v>4.8000000000000001E-2</v>
      </c>
      <c r="J64" s="99">
        <v>4.8600000000000004E-2</v>
      </c>
      <c r="K64" s="95">
        <v>112578000</v>
      </c>
      <c r="L64" s="114">
        <v>117.98690000000001</v>
      </c>
      <c r="M64" s="95">
        <v>132827.27098999999</v>
      </c>
      <c r="N64" s="85"/>
      <c r="O64" s="96">
        <v>8.5733573671509956E-3</v>
      </c>
      <c r="P64" s="96">
        <f>M64/'סכום נכסי הקרן'!$C$42</f>
        <v>2.5610072564910729E-3</v>
      </c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</row>
    <row r="65" spans="2:30" s="150" customFormat="1">
      <c r="B65" s="88" t="s">
        <v>1918</v>
      </c>
      <c r="C65" s="85">
        <v>8287450</v>
      </c>
      <c r="D65" s="85" t="s">
        <v>238</v>
      </c>
      <c r="E65" s="85"/>
      <c r="F65" s="113">
        <v>39661</v>
      </c>
      <c r="G65" s="95">
        <v>5.87</v>
      </c>
      <c r="H65" s="98" t="s">
        <v>159</v>
      </c>
      <c r="I65" s="99">
        <v>4.8000000000000001E-2</v>
      </c>
      <c r="J65" s="99">
        <v>4.8499999999999995E-2</v>
      </c>
      <c r="K65" s="95">
        <v>20857000</v>
      </c>
      <c r="L65" s="114">
        <v>114.0445</v>
      </c>
      <c r="M65" s="95">
        <v>23786.255239999999</v>
      </c>
      <c r="N65" s="85"/>
      <c r="O65" s="96">
        <v>1.5352876339237661E-3</v>
      </c>
      <c r="P65" s="96">
        <f>M65/'סכום נכסי הקרן'!$C$42</f>
        <v>4.586164559458198E-4</v>
      </c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</row>
    <row r="66" spans="2:30" s="150" customFormat="1">
      <c r="B66" s="88" t="s">
        <v>1919</v>
      </c>
      <c r="C66" s="85">
        <v>8287468</v>
      </c>
      <c r="D66" s="85" t="s">
        <v>238</v>
      </c>
      <c r="E66" s="85"/>
      <c r="F66" s="113">
        <v>39692</v>
      </c>
      <c r="G66" s="95">
        <v>5.95</v>
      </c>
      <c r="H66" s="98" t="s">
        <v>159</v>
      </c>
      <c r="I66" s="99">
        <v>4.8000000000000001E-2</v>
      </c>
      <c r="J66" s="99">
        <v>4.8500000000000015E-2</v>
      </c>
      <c r="K66" s="95">
        <v>66472000</v>
      </c>
      <c r="L66" s="114">
        <v>112.3092</v>
      </c>
      <c r="M66" s="95">
        <v>74654.162879999989</v>
      </c>
      <c r="N66" s="85"/>
      <c r="O66" s="96">
        <v>4.8185648364628677E-3</v>
      </c>
      <c r="P66" s="96">
        <f>M66/'סכום נכסי הקרן'!$C$42</f>
        <v>1.4393870433229057E-3</v>
      </c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</row>
    <row r="67" spans="2:30" s="150" customFormat="1">
      <c r="B67" s="88" t="s">
        <v>1920</v>
      </c>
      <c r="C67" s="85">
        <v>71116487</v>
      </c>
      <c r="D67" s="85" t="s">
        <v>238</v>
      </c>
      <c r="E67" s="85"/>
      <c r="F67" s="113">
        <v>40909</v>
      </c>
      <c r="G67" s="95">
        <v>8.129999999999999</v>
      </c>
      <c r="H67" s="98" t="s">
        <v>159</v>
      </c>
      <c r="I67" s="99">
        <v>4.8000000000000001E-2</v>
      </c>
      <c r="J67" s="99">
        <v>4.8503109873114542E-2</v>
      </c>
      <c r="K67" s="95">
        <v>114113000</v>
      </c>
      <c r="L67" s="114">
        <v>103.5746</v>
      </c>
      <c r="M67" s="95">
        <v>118192.03918000001</v>
      </c>
      <c r="N67" s="85"/>
      <c r="O67" s="96">
        <v>7.6287239983929174E-3</v>
      </c>
      <c r="P67" s="96">
        <f>M67/'סכום נכסי הקרן'!$C$42</f>
        <v>2.2788292475138298E-3</v>
      </c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</row>
    <row r="68" spans="2:30" s="150" customFormat="1">
      <c r="B68" s="88" t="s">
        <v>1921</v>
      </c>
      <c r="C68" s="85">
        <v>8790</v>
      </c>
      <c r="D68" s="85" t="s">
        <v>238</v>
      </c>
      <c r="E68" s="85"/>
      <c r="F68" s="113">
        <v>41030</v>
      </c>
      <c r="G68" s="95">
        <v>8.26</v>
      </c>
      <c r="H68" s="98" t="s">
        <v>159</v>
      </c>
      <c r="I68" s="99">
        <v>4.8000000000000001E-2</v>
      </c>
      <c r="J68" s="99">
        <v>4.8600000000000011E-2</v>
      </c>
      <c r="K68" s="95">
        <v>157838000</v>
      </c>
      <c r="L68" s="114">
        <v>103.9725</v>
      </c>
      <c r="M68" s="95">
        <v>164108.16510999997</v>
      </c>
      <c r="N68" s="85"/>
      <c r="O68" s="96">
        <v>1.0592387661577225E-2</v>
      </c>
      <c r="P68" s="96">
        <f>M68/'סכום נכסי הקרן'!$C$42</f>
        <v>3.1641258497871745E-3</v>
      </c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</row>
    <row r="69" spans="2:30" s="150" customFormat="1">
      <c r="B69" s="88" t="s">
        <v>1922</v>
      </c>
      <c r="C69" s="85">
        <v>8287928</v>
      </c>
      <c r="D69" s="85" t="s">
        <v>238</v>
      </c>
      <c r="E69" s="85"/>
      <c r="F69" s="113">
        <v>41091</v>
      </c>
      <c r="G69" s="95">
        <v>8.4300000000000015</v>
      </c>
      <c r="H69" s="98" t="s">
        <v>159</v>
      </c>
      <c r="I69" s="99">
        <v>4.8000000000000001E-2</v>
      </c>
      <c r="J69" s="99">
        <v>4.863341685684551E-2</v>
      </c>
      <c r="K69" s="95">
        <v>23453000</v>
      </c>
      <c r="L69" s="114">
        <v>102.2306</v>
      </c>
      <c r="M69" s="95">
        <v>23976.15092</v>
      </c>
      <c r="N69" s="85"/>
      <c r="O69" s="96">
        <v>1.5475444808422029E-3</v>
      </c>
      <c r="P69" s="96">
        <f>M69/'סכום נכסי הקרן'!$C$42</f>
        <v>4.6227778400617669E-4</v>
      </c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</row>
    <row r="70" spans="2:30" s="150" customFormat="1">
      <c r="B70" s="88" t="s">
        <v>1923</v>
      </c>
      <c r="C70" s="85">
        <v>8793</v>
      </c>
      <c r="D70" s="85" t="s">
        <v>238</v>
      </c>
      <c r="E70" s="85"/>
      <c r="F70" s="113">
        <v>41122</v>
      </c>
      <c r="G70" s="95">
        <v>8.51</v>
      </c>
      <c r="H70" s="98" t="s">
        <v>159</v>
      </c>
      <c r="I70" s="99">
        <v>4.8000000000000001E-2</v>
      </c>
      <c r="J70" s="99">
        <v>4.8599999999999997E-2</v>
      </c>
      <c r="K70" s="95">
        <v>75336000</v>
      </c>
      <c r="L70" s="114">
        <v>102.16889999999999</v>
      </c>
      <c r="M70" s="95">
        <v>76969.990849999987</v>
      </c>
      <c r="N70" s="85"/>
      <c r="O70" s="96">
        <v>4.9680403217278518E-3</v>
      </c>
      <c r="P70" s="96">
        <f>M70/'סכום נכסי הקרן'!$C$42</f>
        <v>1.4840379059940323E-3</v>
      </c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</row>
    <row r="71" spans="2:30" s="150" customFormat="1">
      <c r="B71" s="88" t="s">
        <v>1924</v>
      </c>
      <c r="C71" s="85">
        <v>71120232</v>
      </c>
      <c r="D71" s="85" t="s">
        <v>238</v>
      </c>
      <c r="E71" s="85"/>
      <c r="F71" s="113">
        <v>41154</v>
      </c>
      <c r="G71" s="95">
        <v>8.6000000000000014</v>
      </c>
      <c r="H71" s="98" t="s">
        <v>159</v>
      </c>
      <c r="I71" s="99">
        <v>4.8000000000000001E-2</v>
      </c>
      <c r="J71" s="99">
        <v>4.8600000000000004E-2</v>
      </c>
      <c r="K71" s="95">
        <v>131434000</v>
      </c>
      <c r="L71" s="114">
        <v>101.6584</v>
      </c>
      <c r="M71" s="95">
        <v>133613.71859999999</v>
      </c>
      <c r="N71" s="85"/>
      <c r="O71" s="96">
        <v>8.624118753429718E-3</v>
      </c>
      <c r="P71" s="96">
        <f>M71/'סכום נכסי הקרן'!$C$42</f>
        <v>2.5761705435257938E-3</v>
      </c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</row>
    <row r="72" spans="2:30" s="150" customFormat="1">
      <c r="B72" s="88" t="s">
        <v>1925</v>
      </c>
      <c r="C72" s="85">
        <v>71120356</v>
      </c>
      <c r="D72" s="85" t="s">
        <v>238</v>
      </c>
      <c r="E72" s="85"/>
      <c r="F72" s="113">
        <v>41184</v>
      </c>
      <c r="G72" s="95">
        <v>8.4700000000000024</v>
      </c>
      <c r="H72" s="98" t="s">
        <v>159</v>
      </c>
      <c r="I72" s="99">
        <v>4.8000000000000001E-2</v>
      </c>
      <c r="J72" s="99">
        <v>4.8600000000000004E-2</v>
      </c>
      <c r="K72" s="95">
        <v>147548000</v>
      </c>
      <c r="L72" s="114">
        <v>102.6035</v>
      </c>
      <c r="M72" s="95">
        <v>151389.39895000003</v>
      </c>
      <c r="N72" s="85"/>
      <c r="O72" s="96">
        <v>9.7714528735161517E-3</v>
      </c>
      <c r="P72" s="96">
        <f>M72/'סכום נכסי הקרן'!$C$42</f>
        <v>2.91889870488991E-3</v>
      </c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</row>
    <row r="73" spans="2:30" s="150" customFormat="1">
      <c r="B73" s="88" t="s">
        <v>1926</v>
      </c>
      <c r="C73" s="85">
        <v>98796000</v>
      </c>
      <c r="D73" s="85" t="s">
        <v>238</v>
      </c>
      <c r="E73" s="85"/>
      <c r="F73" s="113">
        <v>41214</v>
      </c>
      <c r="G73" s="95">
        <v>8.5600000000000023</v>
      </c>
      <c r="H73" s="98" t="s">
        <v>159</v>
      </c>
      <c r="I73" s="99">
        <v>4.8000000000000001E-2</v>
      </c>
      <c r="J73" s="99">
        <v>4.8500000000000008E-2</v>
      </c>
      <c r="K73" s="95">
        <v>155301000</v>
      </c>
      <c r="L73" s="114">
        <v>102.2208</v>
      </c>
      <c r="M73" s="95">
        <v>158749.94538999998</v>
      </c>
      <c r="N73" s="85"/>
      <c r="O73" s="96">
        <v>1.0246540516116153E-2</v>
      </c>
      <c r="P73" s="96">
        <f>M73/'סכום נכסי הקרן'!$C$42</f>
        <v>3.0608154415967762E-3</v>
      </c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</row>
    <row r="74" spans="2:30" s="150" customFormat="1">
      <c r="B74" s="88" t="s">
        <v>1927</v>
      </c>
      <c r="C74" s="85">
        <v>98797000</v>
      </c>
      <c r="D74" s="85" t="s">
        <v>238</v>
      </c>
      <c r="E74" s="85"/>
      <c r="F74" s="113">
        <v>41245</v>
      </c>
      <c r="G74" s="95">
        <v>8.6399999999999988</v>
      </c>
      <c r="H74" s="98" t="s">
        <v>159</v>
      </c>
      <c r="I74" s="99">
        <v>4.8000000000000001E-2</v>
      </c>
      <c r="J74" s="99">
        <v>4.8600000000000004E-2</v>
      </c>
      <c r="K74" s="95">
        <v>162206000</v>
      </c>
      <c r="L74" s="114">
        <v>101.9966</v>
      </c>
      <c r="M74" s="95">
        <v>165444.62141000002</v>
      </c>
      <c r="N74" s="85"/>
      <c r="O74" s="96">
        <v>1.0678649446375494E-2</v>
      </c>
      <c r="P74" s="96">
        <f>M74/'סכום נכסי הקרן'!$C$42</f>
        <v>3.1898937079745267E-3</v>
      </c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</row>
    <row r="75" spans="2:30" s="150" customFormat="1">
      <c r="B75" s="88" t="s">
        <v>1928</v>
      </c>
      <c r="C75" s="85">
        <v>98798000</v>
      </c>
      <c r="D75" s="85" t="s">
        <v>238</v>
      </c>
      <c r="E75" s="85"/>
      <c r="F75" s="113">
        <v>41275</v>
      </c>
      <c r="G75" s="95">
        <v>8.7300000000000022</v>
      </c>
      <c r="H75" s="98" t="s">
        <v>159</v>
      </c>
      <c r="I75" s="99">
        <v>4.8000000000000001E-2</v>
      </c>
      <c r="J75" s="99">
        <v>4.8600000000000004E-2</v>
      </c>
      <c r="K75" s="95">
        <v>158898000</v>
      </c>
      <c r="L75" s="114">
        <v>102.0864</v>
      </c>
      <c r="M75" s="95">
        <v>162213.29348999998</v>
      </c>
      <c r="N75" s="85"/>
      <c r="O75" s="96">
        <v>1.047008287098678E-2</v>
      </c>
      <c r="P75" s="96">
        <f>M75/'סכום נכסי הקרן'!$C$42</f>
        <v>3.1275913344518086E-3</v>
      </c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149"/>
      <c r="AB75" s="149"/>
      <c r="AC75" s="149"/>
      <c r="AD75" s="149"/>
    </row>
    <row r="76" spans="2:30" s="150" customFormat="1">
      <c r="B76" s="88" t="s">
        <v>1929</v>
      </c>
      <c r="C76" s="85">
        <v>98799000</v>
      </c>
      <c r="D76" s="85" t="s">
        <v>238</v>
      </c>
      <c r="E76" s="85"/>
      <c r="F76" s="113">
        <v>41306</v>
      </c>
      <c r="G76" s="95">
        <v>8.81</v>
      </c>
      <c r="H76" s="98" t="s">
        <v>159</v>
      </c>
      <c r="I76" s="99">
        <v>4.8000000000000001E-2</v>
      </c>
      <c r="J76" s="99">
        <v>4.8500000000000008E-2</v>
      </c>
      <c r="K76" s="95">
        <v>186475000</v>
      </c>
      <c r="L76" s="114">
        <v>101.4915</v>
      </c>
      <c r="M76" s="95">
        <v>189256.29130999997</v>
      </c>
      <c r="N76" s="85"/>
      <c r="O76" s="96">
        <v>1.221557747357784E-2</v>
      </c>
      <c r="P76" s="96">
        <f>M76/'סכום נכסי הקרן'!$C$42</f>
        <v>3.6490001772150264E-3</v>
      </c>
      <c r="Q76" s="149"/>
      <c r="R76" s="149"/>
      <c r="S76" s="149"/>
      <c r="T76" s="149"/>
      <c r="U76" s="149"/>
      <c r="V76" s="149"/>
      <c r="W76" s="149"/>
      <c r="X76" s="149"/>
      <c r="Y76" s="149"/>
      <c r="Z76" s="149"/>
      <c r="AA76" s="149"/>
      <c r="AB76" s="149"/>
      <c r="AC76" s="149"/>
      <c r="AD76" s="149"/>
    </row>
    <row r="77" spans="2:30" s="150" customFormat="1">
      <c r="B77" s="88" t="s">
        <v>1930</v>
      </c>
      <c r="C77" s="85">
        <v>98800000</v>
      </c>
      <c r="D77" s="85" t="s">
        <v>238</v>
      </c>
      <c r="E77" s="85"/>
      <c r="F77" s="113">
        <v>41334</v>
      </c>
      <c r="G77" s="95">
        <v>8.889999999999997</v>
      </c>
      <c r="H77" s="98" t="s">
        <v>159</v>
      </c>
      <c r="I77" s="99">
        <v>4.8000000000000001E-2</v>
      </c>
      <c r="J77" s="99">
        <v>4.8599999999999997E-2</v>
      </c>
      <c r="K77" s="95">
        <v>140108000</v>
      </c>
      <c r="L77" s="114">
        <v>101.2677</v>
      </c>
      <c r="M77" s="95">
        <v>141884.17295000004</v>
      </c>
      <c r="N77" s="85"/>
      <c r="O77" s="96">
        <v>9.1579365470407688E-3</v>
      </c>
      <c r="P77" s="96">
        <f>M77/'סכום נכסי הקרן'!$C$42</f>
        <v>2.7356309724494814E-3</v>
      </c>
      <c r="Q77" s="149"/>
      <c r="R77" s="149"/>
      <c r="S77" s="149"/>
      <c r="T77" s="149"/>
      <c r="U77" s="149"/>
      <c r="V77" s="149"/>
      <c r="W77" s="149"/>
      <c r="X77" s="149"/>
      <c r="Y77" s="149"/>
      <c r="Z77" s="149"/>
      <c r="AA77" s="149"/>
      <c r="AB77" s="149"/>
      <c r="AC77" s="149"/>
      <c r="AD77" s="149"/>
    </row>
    <row r="78" spans="2:30" s="150" customFormat="1">
      <c r="B78" s="88" t="s">
        <v>1931</v>
      </c>
      <c r="C78" s="85">
        <v>71120935</v>
      </c>
      <c r="D78" s="85" t="s">
        <v>238</v>
      </c>
      <c r="E78" s="85"/>
      <c r="F78" s="113">
        <v>41366</v>
      </c>
      <c r="G78" s="95">
        <v>8.77</v>
      </c>
      <c r="H78" s="98" t="s">
        <v>159</v>
      </c>
      <c r="I78" s="99">
        <v>4.8000000000000001E-2</v>
      </c>
      <c r="J78" s="99">
        <v>4.8600000000000004E-2</v>
      </c>
      <c r="K78" s="95">
        <v>194177000</v>
      </c>
      <c r="L78" s="114">
        <v>103.2771</v>
      </c>
      <c r="M78" s="95">
        <v>200540.28530000002</v>
      </c>
      <c r="N78" s="85"/>
      <c r="O78" s="96">
        <v>1.2943904663348514E-2</v>
      </c>
      <c r="P78" s="96">
        <f>M78/'סכום נכסי הקרן'!$C$42</f>
        <v>3.8665638618048228E-3</v>
      </c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  <c r="AC78" s="149"/>
      <c r="AD78" s="149"/>
    </row>
    <row r="79" spans="2:30" s="150" customFormat="1">
      <c r="B79" s="88" t="s">
        <v>1932</v>
      </c>
      <c r="C79" s="85">
        <v>2704</v>
      </c>
      <c r="D79" s="85" t="s">
        <v>238</v>
      </c>
      <c r="E79" s="85"/>
      <c r="F79" s="113">
        <v>41395</v>
      </c>
      <c r="G79" s="95">
        <v>8.85</v>
      </c>
      <c r="H79" s="98" t="s">
        <v>159</v>
      </c>
      <c r="I79" s="99">
        <v>4.8000000000000001E-2</v>
      </c>
      <c r="J79" s="99">
        <v>4.8600000000000004E-2</v>
      </c>
      <c r="K79" s="95">
        <v>132964000</v>
      </c>
      <c r="L79" s="114">
        <v>102.67610000000001</v>
      </c>
      <c r="M79" s="95">
        <v>136522.28434000001</v>
      </c>
      <c r="N79" s="85"/>
      <c r="O79" s="96">
        <v>8.8118525924901422E-3</v>
      </c>
      <c r="P79" s="96">
        <f>M79/'סכום נכסי הקרן'!$C$42</f>
        <v>2.6322498253675639E-3</v>
      </c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</row>
    <row r="80" spans="2:30" s="150" customFormat="1">
      <c r="B80" s="88" t="s">
        <v>1933</v>
      </c>
      <c r="C80" s="85">
        <v>71121057</v>
      </c>
      <c r="D80" s="85" t="s">
        <v>238</v>
      </c>
      <c r="E80" s="85"/>
      <c r="F80" s="113">
        <v>41427</v>
      </c>
      <c r="G80" s="95">
        <v>8.93</v>
      </c>
      <c r="H80" s="98" t="s">
        <v>159</v>
      </c>
      <c r="I80" s="99">
        <v>4.8000000000000001E-2</v>
      </c>
      <c r="J80" s="99">
        <v>4.8600000000000011E-2</v>
      </c>
      <c r="K80" s="95">
        <v>262860000</v>
      </c>
      <c r="L80" s="114">
        <v>101.8546</v>
      </c>
      <c r="M80" s="95">
        <v>267735.07102000003</v>
      </c>
      <c r="N80" s="85"/>
      <c r="O80" s="96">
        <v>1.728100281264397E-2</v>
      </c>
      <c r="P80" s="96">
        <f>M80/'סכום נכסי הקרן'!$C$42</f>
        <v>5.1621286396149341E-3</v>
      </c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  <c r="AC80" s="149"/>
      <c r="AD80" s="149"/>
    </row>
    <row r="81" spans="2:30" s="150" customFormat="1">
      <c r="B81" s="88" t="s">
        <v>1934</v>
      </c>
      <c r="C81" s="85">
        <v>8805</v>
      </c>
      <c r="D81" s="85" t="s">
        <v>238</v>
      </c>
      <c r="E81" s="85"/>
      <c r="F81" s="113">
        <v>41487</v>
      </c>
      <c r="G81" s="95">
        <v>9.1000089966189854</v>
      </c>
      <c r="H81" s="98" t="s">
        <v>159</v>
      </c>
      <c r="I81" s="99">
        <v>4.8000000000000001E-2</v>
      </c>
      <c r="J81" s="99">
        <v>4.849946020286075E-2</v>
      </c>
      <c r="K81" s="95">
        <v>138551000</v>
      </c>
      <c r="L81" s="114">
        <v>100.7808</v>
      </c>
      <c r="M81" s="95">
        <v>139632.86671999999</v>
      </c>
      <c r="N81" s="85"/>
      <c r="O81" s="96">
        <v>9.0126256277632284E-3</v>
      </c>
      <c r="P81" s="96">
        <f>M81/'סכום נכסי הקרן'!$C$42</f>
        <v>2.6922241362731382E-3</v>
      </c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  <c r="AB81" s="149"/>
      <c r="AC81" s="149"/>
      <c r="AD81" s="149"/>
    </row>
    <row r="82" spans="2:30" s="150" customFormat="1">
      <c r="B82" s="88" t="s">
        <v>1935</v>
      </c>
      <c r="C82" s="85">
        <v>8806</v>
      </c>
      <c r="D82" s="85" t="s">
        <v>238</v>
      </c>
      <c r="E82" s="85"/>
      <c r="F82" s="113">
        <v>41518</v>
      </c>
      <c r="G82" s="95">
        <v>9.1900000000000031</v>
      </c>
      <c r="H82" s="98" t="s">
        <v>159</v>
      </c>
      <c r="I82" s="99">
        <v>4.8000000000000001E-2</v>
      </c>
      <c r="J82" s="99">
        <v>4.8500000000000022E-2</v>
      </c>
      <c r="K82" s="95">
        <v>15041000</v>
      </c>
      <c r="L82" s="114">
        <v>100.38290000000001</v>
      </c>
      <c r="M82" s="95">
        <v>15098.589479999997</v>
      </c>
      <c r="N82" s="85"/>
      <c r="O82" s="96">
        <v>9.7454086338709704E-4</v>
      </c>
      <c r="P82" s="96">
        <f>M82/'סכום נכסי הקרן'!$C$42</f>
        <v>2.9111188487769871E-4</v>
      </c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  <c r="AC82" s="149"/>
      <c r="AD82" s="149"/>
    </row>
    <row r="83" spans="2:30" s="150" customFormat="1">
      <c r="B83" s="88" t="s">
        <v>1936</v>
      </c>
      <c r="C83" s="85">
        <v>3236000</v>
      </c>
      <c r="D83" s="85" t="s">
        <v>238</v>
      </c>
      <c r="E83" s="85"/>
      <c r="F83" s="113">
        <v>41548</v>
      </c>
      <c r="G83" s="95">
        <v>9.0499999999999989</v>
      </c>
      <c r="H83" s="98" t="s">
        <v>159</v>
      </c>
      <c r="I83" s="99">
        <v>4.8000000000000001E-2</v>
      </c>
      <c r="J83" s="99">
        <v>4.8500000000000008E-2</v>
      </c>
      <c r="K83" s="95">
        <v>345920000</v>
      </c>
      <c r="L83" s="114">
        <v>102.3877</v>
      </c>
      <c r="M83" s="95">
        <v>354179.54866000003</v>
      </c>
      <c r="N83" s="85"/>
      <c r="O83" s="96">
        <v>2.2860575393640604E-2</v>
      </c>
      <c r="P83" s="96">
        <f>M83/'סכום נכסי הקרן'!$C$42</f>
        <v>6.828841603523433E-3</v>
      </c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</row>
    <row r="84" spans="2:30" s="150" customFormat="1">
      <c r="B84" s="88" t="s">
        <v>1937</v>
      </c>
      <c r="C84" s="85">
        <v>3275000</v>
      </c>
      <c r="D84" s="85" t="s">
        <v>238</v>
      </c>
      <c r="E84" s="85"/>
      <c r="F84" s="113">
        <v>41579</v>
      </c>
      <c r="G84" s="95">
        <v>9.129999999999999</v>
      </c>
      <c r="H84" s="98" t="s">
        <v>159</v>
      </c>
      <c r="I84" s="99">
        <v>4.8000000000000001E-2</v>
      </c>
      <c r="J84" s="99">
        <v>4.8499999999999995E-2</v>
      </c>
      <c r="K84" s="95">
        <v>240034000</v>
      </c>
      <c r="L84" s="114">
        <v>101.9838</v>
      </c>
      <c r="M84" s="95">
        <v>244795.74768999999</v>
      </c>
      <c r="N84" s="85"/>
      <c r="O84" s="96">
        <v>1.5800380533778351E-2</v>
      </c>
      <c r="P84" s="96">
        <f>M84/'סכום נכסי הקרן'!$C$42</f>
        <v>4.7198416523926492E-3</v>
      </c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</row>
    <row r="85" spans="2:30" s="150" customFormat="1">
      <c r="B85" s="88" t="s">
        <v>1938</v>
      </c>
      <c r="C85" s="85">
        <v>3322000</v>
      </c>
      <c r="D85" s="85" t="s">
        <v>238</v>
      </c>
      <c r="E85" s="85"/>
      <c r="F85" s="113">
        <v>41609</v>
      </c>
      <c r="G85" s="95">
        <v>9.2199999999999971</v>
      </c>
      <c r="H85" s="98" t="s">
        <v>159</v>
      </c>
      <c r="I85" s="99">
        <v>4.8000000000000001E-2</v>
      </c>
      <c r="J85" s="99">
        <v>4.8499999999999988E-2</v>
      </c>
      <c r="K85" s="95">
        <v>232816000</v>
      </c>
      <c r="L85" s="114">
        <v>101.5812</v>
      </c>
      <c r="M85" s="95">
        <v>236497.19022000002</v>
      </c>
      <c r="N85" s="85"/>
      <c r="O85" s="96">
        <v>1.5264748819809716E-2</v>
      </c>
      <c r="P85" s="96">
        <f>M85/'סכום נכסי הקרן'!$C$42</f>
        <v>4.5598393746926263E-3</v>
      </c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</row>
    <row r="86" spans="2:30" s="150" customFormat="1">
      <c r="B86" s="88" t="s">
        <v>1939</v>
      </c>
      <c r="C86" s="85">
        <v>98811000</v>
      </c>
      <c r="D86" s="85" t="s">
        <v>238</v>
      </c>
      <c r="E86" s="85"/>
      <c r="F86" s="113">
        <v>41672</v>
      </c>
      <c r="G86" s="95">
        <v>9.3899999999999935</v>
      </c>
      <c r="H86" s="98" t="s">
        <v>159</v>
      </c>
      <c r="I86" s="99">
        <v>4.8000000000000001E-2</v>
      </c>
      <c r="J86" s="99">
        <v>4.8499999999999988E-2</v>
      </c>
      <c r="K86" s="95">
        <v>72238000</v>
      </c>
      <c r="L86" s="114">
        <v>100.7694</v>
      </c>
      <c r="M86" s="95">
        <v>72793.824650000024</v>
      </c>
      <c r="N86" s="85"/>
      <c r="O86" s="96">
        <v>4.6984890090315898E-3</v>
      </c>
      <c r="P86" s="96">
        <f>M86/'סכום נכסי הקרן'!$C$42</f>
        <v>1.4035183570881614E-3</v>
      </c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</row>
    <row r="87" spans="2:30" s="150" customFormat="1">
      <c r="B87" s="88" t="s">
        <v>1940</v>
      </c>
      <c r="C87" s="85">
        <v>98812000</v>
      </c>
      <c r="D87" s="85" t="s">
        <v>238</v>
      </c>
      <c r="E87" s="85"/>
      <c r="F87" s="113">
        <v>41700</v>
      </c>
      <c r="G87" s="95">
        <v>9.4700000000000006</v>
      </c>
      <c r="H87" s="98" t="s">
        <v>159</v>
      </c>
      <c r="I87" s="99">
        <v>4.8000000000000001E-2</v>
      </c>
      <c r="J87" s="99">
        <v>4.8600000000000011E-2</v>
      </c>
      <c r="K87" s="95">
        <v>312935000</v>
      </c>
      <c r="L87" s="114">
        <v>100.3721</v>
      </c>
      <c r="M87" s="95">
        <v>314099.58165999997</v>
      </c>
      <c r="N87" s="85"/>
      <c r="O87" s="96">
        <v>2.0273607538368706E-2</v>
      </c>
      <c r="P87" s="96">
        <f>M87/'סכום נכסי הקרן'!$C$42</f>
        <v>6.0560704281324203E-3</v>
      </c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</row>
    <row r="88" spans="2:30" s="150" customFormat="1">
      <c r="B88" s="88" t="s">
        <v>1941</v>
      </c>
      <c r="C88" s="85">
        <v>98813000</v>
      </c>
      <c r="D88" s="85" t="s">
        <v>238</v>
      </c>
      <c r="E88" s="85"/>
      <c r="F88" s="113">
        <v>41730</v>
      </c>
      <c r="G88" s="95">
        <v>9.32</v>
      </c>
      <c r="H88" s="98" t="s">
        <v>159</v>
      </c>
      <c r="I88" s="99">
        <v>4.8000000000000001E-2</v>
      </c>
      <c r="J88" s="99">
        <v>4.8500000000000008E-2</v>
      </c>
      <c r="K88" s="95">
        <v>181199000</v>
      </c>
      <c r="L88" s="114">
        <v>102.3877</v>
      </c>
      <c r="M88" s="95">
        <v>185525.41016999996</v>
      </c>
      <c r="N88" s="85"/>
      <c r="O88" s="96">
        <v>1.1974767156018942E-2</v>
      </c>
      <c r="P88" s="96">
        <f>M88/'סכום נכסי הקרן'!$C$42</f>
        <v>3.5770660510266996E-3</v>
      </c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</row>
    <row r="89" spans="2:30" s="150" customFormat="1">
      <c r="B89" s="88" t="s">
        <v>1942</v>
      </c>
      <c r="C89" s="85">
        <v>98814000</v>
      </c>
      <c r="D89" s="85" t="s">
        <v>238</v>
      </c>
      <c r="E89" s="85"/>
      <c r="F89" s="113">
        <v>41760</v>
      </c>
      <c r="G89" s="95">
        <v>9.41</v>
      </c>
      <c r="H89" s="98" t="s">
        <v>159</v>
      </c>
      <c r="I89" s="99">
        <v>4.8000000000000001E-2</v>
      </c>
      <c r="J89" s="99">
        <v>4.8600000000000011E-2</v>
      </c>
      <c r="K89" s="95">
        <v>66584000</v>
      </c>
      <c r="L89" s="114">
        <v>101.9837</v>
      </c>
      <c r="M89" s="95">
        <v>67904.848539999992</v>
      </c>
      <c r="N89" s="85"/>
      <c r="O89" s="96">
        <v>4.3829292671345391E-3</v>
      </c>
      <c r="P89" s="96">
        <f>M89/'סכום נכסי הקרן'!$C$42</f>
        <v>1.3092553100406601E-3</v>
      </c>
      <c r="Q89" s="149"/>
      <c r="R89" s="149"/>
      <c r="S89" s="149"/>
      <c r="T89" s="149"/>
      <c r="U89" s="149"/>
      <c r="V89" s="149"/>
      <c r="W89" s="149"/>
      <c r="X89" s="149"/>
      <c r="Y89" s="149"/>
      <c r="Z89" s="149"/>
      <c r="AA89" s="149"/>
      <c r="AB89" s="149"/>
      <c r="AC89" s="149"/>
      <c r="AD89" s="149"/>
    </row>
    <row r="90" spans="2:30" s="150" customFormat="1">
      <c r="B90" s="88" t="s">
        <v>1943</v>
      </c>
      <c r="C90" s="85">
        <v>98815000</v>
      </c>
      <c r="D90" s="85" t="s">
        <v>238</v>
      </c>
      <c r="E90" s="85"/>
      <c r="F90" s="113">
        <v>41791</v>
      </c>
      <c r="G90" s="95">
        <v>9.4899999999999984</v>
      </c>
      <c r="H90" s="98" t="s">
        <v>159</v>
      </c>
      <c r="I90" s="99">
        <v>4.8000000000000001E-2</v>
      </c>
      <c r="J90" s="99">
        <v>4.8512500490374991E-2</v>
      </c>
      <c r="K90" s="95">
        <v>266600000</v>
      </c>
      <c r="L90" s="114">
        <v>101.5808</v>
      </c>
      <c r="M90" s="95">
        <v>270814.43139000004</v>
      </c>
      <c r="N90" s="85"/>
      <c r="O90" s="96">
        <v>1.7479760618307538E-2</v>
      </c>
      <c r="P90" s="96">
        <f>M90/'סכום נכסי הקרן'!$C$42</f>
        <v>5.2215009672562564E-3</v>
      </c>
      <c r="Q90" s="149"/>
      <c r="R90" s="149"/>
      <c r="S90" s="149"/>
      <c r="T90" s="149"/>
      <c r="U90" s="149"/>
      <c r="V90" s="149"/>
      <c r="W90" s="149"/>
      <c r="X90" s="149"/>
      <c r="Y90" s="149"/>
      <c r="Z90" s="149"/>
      <c r="AA90" s="149"/>
      <c r="AB90" s="149"/>
      <c r="AC90" s="149"/>
      <c r="AD90" s="149"/>
    </row>
    <row r="91" spans="2:30" s="150" customFormat="1">
      <c r="B91" s="88" t="s">
        <v>1944</v>
      </c>
      <c r="C91" s="85">
        <v>98816000</v>
      </c>
      <c r="D91" s="85" t="s">
        <v>238</v>
      </c>
      <c r="E91" s="85"/>
      <c r="F91" s="113">
        <v>41821</v>
      </c>
      <c r="G91" s="95">
        <v>9.5799999999999983</v>
      </c>
      <c r="H91" s="98" t="s">
        <v>159</v>
      </c>
      <c r="I91" s="99">
        <v>4.8000000000000001E-2</v>
      </c>
      <c r="J91" s="99">
        <v>4.8599999999999997E-2</v>
      </c>
      <c r="K91" s="95">
        <v>173523000</v>
      </c>
      <c r="L91" s="114">
        <v>101.18040000000001</v>
      </c>
      <c r="M91" s="95">
        <v>175571.21249999999</v>
      </c>
      <c r="N91" s="85"/>
      <c r="O91" s="96">
        <v>1.1332271881576419E-2</v>
      </c>
      <c r="P91" s="96">
        <f>M91/'סכום נכסי הקרן'!$C$42</f>
        <v>3.3851418153226049E-3</v>
      </c>
      <c r="Q91" s="149"/>
      <c r="R91" s="149"/>
      <c r="S91" s="149"/>
      <c r="T91" s="149"/>
      <c r="U91" s="149"/>
      <c r="V91" s="149"/>
      <c r="W91" s="149"/>
      <c r="X91" s="149"/>
      <c r="Y91" s="149"/>
      <c r="Z91" s="149"/>
      <c r="AA91" s="149"/>
      <c r="AB91" s="149"/>
      <c r="AC91" s="149"/>
      <c r="AD91" s="149"/>
    </row>
    <row r="92" spans="2:30" s="150" customFormat="1">
      <c r="B92" s="88" t="s">
        <v>1945</v>
      </c>
      <c r="C92" s="85">
        <v>98817000</v>
      </c>
      <c r="D92" s="85" t="s">
        <v>238</v>
      </c>
      <c r="E92" s="85"/>
      <c r="F92" s="113">
        <v>41852</v>
      </c>
      <c r="G92" s="95">
        <v>9.66</v>
      </c>
      <c r="H92" s="98" t="s">
        <v>159</v>
      </c>
      <c r="I92" s="99">
        <v>4.8000000000000001E-2</v>
      </c>
      <c r="J92" s="99">
        <v>4.8499999999999995E-2</v>
      </c>
      <c r="K92" s="95">
        <v>127692000</v>
      </c>
      <c r="L92" s="114">
        <v>100.7812</v>
      </c>
      <c r="M92" s="95">
        <v>128689.54394</v>
      </c>
      <c r="N92" s="85"/>
      <c r="O92" s="96">
        <v>8.3062871155153359E-3</v>
      </c>
      <c r="P92" s="96">
        <f>M92/'סכום נכסי הקרן'!$C$42</f>
        <v>2.4812288426047623E-3</v>
      </c>
      <c r="Q92" s="149"/>
      <c r="R92" s="149"/>
      <c r="S92" s="149"/>
      <c r="T92" s="149"/>
      <c r="U92" s="149"/>
      <c r="V92" s="149"/>
      <c r="W92" s="149"/>
      <c r="X92" s="149"/>
      <c r="Y92" s="149"/>
      <c r="Z92" s="149"/>
      <c r="AA92" s="149"/>
      <c r="AB92" s="149"/>
      <c r="AC92" s="149"/>
      <c r="AD92" s="149"/>
    </row>
    <row r="93" spans="2:30" s="150" customFormat="1">
      <c r="B93" s="88" t="s">
        <v>1946</v>
      </c>
      <c r="C93" s="85">
        <v>98818000</v>
      </c>
      <c r="D93" s="85" t="s">
        <v>238</v>
      </c>
      <c r="E93" s="85"/>
      <c r="F93" s="113">
        <v>41883</v>
      </c>
      <c r="G93" s="95">
        <v>9.7399999999999984</v>
      </c>
      <c r="H93" s="98" t="s">
        <v>159</v>
      </c>
      <c r="I93" s="99">
        <v>4.8000000000000001E-2</v>
      </c>
      <c r="J93" s="99">
        <v>4.8499999999999995E-2</v>
      </c>
      <c r="K93" s="95">
        <v>207869000</v>
      </c>
      <c r="L93" s="114">
        <v>100.3836</v>
      </c>
      <c r="M93" s="95">
        <v>208666.44806</v>
      </c>
      <c r="N93" s="85"/>
      <c r="O93" s="96">
        <v>1.3468409133295495E-2</v>
      </c>
      <c r="P93" s="96">
        <f>M93/'סכום נכסי הקרן'!$C$42</f>
        <v>4.0232422429887157E-3</v>
      </c>
      <c r="Q93" s="149"/>
      <c r="R93" s="149"/>
      <c r="S93" s="149"/>
      <c r="T93" s="149"/>
      <c r="U93" s="149"/>
      <c r="V93" s="149"/>
      <c r="W93" s="149"/>
      <c r="X93" s="149"/>
      <c r="Y93" s="149"/>
      <c r="Z93" s="149"/>
      <c r="AA93" s="149"/>
      <c r="AB93" s="149"/>
      <c r="AC93" s="149"/>
      <c r="AD93" s="149"/>
    </row>
    <row r="94" spans="2:30" s="150" customFormat="1">
      <c r="B94" s="88" t="s">
        <v>1947</v>
      </c>
      <c r="C94" s="85">
        <v>98819000</v>
      </c>
      <c r="D94" s="85" t="s">
        <v>238</v>
      </c>
      <c r="E94" s="85"/>
      <c r="F94" s="113">
        <v>41913</v>
      </c>
      <c r="G94" s="95">
        <v>9.6000000000000014</v>
      </c>
      <c r="H94" s="98" t="s">
        <v>159</v>
      </c>
      <c r="I94" s="99">
        <v>4.8000000000000001E-2</v>
      </c>
      <c r="J94" s="99">
        <v>4.8500000000000008E-2</v>
      </c>
      <c r="K94" s="95">
        <v>180780000</v>
      </c>
      <c r="L94" s="114">
        <v>102.38760000000001</v>
      </c>
      <c r="M94" s="95">
        <v>185096.32491999998</v>
      </c>
      <c r="N94" s="85"/>
      <c r="O94" s="96">
        <v>1.1947071780198866E-2</v>
      </c>
      <c r="P94" s="96">
        <f>M94/'סכום נכסי הקרן'!$C$42</f>
        <v>3.56879297253376E-3</v>
      </c>
      <c r="Q94" s="149"/>
      <c r="R94" s="149"/>
      <c r="S94" s="149"/>
      <c r="T94" s="149"/>
      <c r="U94" s="149"/>
      <c r="V94" s="149"/>
      <c r="W94" s="149"/>
      <c r="X94" s="149"/>
      <c r="Y94" s="149"/>
      <c r="Z94" s="149"/>
      <c r="AA94" s="149"/>
      <c r="AB94" s="149"/>
      <c r="AC94" s="149"/>
      <c r="AD94" s="149"/>
    </row>
    <row r="95" spans="2:30" s="150" customFormat="1">
      <c r="B95" s="88" t="s">
        <v>1948</v>
      </c>
      <c r="C95" s="85">
        <v>98820000</v>
      </c>
      <c r="D95" s="85" t="s">
        <v>238</v>
      </c>
      <c r="E95" s="85"/>
      <c r="F95" s="113">
        <v>41945</v>
      </c>
      <c r="G95" s="95">
        <v>9.68</v>
      </c>
      <c r="H95" s="98" t="s">
        <v>159</v>
      </c>
      <c r="I95" s="99">
        <v>4.8000000000000001E-2</v>
      </c>
      <c r="J95" s="99">
        <v>4.8499999999999995E-2</v>
      </c>
      <c r="K95" s="95">
        <v>97161000</v>
      </c>
      <c r="L95" s="114">
        <v>101.97029999999999</v>
      </c>
      <c r="M95" s="95">
        <v>99075.317490000001</v>
      </c>
      <c r="N95" s="85"/>
      <c r="O95" s="96">
        <v>6.3948321513709622E-3</v>
      </c>
      <c r="P95" s="96">
        <f>M95/'סכום נכסי הקרן'!$C$42</f>
        <v>1.9102448250265518E-3</v>
      </c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  <c r="AB95" s="149"/>
      <c r="AC95" s="149"/>
      <c r="AD95" s="149"/>
    </row>
    <row r="96" spans="2:30" s="150" customFormat="1">
      <c r="B96" s="88" t="s">
        <v>1949</v>
      </c>
      <c r="C96" s="85">
        <v>98821000</v>
      </c>
      <c r="D96" s="85" t="s">
        <v>238</v>
      </c>
      <c r="E96" s="85"/>
      <c r="F96" s="113">
        <v>41974</v>
      </c>
      <c r="G96" s="95">
        <v>9.76</v>
      </c>
      <c r="H96" s="98" t="s">
        <v>159</v>
      </c>
      <c r="I96" s="99">
        <v>4.8000000000000001E-2</v>
      </c>
      <c r="J96" s="99">
        <v>4.8499999999999995E-2</v>
      </c>
      <c r="K96" s="95">
        <v>329104000</v>
      </c>
      <c r="L96" s="114">
        <v>101.58110000000001</v>
      </c>
      <c r="M96" s="95">
        <v>334307.34801000002</v>
      </c>
      <c r="N96" s="85"/>
      <c r="O96" s="96">
        <v>2.1577921036787882E-2</v>
      </c>
      <c r="P96" s="96">
        <f>M96/'סכום נכסי הקרן'!$C$42</f>
        <v>6.4456909922989639E-3</v>
      </c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49"/>
      <c r="AB96" s="149"/>
      <c r="AC96" s="149"/>
      <c r="AD96" s="149"/>
    </row>
    <row r="97" spans="2:30" s="150" customFormat="1">
      <c r="B97" s="88" t="s">
        <v>1950</v>
      </c>
      <c r="C97" s="85">
        <v>9882200</v>
      </c>
      <c r="D97" s="85" t="s">
        <v>238</v>
      </c>
      <c r="E97" s="85"/>
      <c r="F97" s="113">
        <v>42005</v>
      </c>
      <c r="G97" s="95">
        <v>9.8500000000000014</v>
      </c>
      <c r="H97" s="98" t="s">
        <v>159</v>
      </c>
      <c r="I97" s="99">
        <v>4.8000000000000001E-2</v>
      </c>
      <c r="J97" s="99">
        <v>4.8500000000000008E-2</v>
      </c>
      <c r="K97" s="95">
        <v>28183000</v>
      </c>
      <c r="L97" s="114">
        <v>101.1803</v>
      </c>
      <c r="M97" s="95">
        <v>28515.650890000001</v>
      </c>
      <c r="N97" s="85"/>
      <c r="O97" s="96">
        <v>1.8405472296068844E-3</v>
      </c>
      <c r="P97" s="96">
        <f>M97/'סכום נכסי הקרן'!$C$42</f>
        <v>5.4980267462059165E-4</v>
      </c>
      <c r="Q97" s="149"/>
      <c r="R97" s="149"/>
      <c r="S97" s="149"/>
      <c r="T97" s="149"/>
      <c r="U97" s="149"/>
      <c r="V97" s="149"/>
      <c r="W97" s="149"/>
      <c r="X97" s="149"/>
      <c r="Y97" s="149"/>
      <c r="Z97" s="149"/>
      <c r="AA97" s="149"/>
      <c r="AB97" s="149"/>
      <c r="AC97" s="149"/>
      <c r="AD97" s="149"/>
    </row>
    <row r="98" spans="2:30" s="150" customFormat="1">
      <c r="B98" s="88" t="s">
        <v>1951</v>
      </c>
      <c r="C98" s="85">
        <v>9882300</v>
      </c>
      <c r="D98" s="85" t="s">
        <v>238</v>
      </c>
      <c r="E98" s="85"/>
      <c r="F98" s="113">
        <v>42036</v>
      </c>
      <c r="G98" s="95">
        <v>9.9299999999999979</v>
      </c>
      <c r="H98" s="98" t="s">
        <v>159</v>
      </c>
      <c r="I98" s="99">
        <v>4.8000000000000001E-2</v>
      </c>
      <c r="J98" s="99">
        <v>4.8499999999999988E-2</v>
      </c>
      <c r="K98" s="95">
        <v>194187000</v>
      </c>
      <c r="L98" s="114">
        <v>100.7812</v>
      </c>
      <c r="M98" s="95">
        <v>195703.92568000004</v>
      </c>
      <c r="N98" s="85"/>
      <c r="O98" s="96">
        <v>1.2631741061181005E-2</v>
      </c>
      <c r="P98" s="96">
        <f>M98/'סכום נכסי הקרן'!$C$42</f>
        <v>3.7733152992957516E-3</v>
      </c>
      <c r="Q98" s="149"/>
      <c r="R98" s="149"/>
      <c r="S98" s="149"/>
      <c r="T98" s="149"/>
      <c r="U98" s="149"/>
      <c r="V98" s="149"/>
      <c r="W98" s="149"/>
      <c r="X98" s="149"/>
      <c r="Y98" s="149"/>
      <c r="Z98" s="149"/>
      <c r="AA98" s="149"/>
      <c r="AB98" s="149"/>
      <c r="AC98" s="149"/>
      <c r="AD98" s="149"/>
    </row>
    <row r="99" spans="2:30" s="150" customFormat="1">
      <c r="B99" s="88" t="s">
        <v>1952</v>
      </c>
      <c r="C99" s="85">
        <v>9882500</v>
      </c>
      <c r="D99" s="85" t="s">
        <v>238</v>
      </c>
      <c r="E99" s="85"/>
      <c r="F99" s="113">
        <v>42064</v>
      </c>
      <c r="G99" s="95">
        <v>10.01</v>
      </c>
      <c r="H99" s="98" t="s">
        <v>159</v>
      </c>
      <c r="I99" s="99">
        <v>4.8000000000000001E-2</v>
      </c>
      <c r="J99" s="99">
        <v>4.8500000000000008E-2</v>
      </c>
      <c r="K99" s="95">
        <v>481429000</v>
      </c>
      <c r="L99" s="114">
        <v>100.38160000000001</v>
      </c>
      <c r="M99" s="95">
        <v>483266.05932999996</v>
      </c>
      <c r="N99" s="85"/>
      <c r="O99" s="96">
        <v>3.1192484789985715E-2</v>
      </c>
      <c r="P99" s="96">
        <f>M99/'סכום נכסי הקרן'!$C$42</f>
        <v>9.3177242559862022E-3</v>
      </c>
      <c r="Q99" s="149"/>
      <c r="R99" s="149"/>
      <c r="S99" s="149"/>
      <c r="T99" s="149"/>
      <c r="U99" s="149"/>
      <c r="V99" s="149"/>
      <c r="W99" s="149"/>
      <c r="X99" s="149"/>
      <c r="Y99" s="149"/>
      <c r="Z99" s="149"/>
      <c r="AA99" s="149"/>
      <c r="AB99" s="149"/>
      <c r="AC99" s="149"/>
      <c r="AD99" s="149"/>
    </row>
    <row r="100" spans="2:30" s="150" customFormat="1">
      <c r="B100" s="88" t="s">
        <v>1953</v>
      </c>
      <c r="C100" s="85">
        <v>9882600</v>
      </c>
      <c r="D100" s="85" t="s">
        <v>238</v>
      </c>
      <c r="E100" s="85"/>
      <c r="F100" s="113">
        <v>42095</v>
      </c>
      <c r="G100" s="95">
        <v>9.860000000000003</v>
      </c>
      <c r="H100" s="98" t="s">
        <v>159</v>
      </c>
      <c r="I100" s="99">
        <v>4.8000000000000001E-2</v>
      </c>
      <c r="J100" s="99">
        <v>4.8500000000000008E-2</v>
      </c>
      <c r="K100" s="95">
        <v>287715000</v>
      </c>
      <c r="L100" s="114">
        <v>103.1152</v>
      </c>
      <c r="M100" s="95">
        <v>296677.88948999997</v>
      </c>
      <c r="N100" s="85"/>
      <c r="O100" s="96">
        <v>1.9149121641755269E-2</v>
      </c>
      <c r="P100" s="96">
        <f>M100/'סכום נכסי הקרן'!$C$42</f>
        <v>5.7201674186436327E-3</v>
      </c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  <c r="AA100" s="149"/>
      <c r="AB100" s="149"/>
      <c r="AC100" s="149"/>
      <c r="AD100" s="149"/>
    </row>
    <row r="101" spans="2:30" s="150" customFormat="1">
      <c r="B101" s="88" t="s">
        <v>1954</v>
      </c>
      <c r="C101" s="85">
        <v>9882700</v>
      </c>
      <c r="D101" s="85" t="s">
        <v>238</v>
      </c>
      <c r="E101" s="85"/>
      <c r="F101" s="113">
        <v>42125</v>
      </c>
      <c r="G101" s="95">
        <v>9.9399999999999977</v>
      </c>
      <c r="H101" s="98" t="s">
        <v>159</v>
      </c>
      <c r="I101" s="99">
        <v>4.8000000000000001E-2</v>
      </c>
      <c r="J101" s="99">
        <v>4.8499999999999995E-2</v>
      </c>
      <c r="K101" s="95">
        <v>273555000</v>
      </c>
      <c r="L101" s="114">
        <v>102.3965</v>
      </c>
      <c r="M101" s="95">
        <v>280110.84885000001</v>
      </c>
      <c r="N101" s="85"/>
      <c r="O101" s="96">
        <v>1.8079799364302717E-2</v>
      </c>
      <c r="P101" s="96">
        <f>M101/'סכום נכסי הקרן'!$C$42</f>
        <v>5.4007427178168225E-3</v>
      </c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  <c r="AA101" s="149"/>
      <c r="AB101" s="149"/>
      <c r="AC101" s="149"/>
      <c r="AD101" s="149"/>
    </row>
    <row r="102" spans="2:30" s="150" customFormat="1">
      <c r="B102" s="88" t="s">
        <v>1955</v>
      </c>
      <c r="C102" s="85">
        <v>9882800</v>
      </c>
      <c r="D102" s="85" t="s">
        <v>238</v>
      </c>
      <c r="E102" s="85"/>
      <c r="F102" s="113">
        <v>42156</v>
      </c>
      <c r="G102" s="95">
        <v>10.030000000000005</v>
      </c>
      <c r="H102" s="98" t="s">
        <v>159</v>
      </c>
      <c r="I102" s="99">
        <v>4.8000000000000001E-2</v>
      </c>
      <c r="J102" s="99">
        <v>4.8500000000000015E-2</v>
      </c>
      <c r="K102" s="95">
        <v>102930000</v>
      </c>
      <c r="L102" s="114">
        <v>101.5813</v>
      </c>
      <c r="M102" s="95">
        <v>104557.64914999998</v>
      </c>
      <c r="N102" s="85"/>
      <c r="O102" s="96">
        <v>6.74869012177197E-3</v>
      </c>
      <c r="P102" s="96">
        <f>M102/'סכום נכסי הקרן'!$C$42</f>
        <v>2.0159482024964372E-3</v>
      </c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  <c r="AA102" s="149"/>
      <c r="AB102" s="149"/>
      <c r="AC102" s="149"/>
      <c r="AD102" s="149"/>
    </row>
    <row r="103" spans="2:30" s="150" customFormat="1">
      <c r="B103" s="88" t="s">
        <v>1956</v>
      </c>
      <c r="C103" s="85">
        <v>9882900</v>
      </c>
      <c r="D103" s="85" t="s">
        <v>238</v>
      </c>
      <c r="E103" s="85"/>
      <c r="F103" s="113">
        <v>42218</v>
      </c>
      <c r="G103" s="95">
        <v>10.199999999999998</v>
      </c>
      <c r="H103" s="98" t="s">
        <v>159</v>
      </c>
      <c r="I103" s="99">
        <v>4.8000000000000001E-2</v>
      </c>
      <c r="J103" s="99">
        <v>4.8499999999999995E-2</v>
      </c>
      <c r="K103" s="95">
        <v>113473000</v>
      </c>
      <c r="L103" s="114">
        <v>100.7679</v>
      </c>
      <c r="M103" s="95">
        <v>114344.41169000001</v>
      </c>
      <c r="N103" s="85"/>
      <c r="O103" s="96">
        <v>7.3803782690740659E-3</v>
      </c>
      <c r="P103" s="96">
        <f>M103/'סכום נכסי הקרן'!$C$42</f>
        <v>2.2046441660262608E-3</v>
      </c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  <c r="AA103" s="149"/>
      <c r="AB103" s="149"/>
      <c r="AC103" s="149"/>
      <c r="AD103" s="149"/>
    </row>
    <row r="104" spans="2:30" s="150" customFormat="1">
      <c r="B104" s="88" t="s">
        <v>1957</v>
      </c>
      <c r="C104" s="85">
        <v>8831000</v>
      </c>
      <c r="D104" s="85" t="s">
        <v>238</v>
      </c>
      <c r="E104" s="85"/>
      <c r="F104" s="113">
        <v>42309</v>
      </c>
      <c r="G104" s="95">
        <v>10.200000000000001</v>
      </c>
      <c r="H104" s="98" t="s">
        <v>159</v>
      </c>
      <c r="I104" s="99">
        <v>4.8000000000000001E-2</v>
      </c>
      <c r="J104" s="99">
        <v>4.8499999999999995E-2</v>
      </c>
      <c r="K104" s="95">
        <v>244582000</v>
      </c>
      <c r="L104" s="114">
        <v>101.9834</v>
      </c>
      <c r="M104" s="95">
        <v>249433.09514999998</v>
      </c>
      <c r="N104" s="85"/>
      <c r="O104" s="96">
        <v>1.6099698864373454E-2</v>
      </c>
      <c r="P104" s="96">
        <f>M104/'סכום נכסי הקרן'!$C$42</f>
        <v>4.8092531144170742E-3</v>
      </c>
      <c r="Q104" s="149"/>
      <c r="R104" s="149"/>
      <c r="S104" s="149"/>
      <c r="T104" s="149"/>
      <c r="U104" s="149"/>
      <c r="V104" s="149"/>
      <c r="W104" s="149"/>
      <c r="X104" s="149"/>
      <c r="Y104" s="149"/>
      <c r="Z104" s="149"/>
      <c r="AA104" s="149"/>
      <c r="AB104" s="149"/>
      <c r="AC104" s="149"/>
      <c r="AD104" s="149"/>
    </row>
    <row r="105" spans="2:30" s="150" customFormat="1">
      <c r="B105" s="88" t="s">
        <v>1958</v>
      </c>
      <c r="C105" s="85">
        <v>8833000</v>
      </c>
      <c r="D105" s="85" t="s">
        <v>238</v>
      </c>
      <c r="E105" s="85"/>
      <c r="F105" s="113">
        <v>42339</v>
      </c>
      <c r="G105" s="95">
        <v>10.28</v>
      </c>
      <c r="H105" s="98" t="s">
        <v>159</v>
      </c>
      <c r="I105" s="99">
        <v>4.8000000000000001E-2</v>
      </c>
      <c r="J105" s="99">
        <v>4.8499999999999995E-2</v>
      </c>
      <c r="K105" s="95">
        <v>195315000</v>
      </c>
      <c r="L105" s="114">
        <v>101.581</v>
      </c>
      <c r="M105" s="95">
        <v>198402.93055000002</v>
      </c>
      <c r="N105" s="85"/>
      <c r="O105" s="96">
        <v>1.2805948760501522E-2</v>
      </c>
      <c r="P105" s="96">
        <f>M105/'סכום נכסי הקרן'!$C$42</f>
        <v>3.8253540937831809E-3</v>
      </c>
      <c r="Q105" s="149"/>
      <c r="R105" s="149"/>
      <c r="S105" s="149"/>
      <c r="T105" s="149"/>
      <c r="U105" s="149"/>
      <c r="V105" s="149"/>
      <c r="W105" s="149"/>
      <c r="X105" s="149"/>
      <c r="Y105" s="149"/>
      <c r="Z105" s="149"/>
      <c r="AA105" s="149"/>
      <c r="AB105" s="149"/>
      <c r="AC105" s="149"/>
      <c r="AD105" s="149"/>
    </row>
    <row r="106" spans="2:30" s="150" customFormat="1">
      <c r="B106" s="88" t="s">
        <v>1959</v>
      </c>
      <c r="C106" s="85">
        <v>8834000</v>
      </c>
      <c r="D106" s="85" t="s">
        <v>238</v>
      </c>
      <c r="E106" s="85"/>
      <c r="F106" s="113">
        <v>42370</v>
      </c>
      <c r="G106" s="95">
        <v>10.37</v>
      </c>
      <c r="H106" s="98" t="s">
        <v>159</v>
      </c>
      <c r="I106" s="99">
        <v>4.8000000000000001E-2</v>
      </c>
      <c r="J106" s="99">
        <v>4.8499999999999995E-2</v>
      </c>
      <c r="K106" s="95">
        <v>104113000</v>
      </c>
      <c r="L106" s="114">
        <v>101.1802</v>
      </c>
      <c r="M106" s="95">
        <v>105341.70596000002</v>
      </c>
      <c r="N106" s="85"/>
      <c r="O106" s="96">
        <v>6.7992971934838081E-3</v>
      </c>
      <c r="P106" s="96">
        <f>M106/'סכום נכסי הקרן'!$C$42</f>
        <v>2.0310653931527329E-3</v>
      </c>
      <c r="Q106" s="149"/>
      <c r="R106" s="149"/>
      <c r="S106" s="149"/>
      <c r="T106" s="149"/>
      <c r="U106" s="149"/>
      <c r="V106" s="149"/>
      <c r="W106" s="149"/>
      <c r="X106" s="149"/>
      <c r="Y106" s="149"/>
      <c r="Z106" s="149"/>
      <c r="AA106" s="149"/>
      <c r="AB106" s="149"/>
      <c r="AC106" s="149"/>
      <c r="AD106" s="149"/>
    </row>
    <row r="107" spans="2:30" s="150" customFormat="1">
      <c r="B107" s="88" t="s">
        <v>1960</v>
      </c>
      <c r="C107" s="85">
        <v>8837000</v>
      </c>
      <c r="D107" s="85" t="s">
        <v>238</v>
      </c>
      <c r="E107" s="85"/>
      <c r="F107" s="113">
        <v>42461</v>
      </c>
      <c r="G107" s="95">
        <v>10.370000000000003</v>
      </c>
      <c r="H107" s="98" t="s">
        <v>159</v>
      </c>
      <c r="I107" s="99">
        <v>4.8000000000000001E-2</v>
      </c>
      <c r="J107" s="99">
        <v>4.8500000000000015E-2</v>
      </c>
      <c r="K107" s="95">
        <v>283638000</v>
      </c>
      <c r="L107" s="114">
        <v>103.3245</v>
      </c>
      <c r="M107" s="95">
        <v>293067.68001999997</v>
      </c>
      <c r="N107" s="85"/>
      <c r="O107" s="96">
        <v>1.8916100096361077E-2</v>
      </c>
      <c r="P107" s="96">
        <f>M107/'סכום נכסי הקרן'!$C$42</f>
        <v>5.650559930804642E-3</v>
      </c>
      <c r="Q107" s="149"/>
      <c r="R107" s="149"/>
      <c r="S107" s="149"/>
      <c r="T107" s="149"/>
      <c r="U107" s="149"/>
      <c r="V107" s="149"/>
      <c r="W107" s="149"/>
      <c r="X107" s="149"/>
      <c r="Y107" s="149"/>
      <c r="Z107" s="149"/>
      <c r="AA107" s="149"/>
      <c r="AB107" s="149"/>
      <c r="AC107" s="149"/>
      <c r="AD107" s="149"/>
    </row>
    <row r="108" spans="2:30" s="150" customFormat="1">
      <c r="B108" s="88" t="s">
        <v>1961</v>
      </c>
      <c r="C108" s="85">
        <v>8838000</v>
      </c>
      <c r="D108" s="85" t="s">
        <v>238</v>
      </c>
      <c r="E108" s="85"/>
      <c r="F108" s="113">
        <v>42491</v>
      </c>
      <c r="G108" s="95">
        <v>10.450000000000001</v>
      </c>
      <c r="H108" s="98" t="s">
        <v>159</v>
      </c>
      <c r="I108" s="99">
        <v>4.8000000000000001E-2</v>
      </c>
      <c r="J108" s="99">
        <v>4.8600000000000004E-2</v>
      </c>
      <c r="K108" s="95">
        <v>304960000</v>
      </c>
      <c r="L108" s="114">
        <v>103.1267</v>
      </c>
      <c r="M108" s="95">
        <v>314495.04168999998</v>
      </c>
      <c r="N108" s="85"/>
      <c r="O108" s="96">
        <v>2.029913256900695E-2</v>
      </c>
      <c r="P108" s="96">
        <f>M108/'סכום נכסי הקרן'!$C$42</f>
        <v>6.0636951877087756E-3</v>
      </c>
      <c r="Q108" s="149"/>
      <c r="R108" s="149"/>
      <c r="S108" s="149"/>
      <c r="T108" s="149"/>
      <c r="U108" s="149"/>
      <c r="V108" s="149"/>
      <c r="W108" s="149"/>
      <c r="X108" s="149"/>
      <c r="Y108" s="149"/>
      <c r="Z108" s="149"/>
      <c r="AA108" s="149"/>
      <c r="AB108" s="149"/>
      <c r="AC108" s="149"/>
      <c r="AD108" s="149"/>
    </row>
    <row r="109" spans="2:30" s="150" customFormat="1">
      <c r="B109" s="88" t="s">
        <v>1962</v>
      </c>
      <c r="C109" s="85">
        <v>8839000</v>
      </c>
      <c r="D109" s="85" t="s">
        <v>238</v>
      </c>
      <c r="E109" s="85"/>
      <c r="F109" s="113">
        <v>42522</v>
      </c>
      <c r="G109" s="95">
        <v>10.53</v>
      </c>
      <c r="H109" s="98" t="s">
        <v>159</v>
      </c>
      <c r="I109" s="99">
        <v>4.8000000000000001E-2</v>
      </c>
      <c r="J109" s="99">
        <v>4.8500000000000008E-2</v>
      </c>
      <c r="K109" s="95">
        <v>173660000</v>
      </c>
      <c r="L109" s="114">
        <v>102.3026</v>
      </c>
      <c r="M109" s="95">
        <v>177658.66683999999</v>
      </c>
      <c r="N109" s="85"/>
      <c r="O109" s="96">
        <v>1.1467006954510181E-2</v>
      </c>
      <c r="P109" s="96">
        <f>M109/'סכום נכסי הקרן'!$C$42</f>
        <v>3.4253894668213416E-3</v>
      </c>
      <c r="Q109" s="149"/>
      <c r="R109" s="149"/>
      <c r="S109" s="149"/>
      <c r="T109" s="149"/>
      <c r="U109" s="149"/>
      <c r="V109" s="149"/>
      <c r="W109" s="149"/>
      <c r="X109" s="149"/>
      <c r="Y109" s="149"/>
      <c r="Z109" s="149"/>
      <c r="AA109" s="149"/>
      <c r="AB109" s="149"/>
      <c r="AC109" s="149"/>
      <c r="AD109" s="149"/>
    </row>
    <row r="110" spans="2:30" s="150" customFormat="1">
      <c r="B110" s="88" t="s">
        <v>1963</v>
      </c>
      <c r="C110" s="85">
        <v>8840000</v>
      </c>
      <c r="D110" s="85" t="s">
        <v>238</v>
      </c>
      <c r="E110" s="85"/>
      <c r="F110" s="113">
        <v>42552</v>
      </c>
      <c r="G110" s="95">
        <v>10.62</v>
      </c>
      <c r="H110" s="98" t="s">
        <v>159</v>
      </c>
      <c r="I110" s="99">
        <v>4.8000000000000001E-2</v>
      </c>
      <c r="J110" s="99">
        <v>4.8500000000000008E-2</v>
      </c>
      <c r="K110" s="95">
        <v>53454000</v>
      </c>
      <c r="L110" s="114">
        <v>101.5895</v>
      </c>
      <c r="M110" s="95">
        <v>54303.647229999995</v>
      </c>
      <c r="N110" s="85"/>
      <c r="O110" s="96">
        <v>3.5050375617333858E-3</v>
      </c>
      <c r="P110" s="96">
        <f>M110/'סכום נכסי הקרן'!$C$42</f>
        <v>1.0470141678995384E-3</v>
      </c>
      <c r="Q110" s="149"/>
      <c r="R110" s="149"/>
      <c r="S110" s="149"/>
      <c r="T110" s="149"/>
      <c r="U110" s="149"/>
      <c r="V110" s="149"/>
      <c r="W110" s="149"/>
      <c r="X110" s="149"/>
      <c r="Y110" s="149"/>
      <c r="Z110" s="149"/>
      <c r="AA110" s="149"/>
      <c r="AB110" s="149"/>
      <c r="AC110" s="149"/>
      <c r="AD110" s="149"/>
    </row>
    <row r="111" spans="2:30" s="150" customFormat="1">
      <c r="B111" s="88" t="s">
        <v>1964</v>
      </c>
      <c r="C111" s="85">
        <v>8841000</v>
      </c>
      <c r="D111" s="85" t="s">
        <v>238</v>
      </c>
      <c r="E111" s="85"/>
      <c r="F111" s="113">
        <v>42583</v>
      </c>
      <c r="G111" s="95">
        <v>10.700000000000001</v>
      </c>
      <c r="H111" s="98" t="s">
        <v>159</v>
      </c>
      <c r="I111" s="99">
        <v>4.8000000000000001E-2</v>
      </c>
      <c r="J111" s="99">
        <v>4.8499999999999995E-2</v>
      </c>
      <c r="K111" s="95">
        <v>457624000</v>
      </c>
      <c r="L111" s="114">
        <v>100.8955</v>
      </c>
      <c r="M111" s="95">
        <v>461722.24452000001</v>
      </c>
      <c r="N111" s="85"/>
      <c r="O111" s="96">
        <v>2.9801935830866055E-2</v>
      </c>
      <c r="P111" s="96">
        <f>M111/'סכום נכסי הקרן'!$C$42</f>
        <v>8.9023436970867911E-3</v>
      </c>
      <c r="Q111" s="149"/>
      <c r="R111" s="149"/>
      <c r="S111" s="149"/>
      <c r="T111" s="149"/>
      <c r="U111" s="149"/>
      <c r="V111" s="149"/>
      <c r="W111" s="149"/>
      <c r="X111" s="149"/>
      <c r="Y111" s="149"/>
      <c r="Z111" s="149"/>
      <c r="AA111" s="149"/>
      <c r="AB111" s="149"/>
      <c r="AC111" s="149"/>
      <c r="AD111" s="149"/>
    </row>
    <row r="112" spans="2:30" s="150" customFormat="1">
      <c r="B112" s="88" t="s">
        <v>1965</v>
      </c>
      <c r="C112" s="85">
        <v>8842000</v>
      </c>
      <c r="D112" s="85" t="s">
        <v>238</v>
      </c>
      <c r="E112" s="85"/>
      <c r="F112" s="113">
        <v>42614</v>
      </c>
      <c r="G112" s="95">
        <v>10.790000000000001</v>
      </c>
      <c r="H112" s="98" t="s">
        <v>159</v>
      </c>
      <c r="I112" s="99">
        <v>4.8000000000000001E-2</v>
      </c>
      <c r="J112" s="99">
        <v>4.8500000000000008E-2</v>
      </c>
      <c r="K112" s="95">
        <v>140188000</v>
      </c>
      <c r="L112" s="114">
        <v>100.38290000000001</v>
      </c>
      <c r="M112" s="95">
        <v>140724.82087999998</v>
      </c>
      <c r="N112" s="85"/>
      <c r="O112" s="96">
        <v>9.083105982982842E-3</v>
      </c>
      <c r="P112" s="96">
        <f>M112/'סכום נכסי הקרן'!$C$42</f>
        <v>2.7132778137798166E-3</v>
      </c>
      <c r="Q112" s="149"/>
      <c r="R112" s="149"/>
      <c r="S112" s="149"/>
      <c r="T112" s="149"/>
      <c r="U112" s="149"/>
      <c r="V112" s="149"/>
      <c r="W112" s="149"/>
      <c r="X112" s="149"/>
      <c r="Y112" s="149"/>
      <c r="Z112" s="149"/>
      <c r="AA112" s="149"/>
      <c r="AB112" s="149"/>
      <c r="AC112" s="149"/>
      <c r="AD112" s="149"/>
    </row>
    <row r="113" spans="2:30" s="150" customFormat="1">
      <c r="B113" s="88" t="s">
        <v>1966</v>
      </c>
      <c r="C113" s="85">
        <v>8287583</v>
      </c>
      <c r="D113" s="85" t="s">
        <v>238</v>
      </c>
      <c r="E113" s="85"/>
      <c r="F113" s="113">
        <v>40057</v>
      </c>
      <c r="G113" s="95">
        <v>6.6599999999999993</v>
      </c>
      <c r="H113" s="98" t="s">
        <v>159</v>
      </c>
      <c r="I113" s="99">
        <v>4.8000000000000001E-2</v>
      </c>
      <c r="J113" s="99">
        <v>4.8500000000000008E-2</v>
      </c>
      <c r="K113" s="95">
        <v>108168000</v>
      </c>
      <c r="L113" s="114">
        <v>108.4957</v>
      </c>
      <c r="M113" s="95">
        <v>117357.62231000001</v>
      </c>
      <c r="N113" s="85"/>
      <c r="O113" s="96">
        <v>7.5748664285853725E-3</v>
      </c>
      <c r="P113" s="96">
        <f>M113/'סכום נכסי הקרן'!$C$42</f>
        <v>2.2627410779453268E-3</v>
      </c>
      <c r="Q113" s="149"/>
      <c r="R113" s="149"/>
      <c r="S113" s="149"/>
      <c r="T113" s="149"/>
      <c r="U113" s="149"/>
      <c r="V113" s="149"/>
      <c r="W113" s="149"/>
      <c r="X113" s="149"/>
      <c r="Y113" s="149"/>
      <c r="Z113" s="149"/>
      <c r="AA113" s="149"/>
      <c r="AB113" s="149"/>
      <c r="AC113" s="149"/>
      <c r="AD113" s="149"/>
    </row>
    <row r="114" spans="2:30" s="150" customFormat="1">
      <c r="B114" s="88" t="s">
        <v>1967</v>
      </c>
      <c r="C114" s="85">
        <v>8287591</v>
      </c>
      <c r="D114" s="85" t="s">
        <v>238</v>
      </c>
      <c r="E114" s="85"/>
      <c r="F114" s="113">
        <v>40087</v>
      </c>
      <c r="G114" s="95">
        <v>6.5900000000000007</v>
      </c>
      <c r="H114" s="98" t="s">
        <v>159</v>
      </c>
      <c r="I114" s="99">
        <v>4.8000000000000001E-2</v>
      </c>
      <c r="J114" s="99">
        <v>4.8499999999999995E-2</v>
      </c>
      <c r="K114" s="95">
        <v>100332000</v>
      </c>
      <c r="L114" s="114">
        <v>110.1324</v>
      </c>
      <c r="M114" s="95">
        <v>110498.08253</v>
      </c>
      <c r="N114" s="85"/>
      <c r="O114" s="96">
        <v>7.1321163406719056E-3</v>
      </c>
      <c r="P114" s="96">
        <f>M114/'סכום נכסי הקרן'!$C$42</f>
        <v>2.1304841172938372E-3</v>
      </c>
      <c r="Q114" s="149"/>
      <c r="R114" s="149"/>
      <c r="S114" s="149"/>
      <c r="T114" s="149"/>
      <c r="U114" s="149"/>
      <c r="V114" s="149"/>
      <c r="W114" s="149"/>
      <c r="X114" s="149"/>
      <c r="Y114" s="149"/>
      <c r="Z114" s="149"/>
      <c r="AA114" s="149"/>
      <c r="AB114" s="149"/>
      <c r="AC114" s="149"/>
      <c r="AD114" s="149"/>
    </row>
    <row r="115" spans="2:30" s="150" customFormat="1">
      <c r="B115" s="88" t="s">
        <v>1968</v>
      </c>
      <c r="C115" s="85">
        <v>8287609</v>
      </c>
      <c r="D115" s="85" t="s">
        <v>238</v>
      </c>
      <c r="E115" s="85"/>
      <c r="F115" s="113">
        <v>40118</v>
      </c>
      <c r="G115" s="95">
        <v>6.6700000000000008</v>
      </c>
      <c r="H115" s="98" t="s">
        <v>159</v>
      </c>
      <c r="I115" s="99">
        <v>4.8000000000000001E-2</v>
      </c>
      <c r="J115" s="99">
        <v>4.8500000000000008E-2</v>
      </c>
      <c r="K115" s="95">
        <v>122827000</v>
      </c>
      <c r="L115" s="114">
        <v>110.0098</v>
      </c>
      <c r="M115" s="95">
        <v>135121.73325999998</v>
      </c>
      <c r="N115" s="85"/>
      <c r="O115" s="96">
        <v>8.7214537999056475E-3</v>
      </c>
      <c r="P115" s="96">
        <f>M115/'סכום נכסי הקרן'!$C$42</f>
        <v>2.6052461727875415E-3</v>
      </c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  <c r="AA115" s="149"/>
      <c r="AB115" s="149"/>
      <c r="AC115" s="149"/>
      <c r="AD115" s="149"/>
    </row>
    <row r="116" spans="2:30" s="150" customFormat="1">
      <c r="B116" s="88" t="s">
        <v>1969</v>
      </c>
      <c r="C116" s="85">
        <v>8287401</v>
      </c>
      <c r="D116" s="85" t="s">
        <v>238</v>
      </c>
      <c r="E116" s="85"/>
      <c r="F116" s="113">
        <v>39509</v>
      </c>
      <c r="G116" s="95">
        <v>5.58</v>
      </c>
      <c r="H116" s="98" t="s">
        <v>159</v>
      </c>
      <c r="I116" s="99">
        <v>4.8000000000000001E-2</v>
      </c>
      <c r="J116" s="99">
        <v>4.8600000000000004E-2</v>
      </c>
      <c r="K116" s="95">
        <v>14639000</v>
      </c>
      <c r="L116" s="114">
        <v>116.2384</v>
      </c>
      <c r="M116" s="95">
        <v>17016.13493</v>
      </c>
      <c r="N116" s="85"/>
      <c r="O116" s="96">
        <v>1.0983091399471272E-3</v>
      </c>
      <c r="P116" s="96">
        <f>M116/'סכום נכסי הקרן'!$C$42</f>
        <v>3.2808356829405955E-4</v>
      </c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  <c r="AA116" s="149"/>
      <c r="AB116" s="149"/>
      <c r="AC116" s="149"/>
      <c r="AD116" s="149"/>
    </row>
    <row r="117" spans="2:30" s="150" customFormat="1">
      <c r="B117" s="88" t="s">
        <v>1970</v>
      </c>
      <c r="C117" s="85">
        <v>8287435</v>
      </c>
      <c r="D117" s="85" t="s">
        <v>238</v>
      </c>
      <c r="E117" s="85"/>
      <c r="F117" s="113">
        <v>39600</v>
      </c>
      <c r="G117" s="95">
        <v>5.7</v>
      </c>
      <c r="H117" s="98" t="s">
        <v>159</v>
      </c>
      <c r="I117" s="99">
        <v>4.8000000000000001E-2</v>
      </c>
      <c r="J117" s="99">
        <v>4.8610948828926581E-2</v>
      </c>
      <c r="K117" s="95">
        <v>43655000</v>
      </c>
      <c r="L117" s="114">
        <v>115.8177</v>
      </c>
      <c r="M117" s="95">
        <v>50560.223720000002</v>
      </c>
      <c r="N117" s="85"/>
      <c r="O117" s="96">
        <v>3.2634176949046766E-3</v>
      </c>
      <c r="P117" s="96">
        <f>M117/'סכום נכסי הקרן'!$C$42</f>
        <v>9.7483821561372339E-4</v>
      </c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  <c r="AA117" s="149"/>
      <c r="AB117" s="149"/>
      <c r="AC117" s="149"/>
      <c r="AD117" s="149"/>
    </row>
    <row r="118" spans="2:30" s="150" customFormat="1">
      <c r="B118" s="88" t="s">
        <v>1971</v>
      </c>
      <c r="C118" s="85">
        <v>8287443</v>
      </c>
      <c r="D118" s="85" t="s">
        <v>238</v>
      </c>
      <c r="E118" s="85"/>
      <c r="F118" s="113">
        <v>39630</v>
      </c>
      <c r="G118" s="95">
        <v>5.7799999999999994</v>
      </c>
      <c r="H118" s="98" t="s">
        <v>159</v>
      </c>
      <c r="I118" s="99">
        <v>4.8000000000000001E-2</v>
      </c>
      <c r="J118" s="99">
        <v>4.8593148644659703E-2</v>
      </c>
      <c r="K118" s="95">
        <v>20479000</v>
      </c>
      <c r="L118" s="114">
        <v>114.6054</v>
      </c>
      <c r="M118" s="95">
        <v>23470.033010000003</v>
      </c>
      <c r="N118" s="85"/>
      <c r="O118" s="96">
        <v>1.514877019710127E-3</v>
      </c>
      <c r="P118" s="96">
        <f>M118/'סכום נכסי הקרן'!$C$42</f>
        <v>4.5251945930004257E-4</v>
      </c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  <c r="AA118" s="149"/>
      <c r="AB118" s="149"/>
      <c r="AC118" s="149"/>
      <c r="AD118" s="149"/>
    </row>
    <row r="119" spans="2:30" s="150" customFormat="1">
      <c r="B119" s="88" t="s">
        <v>1972</v>
      </c>
      <c r="C119" s="85">
        <v>8287534</v>
      </c>
      <c r="D119" s="85" t="s">
        <v>238</v>
      </c>
      <c r="E119" s="85"/>
      <c r="F119" s="113">
        <v>39904</v>
      </c>
      <c r="G119" s="95">
        <v>6.2400000000000011</v>
      </c>
      <c r="H119" s="98" t="s">
        <v>159</v>
      </c>
      <c r="I119" s="99">
        <v>4.8000000000000001E-2</v>
      </c>
      <c r="J119" s="99">
        <v>4.8500070371301114E-2</v>
      </c>
      <c r="K119" s="95">
        <v>156290000</v>
      </c>
      <c r="L119" s="114">
        <v>114.94880000000001</v>
      </c>
      <c r="M119" s="95">
        <v>179653.42122999998</v>
      </c>
      <c r="N119" s="85"/>
      <c r="O119" s="96">
        <v>1.1595758694402892E-2</v>
      </c>
      <c r="P119" s="96">
        <f>M119/'סכום נכסי הקרן'!$C$42</f>
        <v>3.4638497952586547E-3</v>
      </c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  <c r="AA119" s="149"/>
      <c r="AB119" s="149"/>
      <c r="AC119" s="149"/>
      <c r="AD119" s="149"/>
    </row>
    <row r="120" spans="2:30" s="150" customFormat="1">
      <c r="B120" s="88" t="s">
        <v>1973</v>
      </c>
      <c r="C120" s="85">
        <v>8287559</v>
      </c>
      <c r="D120" s="85" t="s">
        <v>238</v>
      </c>
      <c r="E120" s="85"/>
      <c r="F120" s="113">
        <v>39965</v>
      </c>
      <c r="G120" s="95">
        <v>6.41</v>
      </c>
      <c r="H120" s="98" t="s">
        <v>159</v>
      </c>
      <c r="I120" s="99">
        <v>4.8000000000000001E-2</v>
      </c>
      <c r="J120" s="99">
        <v>4.8518387961086019E-2</v>
      </c>
      <c r="K120" s="95">
        <v>73638000</v>
      </c>
      <c r="L120" s="114">
        <v>112.35720000000001</v>
      </c>
      <c r="M120" s="95">
        <v>82737.56796</v>
      </c>
      <c r="N120" s="85"/>
      <c r="O120" s="96">
        <v>5.3403095051423989E-3</v>
      </c>
      <c r="P120" s="96">
        <f>M120/'סכום נכסי הקרן'!$C$42</f>
        <v>1.5952410250597991E-3</v>
      </c>
      <c r="Q120" s="149"/>
      <c r="R120" s="149"/>
      <c r="S120" s="149"/>
      <c r="T120" s="149"/>
      <c r="U120" s="149"/>
      <c r="V120" s="149"/>
      <c r="W120" s="149"/>
      <c r="X120" s="149"/>
      <c r="Y120" s="149"/>
      <c r="Z120" s="149"/>
      <c r="AA120" s="149"/>
      <c r="AB120" s="149"/>
      <c r="AC120" s="149"/>
      <c r="AD120" s="149"/>
    </row>
    <row r="121" spans="2:30" s="150" customFormat="1">
      <c r="B121" s="88" t="s">
        <v>1974</v>
      </c>
      <c r="C121" s="85">
        <v>8287567</v>
      </c>
      <c r="D121" s="85" t="s">
        <v>238</v>
      </c>
      <c r="E121" s="85"/>
      <c r="F121" s="113">
        <v>39995</v>
      </c>
      <c r="G121" s="95">
        <v>6.49</v>
      </c>
      <c r="H121" s="98" t="s">
        <v>159</v>
      </c>
      <c r="I121" s="99">
        <v>4.8000000000000001E-2</v>
      </c>
      <c r="J121" s="99">
        <v>4.8596460872747944E-2</v>
      </c>
      <c r="K121" s="95">
        <v>112496000</v>
      </c>
      <c r="L121" s="114">
        <v>111.48779999999999</v>
      </c>
      <c r="M121" s="95">
        <v>125419.33290000001</v>
      </c>
      <c r="N121" s="85"/>
      <c r="O121" s="96">
        <v>8.0952108229516411E-3</v>
      </c>
      <c r="P121" s="96">
        <f>M121/'סכום נכסי הקרן'!$C$42</f>
        <v>2.4181767739950883E-3</v>
      </c>
      <c r="Q121" s="149"/>
      <c r="R121" s="149"/>
      <c r="S121" s="149"/>
      <c r="T121" s="149"/>
      <c r="U121" s="149"/>
      <c r="V121" s="149"/>
      <c r="W121" s="149"/>
      <c r="X121" s="149"/>
      <c r="Y121" s="149"/>
      <c r="Z121" s="149"/>
      <c r="AA121" s="149"/>
      <c r="AB121" s="149"/>
      <c r="AC121" s="149"/>
      <c r="AD121" s="149"/>
    </row>
    <row r="122" spans="2:30" s="150" customFormat="1">
      <c r="B122" s="88" t="s">
        <v>1975</v>
      </c>
      <c r="C122" s="85">
        <v>8287575</v>
      </c>
      <c r="D122" s="85" t="s">
        <v>238</v>
      </c>
      <c r="E122" s="85"/>
      <c r="F122" s="113">
        <v>40027</v>
      </c>
      <c r="G122" s="95">
        <v>6.5800000000000018</v>
      </c>
      <c r="H122" s="98" t="s">
        <v>159</v>
      </c>
      <c r="I122" s="99">
        <v>4.8000000000000001E-2</v>
      </c>
      <c r="J122" s="99">
        <v>4.8500000000000008E-2</v>
      </c>
      <c r="K122" s="95">
        <v>141650000</v>
      </c>
      <c r="L122" s="114">
        <v>110.0705</v>
      </c>
      <c r="M122" s="95">
        <v>155914.92277999999</v>
      </c>
      <c r="N122" s="85"/>
      <c r="O122" s="96">
        <v>1.0063553530097951E-2</v>
      </c>
      <c r="P122" s="96">
        <f>M122/'סכום נכסי הקרן'!$C$42</f>
        <v>3.0061541252691011E-3</v>
      </c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  <c r="AA122" s="149"/>
      <c r="AB122" s="149"/>
      <c r="AC122" s="149"/>
      <c r="AD122" s="149"/>
    </row>
    <row r="123" spans="2:30" s="150" customFormat="1">
      <c r="B123" s="88" t="s">
        <v>1976</v>
      </c>
      <c r="C123" s="85">
        <v>8287625</v>
      </c>
      <c r="D123" s="85" t="s">
        <v>238</v>
      </c>
      <c r="E123" s="85"/>
      <c r="F123" s="113">
        <v>40179</v>
      </c>
      <c r="G123" s="95">
        <v>6.84</v>
      </c>
      <c r="H123" s="98" t="s">
        <v>159</v>
      </c>
      <c r="I123" s="99">
        <v>4.8000000000000001E-2</v>
      </c>
      <c r="J123" s="99">
        <v>4.8500000000000008E-2</v>
      </c>
      <c r="K123" s="95">
        <v>55112000</v>
      </c>
      <c r="L123" s="114">
        <v>108.6289</v>
      </c>
      <c r="M123" s="95">
        <v>59867.580799999996</v>
      </c>
      <c r="N123" s="85"/>
      <c r="O123" s="96">
        <v>3.8641625404155834E-3</v>
      </c>
      <c r="P123" s="96">
        <f>M123/'סכום נכסי הקרן'!$C$42</f>
        <v>1.1542908900756422E-3</v>
      </c>
      <c r="Q123" s="149"/>
      <c r="R123" s="149"/>
      <c r="S123" s="149"/>
      <c r="T123" s="149"/>
      <c r="U123" s="149"/>
      <c r="V123" s="149"/>
      <c r="W123" s="149"/>
      <c r="X123" s="149"/>
      <c r="Y123" s="149"/>
      <c r="Z123" s="149"/>
      <c r="AA123" s="149"/>
      <c r="AB123" s="149"/>
      <c r="AC123" s="149"/>
      <c r="AD123" s="149"/>
    </row>
    <row r="124" spans="2:30" s="150" customFormat="1">
      <c r="B124" s="88" t="s">
        <v>1977</v>
      </c>
      <c r="C124" s="85">
        <v>8287633</v>
      </c>
      <c r="D124" s="85" t="s">
        <v>238</v>
      </c>
      <c r="E124" s="85"/>
      <c r="F124" s="113">
        <v>40210</v>
      </c>
      <c r="G124" s="95">
        <v>6.92</v>
      </c>
      <c r="H124" s="98" t="s">
        <v>159</v>
      </c>
      <c r="I124" s="99">
        <v>4.8000000000000001E-2</v>
      </c>
      <c r="J124" s="99">
        <v>4.8500000000000015E-2</v>
      </c>
      <c r="K124" s="95">
        <v>80740000</v>
      </c>
      <c r="L124" s="114">
        <v>108.2008</v>
      </c>
      <c r="M124" s="95">
        <v>87361.287699999986</v>
      </c>
      <c r="N124" s="85"/>
      <c r="O124" s="96">
        <v>5.6387482323790282E-3</v>
      </c>
      <c r="P124" s="96">
        <f>M124/'סכום נכסי הקרן'!$C$42</f>
        <v>1.6843897346422798E-3</v>
      </c>
      <c r="Q124" s="149"/>
      <c r="R124" s="149"/>
      <c r="S124" s="149"/>
      <c r="T124" s="149"/>
      <c r="U124" s="149"/>
      <c r="V124" s="149"/>
      <c r="W124" s="149"/>
      <c r="X124" s="149"/>
      <c r="Y124" s="149"/>
      <c r="Z124" s="149"/>
      <c r="AA124" s="149"/>
      <c r="AB124" s="149"/>
      <c r="AC124" s="149"/>
      <c r="AD124" s="149"/>
    </row>
    <row r="125" spans="2:30" s="150" customFormat="1">
      <c r="B125" s="88" t="s">
        <v>1978</v>
      </c>
      <c r="C125" s="85">
        <v>8287641</v>
      </c>
      <c r="D125" s="85" t="s">
        <v>238</v>
      </c>
      <c r="E125" s="85"/>
      <c r="F125" s="113">
        <v>40238</v>
      </c>
      <c r="G125" s="95">
        <v>7</v>
      </c>
      <c r="H125" s="98" t="s">
        <v>159</v>
      </c>
      <c r="I125" s="99">
        <v>4.8000000000000001E-2</v>
      </c>
      <c r="J125" s="99">
        <v>4.8600000000000011E-2</v>
      </c>
      <c r="K125" s="95">
        <v>115180000</v>
      </c>
      <c r="L125" s="114">
        <v>108.49550000000001</v>
      </c>
      <c r="M125" s="95">
        <v>124965.16236</v>
      </c>
      <c r="N125" s="85"/>
      <c r="O125" s="96">
        <v>8.0658963130921021E-3</v>
      </c>
      <c r="P125" s="96">
        <f>M125/'סכום נכסי הקרן'!$C$42</f>
        <v>2.4094200327027669E-3</v>
      </c>
      <c r="Q125" s="149"/>
      <c r="R125" s="149"/>
      <c r="S125" s="149"/>
      <c r="T125" s="149"/>
      <c r="U125" s="149"/>
      <c r="V125" s="149"/>
      <c r="W125" s="149"/>
      <c r="X125" s="149"/>
      <c r="Y125" s="149"/>
      <c r="Z125" s="149"/>
      <c r="AA125" s="149"/>
      <c r="AB125" s="149"/>
      <c r="AC125" s="149"/>
      <c r="AD125" s="149"/>
    </row>
    <row r="126" spans="2:30" s="150" customFormat="1">
      <c r="B126" s="88" t="s">
        <v>1979</v>
      </c>
      <c r="C126" s="85">
        <v>8287666</v>
      </c>
      <c r="D126" s="85" t="s">
        <v>238</v>
      </c>
      <c r="E126" s="85"/>
      <c r="F126" s="113">
        <v>40300</v>
      </c>
      <c r="G126" s="95">
        <v>7</v>
      </c>
      <c r="H126" s="98" t="s">
        <v>159</v>
      </c>
      <c r="I126" s="99">
        <v>4.8000000000000001E-2</v>
      </c>
      <c r="J126" s="99">
        <v>4.8499999999999995E-2</v>
      </c>
      <c r="K126" s="95">
        <v>18001000</v>
      </c>
      <c r="L126" s="114">
        <v>110.43049999999999</v>
      </c>
      <c r="M126" s="95">
        <v>19878.597030000001</v>
      </c>
      <c r="N126" s="85"/>
      <c r="O126" s="96">
        <v>1.2830672122188455E-3</v>
      </c>
      <c r="P126" s="96">
        <f>M126/'סכום נכסי הקרן'!$C$42</f>
        <v>3.83273938124684E-4</v>
      </c>
      <c r="Q126" s="149"/>
      <c r="R126" s="149"/>
      <c r="S126" s="149"/>
      <c r="T126" s="149"/>
      <c r="U126" s="149"/>
      <c r="V126" s="149"/>
      <c r="W126" s="149"/>
      <c r="X126" s="149"/>
      <c r="Y126" s="149"/>
      <c r="Z126" s="149"/>
      <c r="AA126" s="149"/>
      <c r="AB126" s="149"/>
      <c r="AC126" s="149"/>
      <c r="AD126" s="149"/>
    </row>
    <row r="127" spans="2:30" s="150" customFormat="1">
      <c r="B127" s="88" t="s">
        <v>1980</v>
      </c>
      <c r="C127" s="85">
        <v>8287682</v>
      </c>
      <c r="D127" s="85" t="s">
        <v>238</v>
      </c>
      <c r="E127" s="85"/>
      <c r="F127" s="113">
        <v>40360</v>
      </c>
      <c r="G127" s="95">
        <v>7.17</v>
      </c>
      <c r="H127" s="98" t="s">
        <v>159</v>
      </c>
      <c r="I127" s="99">
        <v>4.8000000000000001E-2</v>
      </c>
      <c r="J127" s="99">
        <v>4.8599999999999997E-2</v>
      </c>
      <c r="K127" s="95">
        <v>50554000</v>
      </c>
      <c r="L127" s="114">
        <v>108.21599999999999</v>
      </c>
      <c r="M127" s="95">
        <v>54707.538090000002</v>
      </c>
      <c r="N127" s="85"/>
      <c r="O127" s="96">
        <v>3.5311067616371214E-3</v>
      </c>
      <c r="P127" s="96">
        <f>M127/'סכום נכסי הקרן'!$C$42</f>
        <v>1.0548014800650372E-3</v>
      </c>
      <c r="Q127" s="149"/>
      <c r="R127" s="149"/>
      <c r="S127" s="149"/>
      <c r="T127" s="149"/>
      <c r="U127" s="149"/>
      <c r="V127" s="149"/>
      <c r="W127" s="149"/>
      <c r="X127" s="149"/>
      <c r="Y127" s="149"/>
      <c r="Z127" s="149"/>
      <c r="AA127" s="149"/>
      <c r="AB127" s="149"/>
      <c r="AC127" s="149"/>
      <c r="AD127" s="149"/>
    </row>
    <row r="128" spans="2:30" s="150" customFormat="1">
      <c r="B128" s="88" t="s">
        <v>1981</v>
      </c>
      <c r="C128" s="85">
        <v>8287708</v>
      </c>
      <c r="D128" s="85" t="s">
        <v>238</v>
      </c>
      <c r="E128" s="85"/>
      <c r="F128" s="113">
        <v>40422</v>
      </c>
      <c r="G128" s="95">
        <v>7.339999999999999</v>
      </c>
      <c r="H128" s="98" t="s">
        <v>159</v>
      </c>
      <c r="I128" s="99">
        <v>4.8000000000000001E-2</v>
      </c>
      <c r="J128" s="99">
        <v>4.8511314109537913E-2</v>
      </c>
      <c r="K128" s="95">
        <v>100420000</v>
      </c>
      <c r="L128" s="114">
        <v>106.5514</v>
      </c>
      <c r="M128" s="95">
        <v>106998.86862000001</v>
      </c>
      <c r="N128" s="85"/>
      <c r="O128" s="96">
        <v>6.9062590213809427E-3</v>
      </c>
      <c r="P128" s="96">
        <f>M128/'סכום נכסי הקרן'!$C$42</f>
        <v>2.0630167053028226E-3</v>
      </c>
      <c r="Q128" s="149"/>
      <c r="R128" s="149"/>
      <c r="S128" s="149"/>
      <c r="T128" s="149"/>
      <c r="U128" s="149"/>
      <c r="V128" s="149"/>
      <c r="W128" s="149"/>
      <c r="X128" s="149"/>
      <c r="Y128" s="149"/>
      <c r="Z128" s="149"/>
      <c r="AA128" s="149"/>
      <c r="AB128" s="149"/>
      <c r="AC128" s="149"/>
      <c r="AD128" s="149"/>
    </row>
    <row r="129" spans="2:30" s="150" customFormat="1">
      <c r="B129" s="88" t="s">
        <v>1982</v>
      </c>
      <c r="C129" s="85">
        <v>8287724</v>
      </c>
      <c r="D129" s="85" t="s">
        <v>238</v>
      </c>
      <c r="E129" s="85"/>
      <c r="F129" s="113">
        <v>40483</v>
      </c>
      <c r="G129" s="95">
        <v>7.330000000000001</v>
      </c>
      <c r="H129" s="98" t="s">
        <v>159</v>
      </c>
      <c r="I129" s="99">
        <v>4.8000000000000001E-2</v>
      </c>
      <c r="J129" s="99">
        <v>4.8500157210943987E-2</v>
      </c>
      <c r="K129" s="95">
        <v>195177000</v>
      </c>
      <c r="L129" s="114">
        <v>107.4423</v>
      </c>
      <c r="M129" s="95">
        <v>209702.69094999999</v>
      </c>
      <c r="N129" s="85"/>
      <c r="O129" s="96">
        <v>1.3535293595717434E-2</v>
      </c>
      <c r="P129" s="96">
        <f>M129/'סכום נכסי הקרן'!$C$42</f>
        <v>4.0432217663275418E-3</v>
      </c>
      <c r="Q129" s="149"/>
      <c r="R129" s="149"/>
      <c r="S129" s="149"/>
      <c r="T129" s="149"/>
      <c r="U129" s="149"/>
      <c r="V129" s="149"/>
      <c r="W129" s="149"/>
      <c r="X129" s="149"/>
      <c r="Y129" s="149"/>
      <c r="Z129" s="149"/>
      <c r="AA129" s="149"/>
      <c r="AB129" s="149"/>
      <c r="AC129" s="149"/>
      <c r="AD129" s="149"/>
    </row>
    <row r="130" spans="2:30" s="150" customFormat="1">
      <c r="B130" s="88" t="s">
        <v>1983</v>
      </c>
      <c r="C130" s="85">
        <v>8287732</v>
      </c>
      <c r="D130" s="85" t="s">
        <v>238</v>
      </c>
      <c r="E130" s="85"/>
      <c r="F130" s="113">
        <v>40513</v>
      </c>
      <c r="G130" s="95">
        <v>7.41</v>
      </c>
      <c r="H130" s="98" t="s">
        <v>159</v>
      </c>
      <c r="I130" s="99">
        <v>4.8000000000000001E-2</v>
      </c>
      <c r="J130" s="99">
        <v>4.8499999999999995E-2</v>
      </c>
      <c r="K130" s="95">
        <v>66342000</v>
      </c>
      <c r="L130" s="114">
        <v>106.7231</v>
      </c>
      <c r="M130" s="95">
        <v>70802.210999999996</v>
      </c>
      <c r="N130" s="85"/>
      <c r="O130" s="96">
        <v>4.5699399887025359E-3</v>
      </c>
      <c r="P130" s="96">
        <f>M130/'סכום נכסי הקרן'!$C$42</f>
        <v>1.3651185844227971E-3</v>
      </c>
      <c r="Q130" s="149"/>
      <c r="R130" s="149"/>
      <c r="S130" s="149"/>
      <c r="T130" s="149"/>
      <c r="U130" s="149"/>
      <c r="V130" s="149"/>
      <c r="W130" s="149"/>
      <c r="X130" s="149"/>
      <c r="Y130" s="149"/>
      <c r="Z130" s="149"/>
      <c r="AA130" s="149"/>
      <c r="AB130" s="149"/>
      <c r="AC130" s="149"/>
      <c r="AD130" s="149"/>
    </row>
    <row r="131" spans="2:30" s="150" customFormat="1">
      <c r="B131" s="88" t="s">
        <v>1984</v>
      </c>
      <c r="C131" s="85">
        <v>8287740</v>
      </c>
      <c r="D131" s="85" t="s">
        <v>238</v>
      </c>
      <c r="E131" s="85"/>
      <c r="F131" s="113">
        <v>40544</v>
      </c>
      <c r="G131" s="95">
        <v>7.5000000000000018</v>
      </c>
      <c r="H131" s="98" t="s">
        <v>159</v>
      </c>
      <c r="I131" s="99">
        <v>4.8000000000000001E-2</v>
      </c>
      <c r="J131" s="99">
        <v>4.8500000000000008E-2</v>
      </c>
      <c r="K131" s="95">
        <v>166735000</v>
      </c>
      <c r="L131" s="114">
        <v>106.2046</v>
      </c>
      <c r="M131" s="95">
        <v>177080.31561999998</v>
      </c>
      <c r="N131" s="85"/>
      <c r="O131" s="96">
        <v>1.1429677182876454E-2</v>
      </c>
      <c r="P131" s="96">
        <f>M131/'סכום נכסי הקרן'!$C$42</f>
        <v>3.4142384308918899E-3</v>
      </c>
      <c r="Q131" s="149"/>
      <c r="R131" s="149"/>
      <c r="S131" s="149"/>
      <c r="T131" s="149"/>
      <c r="U131" s="149"/>
      <c r="V131" s="149"/>
      <c r="W131" s="149"/>
      <c r="X131" s="149"/>
      <c r="Y131" s="149"/>
      <c r="Z131" s="149"/>
      <c r="AA131" s="149"/>
      <c r="AB131" s="149"/>
      <c r="AC131" s="149"/>
      <c r="AD131" s="149"/>
    </row>
    <row r="132" spans="2:30" s="150" customFormat="1">
      <c r="B132" s="88" t="s">
        <v>1985</v>
      </c>
      <c r="C132" s="85">
        <v>8287757</v>
      </c>
      <c r="D132" s="85" t="s">
        <v>238</v>
      </c>
      <c r="E132" s="85"/>
      <c r="F132" s="113">
        <v>40575</v>
      </c>
      <c r="G132" s="95">
        <v>7.58</v>
      </c>
      <c r="H132" s="98" t="s">
        <v>159</v>
      </c>
      <c r="I132" s="99">
        <v>4.8000000000000001E-2</v>
      </c>
      <c r="J132" s="99">
        <v>4.8499999999999995E-2</v>
      </c>
      <c r="K132" s="95">
        <v>65718000</v>
      </c>
      <c r="L132" s="114">
        <v>105.39579999999999</v>
      </c>
      <c r="M132" s="95">
        <v>69264.006829999998</v>
      </c>
      <c r="N132" s="85"/>
      <c r="O132" s="96">
        <v>4.470656355494076E-3</v>
      </c>
      <c r="P132" s="96">
        <f>M132/'סכום נכסי הקרן'!$C$42</f>
        <v>1.3354608792544706E-3</v>
      </c>
      <c r="Q132" s="149"/>
      <c r="R132" s="149"/>
      <c r="S132" s="149"/>
      <c r="T132" s="149"/>
      <c r="U132" s="149"/>
      <c r="V132" s="149"/>
      <c r="W132" s="149"/>
      <c r="X132" s="149"/>
      <c r="Y132" s="149"/>
      <c r="Z132" s="149"/>
      <c r="AA132" s="149"/>
      <c r="AB132" s="149"/>
      <c r="AC132" s="149"/>
      <c r="AD132" s="149"/>
    </row>
    <row r="133" spans="2:30" s="150" customFormat="1">
      <c r="B133" s="88" t="s">
        <v>1986</v>
      </c>
      <c r="C133" s="85">
        <v>8287765</v>
      </c>
      <c r="D133" s="85" t="s">
        <v>238</v>
      </c>
      <c r="E133" s="85"/>
      <c r="F133" s="113">
        <v>40603</v>
      </c>
      <c r="G133" s="95">
        <v>7.66</v>
      </c>
      <c r="H133" s="98" t="s">
        <v>159</v>
      </c>
      <c r="I133" s="99">
        <v>4.8000000000000001E-2</v>
      </c>
      <c r="J133" s="99">
        <v>4.8600784113589819E-2</v>
      </c>
      <c r="K133" s="95">
        <v>101895000</v>
      </c>
      <c r="L133" s="114">
        <v>104.76300000000001</v>
      </c>
      <c r="M133" s="95">
        <v>106748.21491</v>
      </c>
      <c r="N133" s="85"/>
      <c r="O133" s="96">
        <v>6.8900805377366155E-3</v>
      </c>
      <c r="P133" s="96">
        <f>M133/'סכום נכסי הקרן'!$C$42</f>
        <v>2.0581839178383811E-3</v>
      </c>
      <c r="Q133" s="149"/>
      <c r="R133" s="149"/>
      <c r="S133" s="149"/>
      <c r="T133" s="149"/>
      <c r="U133" s="149"/>
      <c r="V133" s="149"/>
      <c r="W133" s="149"/>
      <c r="X133" s="149"/>
      <c r="Y133" s="149"/>
      <c r="Z133" s="149"/>
      <c r="AA133" s="149"/>
      <c r="AB133" s="149"/>
      <c r="AC133" s="149"/>
      <c r="AD133" s="149"/>
    </row>
    <row r="134" spans="2:30" s="150" customFormat="1">
      <c r="B134" s="88" t="s">
        <v>1987</v>
      </c>
      <c r="C134" s="85">
        <v>8287773</v>
      </c>
      <c r="D134" s="85" t="s">
        <v>238</v>
      </c>
      <c r="E134" s="85"/>
      <c r="F134" s="113">
        <v>40634</v>
      </c>
      <c r="G134" s="95">
        <v>7.5600000000000005</v>
      </c>
      <c r="H134" s="98" t="s">
        <v>159</v>
      </c>
      <c r="I134" s="99">
        <v>4.8000000000000001E-2</v>
      </c>
      <c r="J134" s="99">
        <v>4.8599999999999983E-2</v>
      </c>
      <c r="K134" s="95">
        <v>36138000</v>
      </c>
      <c r="L134" s="114">
        <v>106.5401</v>
      </c>
      <c r="M134" s="95">
        <v>38501.460890000002</v>
      </c>
      <c r="N134" s="85"/>
      <c r="O134" s="96">
        <v>2.4850829269255129E-3</v>
      </c>
      <c r="P134" s="96">
        <f>M134/'סכום נכסי הקרן'!$C$42</f>
        <v>7.4233641924496526E-4</v>
      </c>
      <c r="Q134" s="149"/>
      <c r="R134" s="149"/>
      <c r="S134" s="149"/>
      <c r="T134" s="149"/>
      <c r="U134" s="149"/>
      <c r="V134" s="149"/>
      <c r="W134" s="149"/>
      <c r="X134" s="149"/>
      <c r="Y134" s="149"/>
      <c r="Z134" s="149"/>
      <c r="AA134" s="149"/>
      <c r="AB134" s="149"/>
      <c r="AC134" s="149"/>
      <c r="AD134" s="149"/>
    </row>
    <row r="135" spans="2:30" s="150" customFormat="1">
      <c r="B135" s="88" t="s">
        <v>1988</v>
      </c>
      <c r="C135" s="85">
        <v>8287781</v>
      </c>
      <c r="D135" s="85" t="s">
        <v>238</v>
      </c>
      <c r="E135" s="85"/>
      <c r="F135" s="113">
        <v>40664</v>
      </c>
      <c r="G135" s="95">
        <v>7.64</v>
      </c>
      <c r="H135" s="98" t="s">
        <v>159</v>
      </c>
      <c r="I135" s="99">
        <v>4.8000000000000001E-2</v>
      </c>
      <c r="J135" s="99">
        <v>4.8500000000000008E-2</v>
      </c>
      <c r="K135" s="95">
        <v>134113000</v>
      </c>
      <c r="L135" s="114">
        <v>105.9203</v>
      </c>
      <c r="M135" s="95">
        <v>142052.88406000001</v>
      </c>
      <c r="N135" s="85"/>
      <c r="O135" s="96">
        <v>9.1688260325135766E-3</v>
      </c>
      <c r="P135" s="96">
        <f>M135/'סכום נכסי הקרן'!$C$42</f>
        <v>2.7388838464544978E-3</v>
      </c>
      <c r="Q135" s="149"/>
      <c r="R135" s="149"/>
      <c r="S135" s="149"/>
      <c r="T135" s="149"/>
      <c r="U135" s="149"/>
      <c r="V135" s="149"/>
      <c r="W135" s="149"/>
      <c r="X135" s="149"/>
      <c r="Y135" s="149"/>
      <c r="Z135" s="149"/>
      <c r="AA135" s="149"/>
      <c r="AB135" s="149"/>
      <c r="AC135" s="149"/>
      <c r="AD135" s="149"/>
    </row>
    <row r="136" spans="2:30" s="150" customFormat="1">
      <c r="B136" s="88" t="s">
        <v>1989</v>
      </c>
      <c r="C136" s="85">
        <v>8287815</v>
      </c>
      <c r="D136" s="85" t="s">
        <v>238</v>
      </c>
      <c r="E136" s="85"/>
      <c r="F136" s="113">
        <v>40756</v>
      </c>
      <c r="G136" s="95">
        <v>7.8999999999999986</v>
      </c>
      <c r="H136" s="98" t="s">
        <v>159</v>
      </c>
      <c r="I136" s="99">
        <v>4.8000000000000001E-2</v>
      </c>
      <c r="J136" s="99">
        <v>4.8499999999999988E-2</v>
      </c>
      <c r="K136" s="95">
        <v>73797000</v>
      </c>
      <c r="L136" s="114">
        <v>103.1571</v>
      </c>
      <c r="M136" s="95">
        <v>76126.838520000005</v>
      </c>
      <c r="N136" s="85"/>
      <c r="O136" s="96">
        <v>4.9136189202629368E-3</v>
      </c>
      <c r="P136" s="96">
        <f>M136/'סכום נכסי הקרן'!$C$42</f>
        <v>1.4677813103464422E-3</v>
      </c>
      <c r="Q136" s="149"/>
      <c r="R136" s="149"/>
      <c r="S136" s="149"/>
      <c r="T136" s="149"/>
      <c r="U136" s="149"/>
      <c r="V136" s="149"/>
      <c r="W136" s="149"/>
      <c r="X136" s="149"/>
      <c r="Y136" s="149"/>
      <c r="Z136" s="149"/>
      <c r="AA136" s="149"/>
      <c r="AB136" s="149"/>
      <c r="AC136" s="149"/>
      <c r="AD136" s="149"/>
    </row>
    <row r="137" spans="2:30" s="150" customFormat="1">
      <c r="B137" s="88" t="s">
        <v>1990</v>
      </c>
      <c r="C137" s="85">
        <v>8287849</v>
      </c>
      <c r="D137" s="85" t="s">
        <v>238</v>
      </c>
      <c r="E137" s="85"/>
      <c r="F137" s="113">
        <v>40848</v>
      </c>
      <c r="G137" s="95">
        <v>7.9599999999999991</v>
      </c>
      <c r="H137" s="98" t="s">
        <v>159</v>
      </c>
      <c r="I137" s="99">
        <v>4.8000000000000001E-2</v>
      </c>
      <c r="J137" s="99">
        <v>4.8499999999999995E-2</v>
      </c>
      <c r="K137" s="95">
        <v>208107000</v>
      </c>
      <c r="L137" s="114">
        <v>104.3823</v>
      </c>
      <c r="M137" s="95">
        <v>217226.83613000001</v>
      </c>
      <c r="N137" s="85"/>
      <c r="O137" s="96">
        <v>1.4020940745054134E-2</v>
      </c>
      <c r="P137" s="96">
        <f>M137/'סכום נכסי הקרן'!$C$42</f>
        <v>4.1882928067942474E-3</v>
      </c>
      <c r="Q137" s="149"/>
      <c r="R137" s="149"/>
      <c r="S137" s="149"/>
      <c r="T137" s="149"/>
      <c r="U137" s="149"/>
      <c r="V137" s="149"/>
      <c r="W137" s="149"/>
      <c r="X137" s="149"/>
      <c r="Y137" s="149"/>
      <c r="Z137" s="149"/>
      <c r="AA137" s="149"/>
      <c r="AB137" s="149"/>
      <c r="AC137" s="149"/>
      <c r="AD137" s="149"/>
    </row>
    <row r="138" spans="2:30" s="150" customFormat="1">
      <c r="B138" s="88" t="s">
        <v>1991</v>
      </c>
      <c r="C138" s="85">
        <v>8287872</v>
      </c>
      <c r="D138" s="85" t="s">
        <v>238</v>
      </c>
      <c r="E138" s="85"/>
      <c r="F138" s="113">
        <v>40940</v>
      </c>
      <c r="G138" s="95">
        <v>8.2100000000000009</v>
      </c>
      <c r="H138" s="98" t="s">
        <v>159</v>
      </c>
      <c r="I138" s="99">
        <v>4.8000000000000001E-2</v>
      </c>
      <c r="J138" s="99">
        <v>4.8500000000000008E-2</v>
      </c>
      <c r="K138" s="95">
        <v>261737000</v>
      </c>
      <c r="L138" s="114">
        <v>103.1687</v>
      </c>
      <c r="M138" s="95">
        <v>270030.68554999994</v>
      </c>
      <c r="N138" s="85"/>
      <c r="O138" s="96">
        <v>1.7429173618203883E-2</v>
      </c>
      <c r="P138" s="96">
        <f>M138/'סכום נכסי הקרן'!$C$42</f>
        <v>5.2063897723297562E-3</v>
      </c>
      <c r="Q138" s="149"/>
      <c r="R138" s="149"/>
      <c r="S138" s="149"/>
      <c r="T138" s="149"/>
      <c r="U138" s="149"/>
      <c r="V138" s="149"/>
      <c r="W138" s="149"/>
      <c r="X138" s="149"/>
      <c r="Y138" s="149"/>
      <c r="Z138" s="149"/>
      <c r="AA138" s="149"/>
      <c r="AB138" s="149"/>
      <c r="AC138" s="149"/>
      <c r="AD138" s="149"/>
    </row>
    <row r="139" spans="2:30" s="150" customFormat="1">
      <c r="B139" s="88" t="s">
        <v>1992</v>
      </c>
      <c r="C139" s="85">
        <v>71116727</v>
      </c>
      <c r="D139" s="85" t="s">
        <v>238</v>
      </c>
      <c r="E139" s="85"/>
      <c r="F139" s="113">
        <v>40969</v>
      </c>
      <c r="G139" s="95">
        <v>8.2899999999999991</v>
      </c>
      <c r="H139" s="98" t="s">
        <v>159</v>
      </c>
      <c r="I139" s="99">
        <v>4.8000000000000001E-2</v>
      </c>
      <c r="J139" s="99">
        <v>4.8604508322076197E-2</v>
      </c>
      <c r="K139" s="95">
        <v>159473000</v>
      </c>
      <c r="L139" s="114">
        <v>102.7351</v>
      </c>
      <c r="M139" s="95">
        <v>163834.74639000001</v>
      </c>
      <c r="N139" s="85"/>
      <c r="O139" s="96">
        <v>1.057473980673569E-2</v>
      </c>
      <c r="P139" s="96">
        <f>M139/'סכום נכסי הקרן'!$C$42</f>
        <v>3.1588541362244293E-3</v>
      </c>
      <c r="Q139" s="149"/>
      <c r="R139" s="149"/>
      <c r="S139" s="149"/>
      <c r="T139" s="149"/>
      <c r="U139" s="149"/>
      <c r="V139" s="149"/>
      <c r="W139" s="149"/>
      <c r="X139" s="149"/>
      <c r="Y139" s="149"/>
      <c r="Z139" s="149"/>
      <c r="AA139" s="149"/>
      <c r="AB139" s="149"/>
      <c r="AC139" s="149"/>
      <c r="AD139" s="149"/>
    </row>
    <row r="140" spans="2:30" s="150" customFormat="1">
      <c r="B140" s="88" t="s">
        <v>1993</v>
      </c>
      <c r="C140" s="85">
        <v>8789</v>
      </c>
      <c r="D140" s="85" t="s">
        <v>238</v>
      </c>
      <c r="E140" s="85"/>
      <c r="F140" s="113">
        <v>41000</v>
      </c>
      <c r="G140" s="95">
        <v>8.18</v>
      </c>
      <c r="H140" s="98" t="s">
        <v>159</v>
      </c>
      <c r="I140" s="99">
        <v>4.8000000000000001E-2</v>
      </c>
      <c r="J140" s="99">
        <v>4.8599999999999997E-2</v>
      </c>
      <c r="K140" s="95">
        <v>87131000</v>
      </c>
      <c r="L140" s="114">
        <v>104.79859999999999</v>
      </c>
      <c r="M140" s="95">
        <v>91312.068790000005</v>
      </c>
      <c r="N140" s="85"/>
      <c r="O140" s="96">
        <v>5.8937520272435819E-3</v>
      </c>
      <c r="P140" s="96">
        <f>M140/'סכום נכסי הקרן'!$C$42</f>
        <v>1.7605636932344088E-3</v>
      </c>
      <c r="Q140" s="149"/>
      <c r="R140" s="149"/>
      <c r="S140" s="149"/>
      <c r="T140" s="149"/>
      <c r="U140" s="149"/>
      <c r="V140" s="149"/>
      <c r="W140" s="149"/>
      <c r="X140" s="149"/>
      <c r="Y140" s="149"/>
      <c r="Z140" s="149"/>
      <c r="AA140" s="149"/>
      <c r="AB140" s="149"/>
      <c r="AC140" s="149"/>
      <c r="AD140" s="149"/>
    </row>
    <row r="141" spans="2:30" s="150" customFormat="1">
      <c r="B141" s="88" t="s">
        <v>1994</v>
      </c>
      <c r="C141" s="85">
        <v>71121438</v>
      </c>
      <c r="D141" s="85" t="s">
        <v>238</v>
      </c>
      <c r="E141" s="85"/>
      <c r="F141" s="113">
        <v>41640</v>
      </c>
      <c r="G141" s="95">
        <v>9.3000000000000025</v>
      </c>
      <c r="H141" s="98" t="s">
        <v>159</v>
      </c>
      <c r="I141" s="99">
        <v>4.8000000000000001E-2</v>
      </c>
      <c r="J141" s="99">
        <v>4.8499999999999995E-2</v>
      </c>
      <c r="K141" s="95">
        <v>163546000</v>
      </c>
      <c r="L141" s="114">
        <v>101.18089999999999</v>
      </c>
      <c r="M141" s="95">
        <v>165477.25359000001</v>
      </c>
      <c r="N141" s="85"/>
      <c r="O141" s="96">
        <v>1.0680755695632321E-2</v>
      </c>
      <c r="P141" s="96">
        <f>M141/'סכום נכסי הקרן'!$C$42</f>
        <v>3.1905228803511946E-3</v>
      </c>
      <c r="Q141" s="149"/>
      <c r="R141" s="149"/>
      <c r="S141" s="149"/>
      <c r="T141" s="149"/>
      <c r="U141" s="149"/>
      <c r="V141" s="149"/>
      <c r="W141" s="149"/>
      <c r="X141" s="149"/>
      <c r="Y141" s="149"/>
      <c r="Z141" s="149"/>
      <c r="AA141" s="149"/>
      <c r="AB141" s="149"/>
      <c r="AC141" s="149"/>
      <c r="AD141" s="149"/>
    </row>
    <row r="142" spans="2:30" s="150" customFormat="1">
      <c r="B142" s="156"/>
      <c r="C142" s="156"/>
      <c r="Q142" s="149"/>
      <c r="R142" s="149"/>
      <c r="S142" s="149"/>
      <c r="T142" s="149"/>
      <c r="U142" s="149"/>
      <c r="V142" s="149"/>
      <c r="W142" s="149"/>
      <c r="X142" s="149"/>
      <c r="Y142" s="149"/>
      <c r="Z142" s="149"/>
      <c r="AA142" s="149"/>
      <c r="AB142" s="149"/>
      <c r="AC142" s="149"/>
      <c r="AD142" s="149"/>
    </row>
    <row r="143" spans="2:30" s="150" customFormat="1">
      <c r="B143" s="156"/>
      <c r="C143" s="156"/>
      <c r="Q143" s="149"/>
      <c r="R143" s="149"/>
      <c r="S143" s="149"/>
      <c r="T143" s="149"/>
      <c r="U143" s="149"/>
      <c r="V143" s="149"/>
      <c r="W143" s="149"/>
      <c r="X143" s="149"/>
      <c r="Y143" s="149"/>
      <c r="Z143" s="149"/>
      <c r="AA143" s="149"/>
      <c r="AB143" s="149"/>
      <c r="AC143" s="149"/>
      <c r="AD143" s="149"/>
    </row>
    <row r="144" spans="2:30" s="150" customFormat="1">
      <c r="B144" s="157" t="s">
        <v>2681</v>
      </c>
      <c r="C144" s="156"/>
      <c r="Q144" s="149"/>
      <c r="R144" s="149"/>
      <c r="S144" s="149"/>
      <c r="T144" s="149"/>
      <c r="U144" s="149"/>
      <c r="V144" s="149"/>
      <c r="W144" s="149"/>
      <c r="X144" s="149"/>
      <c r="Y144" s="149"/>
      <c r="Z144" s="149"/>
      <c r="AA144" s="149"/>
      <c r="AB144" s="149"/>
      <c r="AC144" s="149"/>
      <c r="AD144" s="149"/>
    </row>
    <row r="145" spans="2:30" s="150" customFormat="1">
      <c r="B145" s="157" t="s">
        <v>140</v>
      </c>
      <c r="C145" s="156"/>
      <c r="Q145" s="149"/>
      <c r="R145" s="149"/>
      <c r="S145" s="149"/>
      <c r="T145" s="149"/>
      <c r="U145" s="149"/>
      <c r="V145" s="149"/>
      <c r="W145" s="149"/>
      <c r="X145" s="149"/>
      <c r="Y145" s="149"/>
      <c r="Z145" s="149"/>
      <c r="AA145" s="149"/>
      <c r="AB145" s="149"/>
      <c r="AC145" s="149"/>
      <c r="AD145" s="149"/>
    </row>
    <row r="146" spans="2:30">
      <c r="B146" s="100"/>
    </row>
  </sheetData>
  <sheetProtection password="CC23" sheet="1" objects="1" scenarios="1"/>
  <mergeCells count="2">
    <mergeCell ref="B6:P6"/>
    <mergeCell ref="B7:P7"/>
  </mergeCells>
  <phoneticPr fontId="5" type="noConversion"/>
  <dataValidations count="1">
    <dataValidation allowBlank="1" showInputMessage="1" showErrorMessage="1" sqref="C5:C1048576 Y1:XFD2 A1:B1048576 D1:W2 D3:XFD1048576"/>
  </dataValidations>
  <printOptions gridLines="1"/>
  <pageMargins left="0" right="0" top="0.51181102362204722" bottom="0.51181102362204722" header="0" footer="0.23622047244094491"/>
  <pageSetup paperSize="9" scale="74" fitToHeight="100" pageOrder="overThenDown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6" t="s">
        <v>172</v>
      </c>
      <c r="C1" s="79" t="s" vm="1">
        <v>233</v>
      </c>
    </row>
    <row r="2" spans="2:65">
      <c r="B2" s="56" t="s">
        <v>171</v>
      </c>
      <c r="C2" s="79" t="s">
        <v>234</v>
      </c>
    </row>
    <row r="3" spans="2:65">
      <c r="B3" s="56" t="s">
        <v>173</v>
      </c>
      <c r="C3" s="79" t="s">
        <v>235</v>
      </c>
    </row>
    <row r="4" spans="2:65">
      <c r="B4" s="56" t="s">
        <v>174</v>
      </c>
      <c r="C4" s="79">
        <v>162</v>
      </c>
    </row>
    <row r="6" spans="2:65" ht="26.25" customHeight="1">
      <c r="B6" s="207" t="s">
        <v>201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9"/>
    </row>
    <row r="7" spans="2:65" ht="26.25" customHeight="1">
      <c r="B7" s="207" t="s">
        <v>116</v>
      </c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8"/>
      <c r="P7" s="208"/>
      <c r="Q7" s="208"/>
      <c r="R7" s="208"/>
      <c r="S7" s="209"/>
    </row>
    <row r="8" spans="2:65" s="3" customFormat="1" ht="78.75">
      <c r="B8" s="22" t="s">
        <v>144</v>
      </c>
      <c r="C8" s="30" t="s">
        <v>60</v>
      </c>
      <c r="D8" s="71" t="s">
        <v>146</v>
      </c>
      <c r="E8" s="71" t="s">
        <v>145</v>
      </c>
      <c r="F8" s="71" t="s">
        <v>85</v>
      </c>
      <c r="G8" s="30" t="s">
        <v>15</v>
      </c>
      <c r="H8" s="30" t="s">
        <v>86</v>
      </c>
      <c r="I8" s="30" t="s">
        <v>131</v>
      </c>
      <c r="J8" s="30" t="s">
        <v>18</v>
      </c>
      <c r="K8" s="30" t="s">
        <v>130</v>
      </c>
      <c r="L8" s="30" t="s">
        <v>17</v>
      </c>
      <c r="M8" s="71" t="s">
        <v>19</v>
      </c>
      <c r="N8" s="30" t="s">
        <v>0</v>
      </c>
      <c r="O8" s="30" t="s">
        <v>134</v>
      </c>
      <c r="P8" s="30" t="s">
        <v>138</v>
      </c>
      <c r="Q8" s="30" t="s">
        <v>75</v>
      </c>
      <c r="R8" s="71" t="s">
        <v>175</v>
      </c>
      <c r="S8" s="31" t="s">
        <v>177</v>
      </c>
      <c r="U8" s="1"/>
      <c r="BJ8" s="1"/>
    </row>
    <row r="9" spans="2:65" s="3" customFormat="1" ht="17.25" customHeight="1">
      <c r="B9" s="15"/>
      <c r="C9" s="32"/>
      <c r="D9" s="16"/>
      <c r="E9" s="16"/>
      <c r="F9" s="32"/>
      <c r="G9" s="32"/>
      <c r="H9" s="32"/>
      <c r="I9" s="32" t="s">
        <v>24</v>
      </c>
      <c r="J9" s="32" t="s">
        <v>21</v>
      </c>
      <c r="K9" s="32"/>
      <c r="L9" s="32" t="s">
        <v>20</v>
      </c>
      <c r="M9" s="32" t="s">
        <v>20</v>
      </c>
      <c r="N9" s="32" t="s">
        <v>22</v>
      </c>
      <c r="O9" s="32" t="s">
        <v>81</v>
      </c>
      <c r="P9" s="32" t="s">
        <v>23</v>
      </c>
      <c r="Q9" s="32" t="s">
        <v>20</v>
      </c>
      <c r="R9" s="32" t="s">
        <v>20</v>
      </c>
      <c r="S9" s="33" t="s">
        <v>20</v>
      </c>
      <c r="BJ9" s="1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141</v>
      </c>
      <c r="R10" s="20" t="s">
        <v>142</v>
      </c>
      <c r="S10" s="20" t="s">
        <v>178</v>
      </c>
      <c r="T10" s="5"/>
      <c r="BJ10" s="1"/>
    </row>
    <row r="11" spans="2:6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5"/>
      <c r="BJ11" s="1"/>
      <c r="BM11" s="1"/>
    </row>
    <row r="12" spans="2:65" ht="20.25" customHeight="1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</row>
    <row r="13" spans="2:65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</row>
    <row r="14" spans="2:65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</row>
    <row r="15" spans="2:65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</row>
    <row r="16" spans="2:6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</row>
    <row r="17" spans="2:19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</row>
    <row r="18" spans="2:1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2:19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2:19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2:1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2:1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3"/>
      <c r="D398" s="1"/>
      <c r="E398" s="1"/>
      <c r="F398" s="1"/>
    </row>
    <row r="399" spans="2:6">
      <c r="B399" s="43"/>
      <c r="D399" s="1"/>
      <c r="E399" s="1"/>
      <c r="F399" s="1"/>
    </row>
    <row r="400" spans="2:6">
      <c r="B400" s="3"/>
      <c r="D400" s="1"/>
      <c r="E400" s="1"/>
      <c r="F400" s="1"/>
    </row>
  </sheetData>
  <sheetProtection password="CC23" sheet="1" objects="1" scenarios="1"/>
  <mergeCells count="2">
    <mergeCell ref="B6:S6"/>
    <mergeCell ref="B7:S7"/>
  </mergeCells>
  <phoneticPr fontId="5" type="noConversion"/>
  <dataValidations count="1">
    <dataValidation allowBlank="1" showInputMessage="1" showErrorMessage="1" sqref="C5:C1048576 A1:B1048576 D3:XFD1048576 D1:AF2 AH1:XFD2"/>
  </dataValidations>
  <printOptions gridLines="1"/>
  <pageMargins left="0" right="0" top="0.51181102362204722" bottom="0.51181102362204722" header="0" footer="0.23622047244094491"/>
  <pageSetup paperSize="9" scale="84" fitToHeight="100" pageOrder="overThenDown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CC541"/>
  <sheetViews>
    <sheetView rightToLeft="1" zoomScale="90" zoomScaleNormal="90" workbookViewId="0">
      <pane ySplit="10" topLeftCell="A11" activePane="bottomLeft" state="frozen"/>
      <selection pane="bottomLeft" activeCell="C15" sqref="C15"/>
    </sheetView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16.42578125" style="1" bestFit="1" customWidth="1"/>
    <col min="7" max="7" width="6" style="1" bestFit="1" customWidth="1"/>
    <col min="8" max="8" width="8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4.28515625" style="1" bestFit="1" customWidth="1"/>
    <col min="15" max="15" width="7.28515625" style="1" bestFit="1" customWidth="1"/>
    <col min="16" max="16" width="11.28515625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6" t="s">
        <v>172</v>
      </c>
      <c r="C1" s="79" t="s" vm="1">
        <v>233</v>
      </c>
    </row>
    <row r="2" spans="2:81">
      <c r="B2" s="56" t="s">
        <v>171</v>
      </c>
      <c r="C2" s="79" t="s">
        <v>234</v>
      </c>
    </row>
    <row r="3" spans="2:81">
      <c r="B3" s="56" t="s">
        <v>173</v>
      </c>
      <c r="C3" s="79" t="s">
        <v>235</v>
      </c>
    </row>
    <row r="4" spans="2:81">
      <c r="B4" s="56" t="s">
        <v>174</v>
      </c>
      <c r="C4" s="79">
        <v>162</v>
      </c>
    </row>
    <row r="6" spans="2:81" ht="26.25" customHeight="1">
      <c r="B6" s="207" t="s">
        <v>201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9"/>
    </row>
    <row r="7" spans="2:81" ht="26.25" customHeight="1">
      <c r="B7" s="207" t="s">
        <v>117</v>
      </c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8"/>
      <c r="P7" s="208"/>
      <c r="Q7" s="208"/>
      <c r="R7" s="208"/>
      <c r="S7" s="209"/>
    </row>
    <row r="8" spans="2:81" s="3" customFormat="1" ht="78.75">
      <c r="B8" s="22" t="s">
        <v>144</v>
      </c>
      <c r="C8" s="30" t="s">
        <v>60</v>
      </c>
      <c r="D8" s="71" t="s">
        <v>146</v>
      </c>
      <c r="E8" s="71" t="s">
        <v>145</v>
      </c>
      <c r="F8" s="71" t="s">
        <v>85</v>
      </c>
      <c r="G8" s="30" t="s">
        <v>15</v>
      </c>
      <c r="H8" s="30" t="s">
        <v>86</v>
      </c>
      <c r="I8" s="30" t="s">
        <v>131</v>
      </c>
      <c r="J8" s="30" t="s">
        <v>18</v>
      </c>
      <c r="K8" s="30" t="s">
        <v>130</v>
      </c>
      <c r="L8" s="30" t="s">
        <v>17</v>
      </c>
      <c r="M8" s="71" t="s">
        <v>19</v>
      </c>
      <c r="N8" s="30" t="s">
        <v>0</v>
      </c>
      <c r="O8" s="30" t="s">
        <v>134</v>
      </c>
      <c r="P8" s="30" t="s">
        <v>138</v>
      </c>
      <c r="Q8" s="30" t="s">
        <v>75</v>
      </c>
      <c r="R8" s="71" t="s">
        <v>175</v>
      </c>
      <c r="S8" s="31" t="s">
        <v>177</v>
      </c>
      <c r="U8" s="1"/>
      <c r="BZ8" s="1"/>
    </row>
    <row r="9" spans="2:81" s="3" customFormat="1" ht="27.75" customHeight="1">
      <c r="B9" s="15"/>
      <c r="C9" s="32"/>
      <c r="D9" s="16"/>
      <c r="E9" s="16"/>
      <c r="F9" s="32"/>
      <c r="G9" s="32"/>
      <c r="H9" s="32"/>
      <c r="I9" s="32" t="s">
        <v>24</v>
      </c>
      <c r="J9" s="32" t="s">
        <v>21</v>
      </c>
      <c r="K9" s="32"/>
      <c r="L9" s="32" t="s">
        <v>20</v>
      </c>
      <c r="M9" s="32" t="s">
        <v>20</v>
      </c>
      <c r="N9" s="32" t="s">
        <v>22</v>
      </c>
      <c r="O9" s="32" t="s">
        <v>81</v>
      </c>
      <c r="P9" s="32" t="s">
        <v>23</v>
      </c>
      <c r="Q9" s="32" t="s">
        <v>20</v>
      </c>
      <c r="R9" s="32" t="s">
        <v>20</v>
      </c>
      <c r="S9" s="33" t="s">
        <v>20</v>
      </c>
      <c r="BZ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141</v>
      </c>
      <c r="R10" s="20" t="s">
        <v>142</v>
      </c>
      <c r="S10" s="20" t="s">
        <v>178</v>
      </c>
      <c r="T10" s="5"/>
      <c r="BZ10" s="1"/>
    </row>
    <row r="11" spans="2:81" s="4" customFormat="1" ht="18" customHeight="1">
      <c r="B11" s="105" t="s">
        <v>68</v>
      </c>
      <c r="C11" s="81"/>
      <c r="D11" s="81"/>
      <c r="E11" s="81"/>
      <c r="F11" s="81"/>
      <c r="G11" s="81"/>
      <c r="H11" s="81"/>
      <c r="I11" s="81"/>
      <c r="J11" s="91">
        <v>6.4620645609333609</v>
      </c>
      <c r="K11" s="81"/>
      <c r="L11" s="81"/>
      <c r="M11" s="90">
        <v>2.7126479844745852E-2</v>
      </c>
      <c r="N11" s="89"/>
      <c r="O11" s="91"/>
      <c r="P11" s="89">
        <v>595104.21361000021</v>
      </c>
      <c r="Q11" s="81"/>
      <c r="R11" s="90">
        <v>1</v>
      </c>
      <c r="S11" s="90">
        <f>P11/'סכום נכסי הקרן'!$C$42</f>
        <v>1.1474045939996498E-2</v>
      </c>
      <c r="T11" s="5"/>
      <c r="BZ11" s="1"/>
      <c r="CC11" s="1"/>
    </row>
    <row r="12" spans="2:81" ht="17.25" customHeight="1">
      <c r="B12" s="106" t="s">
        <v>229</v>
      </c>
      <c r="C12" s="83"/>
      <c r="D12" s="83"/>
      <c r="E12" s="83"/>
      <c r="F12" s="83"/>
      <c r="G12" s="83"/>
      <c r="H12" s="83"/>
      <c r="I12" s="83"/>
      <c r="J12" s="94">
        <v>5.706387088118718</v>
      </c>
      <c r="K12" s="83"/>
      <c r="L12" s="83"/>
      <c r="M12" s="93">
        <v>2.444417876808206E-2</v>
      </c>
      <c r="N12" s="92"/>
      <c r="O12" s="94"/>
      <c r="P12" s="92">
        <v>513325.77976999991</v>
      </c>
      <c r="Q12" s="83"/>
      <c r="R12" s="93">
        <v>0.86258132278392241</v>
      </c>
      <c r="S12" s="93">
        <f>P12/'סכום נכסי הקרן'!$C$42</f>
        <v>9.8972977246056734E-3</v>
      </c>
    </row>
    <row r="13" spans="2:81">
      <c r="B13" s="107" t="s">
        <v>76</v>
      </c>
      <c r="C13" s="83"/>
      <c r="D13" s="83"/>
      <c r="E13" s="83"/>
      <c r="F13" s="83"/>
      <c r="G13" s="83"/>
      <c r="H13" s="83"/>
      <c r="I13" s="83"/>
      <c r="J13" s="94">
        <v>5.7485358229945707</v>
      </c>
      <c r="K13" s="83"/>
      <c r="L13" s="83"/>
      <c r="M13" s="93">
        <v>1.8401367868901369E-2</v>
      </c>
      <c r="N13" s="92"/>
      <c r="O13" s="94"/>
      <c r="P13" s="92">
        <v>409702.23932999989</v>
      </c>
      <c r="Q13" s="83"/>
      <c r="R13" s="93">
        <v>0.68845461006682951</v>
      </c>
      <c r="S13" s="93">
        <f>P13/'סכום נכסי הקרן'!$C$42</f>
        <v>7.8993598235091774E-3</v>
      </c>
    </row>
    <row r="14" spans="2:81">
      <c r="B14" s="108" t="s">
        <v>1995</v>
      </c>
      <c r="C14" s="85" t="s">
        <v>1996</v>
      </c>
      <c r="D14" s="98" t="s">
        <v>1997</v>
      </c>
      <c r="E14" s="85" t="s">
        <v>1998</v>
      </c>
      <c r="F14" s="98" t="s">
        <v>409</v>
      </c>
      <c r="G14" s="85" t="s">
        <v>320</v>
      </c>
      <c r="H14" s="85" t="s">
        <v>157</v>
      </c>
      <c r="I14" s="113">
        <v>39076</v>
      </c>
      <c r="J14" s="97">
        <v>9.66</v>
      </c>
      <c r="K14" s="98" t="s">
        <v>159</v>
      </c>
      <c r="L14" s="99">
        <v>4.9000000000000002E-2</v>
      </c>
      <c r="M14" s="96">
        <v>2.0100000000000003E-2</v>
      </c>
      <c r="N14" s="95">
        <v>14398228</v>
      </c>
      <c r="O14" s="97">
        <v>160.78</v>
      </c>
      <c r="P14" s="95">
        <v>23149.470450000004</v>
      </c>
      <c r="Q14" s="96">
        <v>7.3344497658215232E-3</v>
      </c>
      <c r="R14" s="96">
        <v>3.8899859756615571E-2</v>
      </c>
      <c r="S14" s="96">
        <f>P14/'סכום נכסי הקרן'!$C$42</f>
        <v>4.4633877790682805E-4</v>
      </c>
    </row>
    <row r="15" spans="2:81">
      <c r="B15" s="108" t="s">
        <v>1999</v>
      </c>
      <c r="C15" s="85" t="s">
        <v>2000</v>
      </c>
      <c r="D15" s="98" t="s">
        <v>1997</v>
      </c>
      <c r="E15" s="85" t="s">
        <v>1998</v>
      </c>
      <c r="F15" s="98" t="s">
        <v>409</v>
      </c>
      <c r="G15" s="85" t="s">
        <v>320</v>
      </c>
      <c r="H15" s="85" t="s">
        <v>157</v>
      </c>
      <c r="I15" s="113">
        <v>42639</v>
      </c>
      <c r="J15" s="97">
        <v>12.350000000000007</v>
      </c>
      <c r="K15" s="98" t="s">
        <v>159</v>
      </c>
      <c r="L15" s="99">
        <v>4.0999999999999995E-2</v>
      </c>
      <c r="M15" s="96">
        <v>2.420000000000001E-2</v>
      </c>
      <c r="N15" s="95">
        <v>64734000</v>
      </c>
      <c r="O15" s="97">
        <v>125.38</v>
      </c>
      <c r="P15" s="95">
        <v>81163.490459999957</v>
      </c>
      <c r="Q15" s="96">
        <v>2.2233268081470071E-2</v>
      </c>
      <c r="R15" s="96">
        <v>0.13638533991827895</v>
      </c>
      <c r="S15" s="96">
        <f>P15/'סכום נכסי הקרן'!$C$42</f>
        <v>1.5648916557643707E-3</v>
      </c>
    </row>
    <row r="16" spans="2:81" s="150" customFormat="1">
      <c r="B16" s="108" t="s">
        <v>2008</v>
      </c>
      <c r="C16" s="85" t="s">
        <v>2009</v>
      </c>
      <c r="D16" s="98" t="s">
        <v>1997</v>
      </c>
      <c r="E16" s="85" t="s">
        <v>2010</v>
      </c>
      <c r="F16" s="98" t="s">
        <v>487</v>
      </c>
      <c r="G16" s="85" t="s">
        <v>320</v>
      </c>
      <c r="H16" s="85" t="s">
        <v>157</v>
      </c>
      <c r="I16" s="113">
        <v>38918</v>
      </c>
      <c r="J16" s="97">
        <v>2.4000000000000004</v>
      </c>
      <c r="K16" s="98" t="s">
        <v>159</v>
      </c>
      <c r="L16" s="99">
        <v>0.05</v>
      </c>
      <c r="M16" s="96">
        <v>7.4000000000000003E-3</v>
      </c>
      <c r="N16" s="95">
        <v>23315.17</v>
      </c>
      <c r="O16" s="97">
        <v>130.16999999999999</v>
      </c>
      <c r="P16" s="95">
        <v>30.349349999999998</v>
      </c>
      <c r="Q16" s="96">
        <v>6.3892858965222199E-4</v>
      </c>
      <c r="R16" s="96">
        <v>5.0998378613211023E-5</v>
      </c>
      <c r="S16" s="96">
        <f>P16/'סכום נכסי הקרן'!$C$42</f>
        <v>5.8515773907331815E-7</v>
      </c>
    </row>
    <row r="17" spans="2:19" s="150" customFormat="1">
      <c r="B17" s="108" t="s">
        <v>2001</v>
      </c>
      <c r="C17" s="85" t="s">
        <v>2002</v>
      </c>
      <c r="D17" s="98" t="s">
        <v>1997</v>
      </c>
      <c r="E17" s="85" t="s">
        <v>318</v>
      </c>
      <c r="F17" s="98" t="s">
        <v>319</v>
      </c>
      <c r="G17" s="85" t="s">
        <v>344</v>
      </c>
      <c r="H17" s="85" t="s">
        <v>157</v>
      </c>
      <c r="I17" s="113">
        <v>38519</v>
      </c>
      <c r="J17" s="97">
        <v>5.7199999999999989</v>
      </c>
      <c r="K17" s="98" t="s">
        <v>159</v>
      </c>
      <c r="L17" s="99">
        <v>6.0499999999999998E-2</v>
      </c>
      <c r="M17" s="96">
        <v>1.32E-2</v>
      </c>
      <c r="N17" s="95">
        <v>139200</v>
      </c>
      <c r="O17" s="97">
        <v>176.01</v>
      </c>
      <c r="P17" s="95">
        <v>245.00593000000001</v>
      </c>
      <c r="Q17" s="85"/>
      <c r="R17" s="96">
        <v>4.1170256300783633E-4</v>
      </c>
      <c r="S17" s="96">
        <f>P17/'סכום נכסי הקרן'!$C$42</f>
        <v>4.7238941215662169E-6</v>
      </c>
    </row>
    <row r="18" spans="2:19" s="150" customFormat="1">
      <c r="B18" s="108" t="s">
        <v>2003</v>
      </c>
      <c r="C18" s="85" t="s">
        <v>2004</v>
      </c>
      <c r="D18" s="98" t="s">
        <v>1997</v>
      </c>
      <c r="E18" s="85" t="s">
        <v>318</v>
      </c>
      <c r="F18" s="98" t="s">
        <v>319</v>
      </c>
      <c r="G18" s="85" t="s">
        <v>344</v>
      </c>
      <c r="H18" s="85" t="s">
        <v>157</v>
      </c>
      <c r="I18" s="113">
        <v>38293</v>
      </c>
      <c r="J18" s="97">
        <v>9.0000000000000011E-2</v>
      </c>
      <c r="K18" s="98" t="s">
        <v>159</v>
      </c>
      <c r="L18" s="99">
        <v>5.0999999999999997E-2</v>
      </c>
      <c r="M18" s="96">
        <v>1.5699999999999999E-2</v>
      </c>
      <c r="N18" s="95">
        <v>625000</v>
      </c>
      <c r="O18" s="97">
        <v>128.54</v>
      </c>
      <c r="P18" s="95">
        <v>803.37496999999996</v>
      </c>
      <c r="Q18" s="85"/>
      <c r="R18" s="96">
        <v>1.3499735871917206E-3</v>
      </c>
      <c r="S18" s="96">
        <f>P18/'סכום נכסי הקרן'!$C$42</f>
        <v>1.5489658957219672E-5</v>
      </c>
    </row>
    <row r="19" spans="2:19" s="150" customFormat="1">
      <c r="B19" s="108" t="s">
        <v>2005</v>
      </c>
      <c r="C19" s="85" t="s">
        <v>2006</v>
      </c>
      <c r="D19" s="98" t="s">
        <v>1997</v>
      </c>
      <c r="E19" s="85" t="s">
        <v>2007</v>
      </c>
      <c r="F19" s="98" t="s">
        <v>409</v>
      </c>
      <c r="G19" s="85" t="s">
        <v>344</v>
      </c>
      <c r="H19" s="85" t="s">
        <v>157</v>
      </c>
      <c r="I19" s="113">
        <v>38426</v>
      </c>
      <c r="J19" s="97">
        <v>2.1599999999999997</v>
      </c>
      <c r="K19" s="98" t="s">
        <v>159</v>
      </c>
      <c r="L19" s="99">
        <v>5.9000000000000004E-2</v>
      </c>
      <c r="M19" s="96">
        <v>7.2999999999999983E-3</v>
      </c>
      <c r="N19" s="95">
        <v>876562.5</v>
      </c>
      <c r="O19" s="97">
        <v>136.55000000000001</v>
      </c>
      <c r="P19" s="95">
        <v>1196.9460900000001</v>
      </c>
      <c r="Q19" s="96">
        <v>2.6714285714285715E-2</v>
      </c>
      <c r="R19" s="96">
        <v>2.0113218199870036E-3</v>
      </c>
      <c r="S19" s="96">
        <f>P19/'סכום נכסי הקרן'!$C$42</f>
        <v>2.3077998962648245E-5</v>
      </c>
    </row>
    <row r="20" spans="2:19" s="150" customFormat="1">
      <c r="B20" s="108" t="s">
        <v>2011</v>
      </c>
      <c r="C20" s="85" t="s">
        <v>2012</v>
      </c>
      <c r="D20" s="98" t="s">
        <v>1997</v>
      </c>
      <c r="E20" s="85" t="s">
        <v>334</v>
      </c>
      <c r="F20" s="98" t="s">
        <v>319</v>
      </c>
      <c r="G20" s="85" t="s">
        <v>344</v>
      </c>
      <c r="H20" s="85" t="s">
        <v>157</v>
      </c>
      <c r="I20" s="113">
        <v>37594</v>
      </c>
      <c r="J20" s="97">
        <v>0.68</v>
      </c>
      <c r="K20" s="98" t="s">
        <v>159</v>
      </c>
      <c r="L20" s="99">
        <v>6.5000000000000002E-2</v>
      </c>
      <c r="M20" s="96">
        <v>1.41E-2</v>
      </c>
      <c r="N20" s="95">
        <v>493852.46</v>
      </c>
      <c r="O20" s="97">
        <v>130.88999999999999</v>
      </c>
      <c r="P20" s="95">
        <v>646.40346</v>
      </c>
      <c r="Q20" s="85"/>
      <c r="R20" s="96">
        <v>1.0862021226144747E-3</v>
      </c>
      <c r="S20" s="96">
        <f>P20/'סכום נכסי הקרן'!$C$42</f>
        <v>1.2463133055000192E-5</v>
      </c>
    </row>
    <row r="21" spans="2:19" s="150" customFormat="1">
      <c r="B21" s="108" t="s">
        <v>2013</v>
      </c>
      <c r="C21" s="85" t="s">
        <v>2014</v>
      </c>
      <c r="D21" s="98" t="s">
        <v>1997</v>
      </c>
      <c r="E21" s="85" t="s">
        <v>2015</v>
      </c>
      <c r="F21" s="98" t="s">
        <v>409</v>
      </c>
      <c r="G21" s="85" t="s">
        <v>378</v>
      </c>
      <c r="H21" s="85" t="s">
        <v>157</v>
      </c>
      <c r="I21" s="113">
        <v>40196</v>
      </c>
      <c r="J21" s="97">
        <v>0.73999999999999988</v>
      </c>
      <c r="K21" s="98" t="s">
        <v>159</v>
      </c>
      <c r="L21" s="99">
        <v>8.4000000000000005E-2</v>
      </c>
      <c r="M21" s="96">
        <v>1.46E-2</v>
      </c>
      <c r="N21" s="95">
        <v>7148925.0199999996</v>
      </c>
      <c r="O21" s="97">
        <v>127.17</v>
      </c>
      <c r="P21" s="95">
        <v>9091.288410000001</v>
      </c>
      <c r="Q21" s="96">
        <v>4.6891781939789386E-2</v>
      </c>
      <c r="R21" s="96">
        <v>1.5276800604134102E-2</v>
      </c>
      <c r="S21" s="96">
        <f>P21/'סכום נכסי הקרן'!$C$42</f>
        <v>1.7528671194800093E-4</v>
      </c>
    </row>
    <row r="22" spans="2:19" s="150" customFormat="1">
      <c r="B22" s="108" t="s">
        <v>2016</v>
      </c>
      <c r="C22" s="85" t="s">
        <v>2017</v>
      </c>
      <c r="D22" s="98" t="s">
        <v>1997</v>
      </c>
      <c r="E22" s="85" t="s">
        <v>343</v>
      </c>
      <c r="F22" s="98" t="s">
        <v>319</v>
      </c>
      <c r="G22" s="85" t="s">
        <v>378</v>
      </c>
      <c r="H22" s="85" t="s">
        <v>157</v>
      </c>
      <c r="I22" s="113">
        <v>37251</v>
      </c>
      <c r="J22" s="97">
        <v>0.24000000000000002</v>
      </c>
      <c r="K22" s="98" t="s">
        <v>159</v>
      </c>
      <c r="L22" s="99">
        <v>5.1500000000000004E-2</v>
      </c>
      <c r="M22" s="96">
        <v>1.3999999999999999E-2</v>
      </c>
      <c r="N22" s="95">
        <v>300000</v>
      </c>
      <c r="O22" s="97">
        <v>135.58000000000001</v>
      </c>
      <c r="P22" s="95">
        <v>406.74</v>
      </c>
      <c r="Q22" s="85"/>
      <c r="R22" s="96">
        <v>6.8347692840661995E-4</v>
      </c>
      <c r="S22" s="96">
        <f>P22/'סכום נכסי הקרן'!$C$42</f>
        <v>7.8422456754652556E-6</v>
      </c>
    </row>
    <row r="23" spans="2:19" s="150" customFormat="1">
      <c r="B23" s="108" t="s">
        <v>2018</v>
      </c>
      <c r="C23" s="85" t="s">
        <v>2019</v>
      </c>
      <c r="D23" s="98" t="s">
        <v>1997</v>
      </c>
      <c r="E23" s="85" t="s">
        <v>2020</v>
      </c>
      <c r="F23" s="98" t="s">
        <v>409</v>
      </c>
      <c r="G23" s="85" t="s">
        <v>378</v>
      </c>
      <c r="H23" s="85" t="s">
        <v>155</v>
      </c>
      <c r="I23" s="113">
        <v>38495</v>
      </c>
      <c r="J23" s="97">
        <v>1.9700000000000002</v>
      </c>
      <c r="K23" s="98" t="s">
        <v>159</v>
      </c>
      <c r="L23" s="99">
        <v>4.9500000000000002E-2</v>
      </c>
      <c r="M23" s="96">
        <v>6.8000000000000005E-3</v>
      </c>
      <c r="N23" s="95">
        <v>1343660.43</v>
      </c>
      <c r="O23" s="97">
        <v>132.83000000000001</v>
      </c>
      <c r="P23" s="95">
        <v>1784.78415</v>
      </c>
      <c r="Q23" s="96">
        <v>3.5458966062418801E-2</v>
      </c>
      <c r="R23" s="96">
        <v>2.9991119356611597E-3</v>
      </c>
      <c r="S23" s="96">
        <f>P23/'סכום נכסי הקרן'!$C$42</f>
        <v>3.4411948128967969E-5</v>
      </c>
    </row>
    <row r="24" spans="2:19" s="150" customFormat="1">
      <c r="B24" s="108" t="s">
        <v>2021</v>
      </c>
      <c r="C24" s="85" t="s">
        <v>2022</v>
      </c>
      <c r="D24" s="98" t="s">
        <v>1997</v>
      </c>
      <c r="E24" s="85" t="s">
        <v>401</v>
      </c>
      <c r="F24" s="98" t="s">
        <v>402</v>
      </c>
      <c r="G24" s="85" t="s">
        <v>378</v>
      </c>
      <c r="H24" s="85" t="s">
        <v>157</v>
      </c>
      <c r="I24" s="113">
        <v>38035</v>
      </c>
      <c r="J24" s="97">
        <v>1.4600000000000002</v>
      </c>
      <c r="K24" s="98" t="s">
        <v>159</v>
      </c>
      <c r="L24" s="99">
        <v>5.5500000000000001E-2</v>
      </c>
      <c r="M24" s="96">
        <v>1.06E-2</v>
      </c>
      <c r="N24" s="95">
        <v>2190000</v>
      </c>
      <c r="O24" s="97">
        <v>135.87</v>
      </c>
      <c r="P24" s="95">
        <v>2975.55296</v>
      </c>
      <c r="Q24" s="96">
        <v>3.6499999999999998E-2</v>
      </c>
      <c r="R24" s="96">
        <v>5.0000535905296408E-3</v>
      </c>
      <c r="S24" s="96">
        <f>P24/'סכום נכסי הקרן'!$C$42</f>
        <v>5.7370844600181543E-5</v>
      </c>
    </row>
    <row r="25" spans="2:19" s="150" customFormat="1">
      <c r="B25" s="108" t="s">
        <v>2023</v>
      </c>
      <c r="C25" s="85" t="s">
        <v>2024</v>
      </c>
      <c r="D25" s="98" t="s">
        <v>1997</v>
      </c>
      <c r="E25" s="85" t="s">
        <v>408</v>
      </c>
      <c r="F25" s="98" t="s">
        <v>409</v>
      </c>
      <c r="G25" s="85" t="s">
        <v>378</v>
      </c>
      <c r="H25" s="85" t="s">
        <v>157</v>
      </c>
      <c r="I25" s="113">
        <v>38817</v>
      </c>
      <c r="J25" s="97">
        <v>0.52</v>
      </c>
      <c r="K25" s="98" t="s">
        <v>159</v>
      </c>
      <c r="L25" s="99">
        <v>6.5000000000000002E-2</v>
      </c>
      <c r="M25" s="96">
        <v>1.1299999999999999E-2</v>
      </c>
      <c r="N25" s="95">
        <v>24000000</v>
      </c>
      <c r="O25" s="97">
        <v>126.28</v>
      </c>
      <c r="P25" s="95">
        <v>30307.199789999999</v>
      </c>
      <c r="Q25" s="96">
        <v>5.522726271733136E-2</v>
      </c>
      <c r="R25" s="96">
        <v>5.0927550329633073E-2</v>
      </c>
      <c r="S25" s="96">
        <f>P25/'סכום נכסי הקרן'!$C$42</f>
        <v>5.8434505209369373E-4</v>
      </c>
    </row>
    <row r="26" spans="2:19" s="150" customFormat="1">
      <c r="B26" s="108" t="s">
        <v>2025</v>
      </c>
      <c r="C26" s="85" t="s">
        <v>2026</v>
      </c>
      <c r="D26" s="98" t="s">
        <v>1997</v>
      </c>
      <c r="E26" s="85" t="s">
        <v>408</v>
      </c>
      <c r="F26" s="98" t="s">
        <v>409</v>
      </c>
      <c r="G26" s="85" t="s">
        <v>378</v>
      </c>
      <c r="H26" s="85" t="s">
        <v>157</v>
      </c>
      <c r="I26" s="113">
        <v>39856</v>
      </c>
      <c r="J26" s="97">
        <v>3.07</v>
      </c>
      <c r="K26" s="98" t="s">
        <v>159</v>
      </c>
      <c r="L26" s="99">
        <v>6.8499999999999991E-2</v>
      </c>
      <c r="M26" s="96">
        <v>9.7999999999999979E-3</v>
      </c>
      <c r="N26" s="95">
        <v>16632000</v>
      </c>
      <c r="O26" s="97">
        <v>134.22</v>
      </c>
      <c r="P26" s="95">
        <v>22323.471109999999</v>
      </c>
      <c r="Q26" s="96">
        <v>3.2931327727298829E-2</v>
      </c>
      <c r="R26" s="96">
        <v>3.7511868676886266E-2</v>
      </c>
      <c r="S26" s="96">
        <f>P26/'סכום נכסי הקרן'!$C$42</f>
        <v>4.3041290449370863E-4</v>
      </c>
    </row>
    <row r="27" spans="2:19" s="150" customFormat="1">
      <c r="B27" s="108" t="s">
        <v>2027</v>
      </c>
      <c r="C27" s="85" t="s">
        <v>2028</v>
      </c>
      <c r="D27" s="98" t="s">
        <v>1997</v>
      </c>
      <c r="E27" s="85" t="s">
        <v>2029</v>
      </c>
      <c r="F27" s="98" t="s">
        <v>409</v>
      </c>
      <c r="G27" s="85" t="s">
        <v>378</v>
      </c>
      <c r="H27" s="85" t="s">
        <v>157</v>
      </c>
      <c r="I27" s="113">
        <v>39350</v>
      </c>
      <c r="J27" s="97">
        <v>5.37</v>
      </c>
      <c r="K27" s="98" t="s">
        <v>159</v>
      </c>
      <c r="L27" s="99">
        <v>5.5999999999999994E-2</v>
      </c>
      <c r="M27" s="96">
        <v>1.2399999999999998E-2</v>
      </c>
      <c r="N27" s="95">
        <v>13484632.699999999</v>
      </c>
      <c r="O27" s="97">
        <v>151.63999999999999</v>
      </c>
      <c r="P27" s="95">
        <v>20448.095849999998</v>
      </c>
      <c r="Q27" s="96">
        <v>1.3933751423118057E-2</v>
      </c>
      <c r="R27" s="96">
        <v>3.4360529437287089E-2</v>
      </c>
      <c r="S27" s="96">
        <f>P27/'סכום נכסי הקרן'!$C$42</f>
        <v>3.942542932860341E-4</v>
      </c>
    </row>
    <row r="28" spans="2:19" s="150" customFormat="1">
      <c r="B28" s="108" t="s">
        <v>2030</v>
      </c>
      <c r="C28" s="85" t="s">
        <v>2031</v>
      </c>
      <c r="D28" s="98" t="s">
        <v>1997</v>
      </c>
      <c r="E28" s="85" t="s">
        <v>464</v>
      </c>
      <c r="F28" s="98" t="s">
        <v>319</v>
      </c>
      <c r="G28" s="85" t="s">
        <v>430</v>
      </c>
      <c r="H28" s="85" t="s">
        <v>157</v>
      </c>
      <c r="I28" s="113">
        <v>37787</v>
      </c>
      <c r="J28" s="97">
        <v>1.65</v>
      </c>
      <c r="K28" s="98" t="s">
        <v>159</v>
      </c>
      <c r="L28" s="99">
        <v>6.2E-2</v>
      </c>
      <c r="M28" s="96">
        <v>1.4499999999999999E-2</v>
      </c>
      <c r="N28" s="95">
        <v>10000000</v>
      </c>
      <c r="O28" s="97">
        <v>132.71</v>
      </c>
      <c r="P28" s="95">
        <v>13270.999960000001</v>
      </c>
      <c r="Q28" s="85"/>
      <c r="R28" s="96">
        <v>2.2300295740633271E-2</v>
      </c>
      <c r="S28" s="96">
        <f>P28/'סכום נכסי הקרן'!$C$42</f>
        <v>2.5587461780353442E-4</v>
      </c>
    </row>
    <row r="29" spans="2:19" s="150" customFormat="1">
      <c r="B29" s="108" t="s">
        <v>2032</v>
      </c>
      <c r="C29" s="85" t="s">
        <v>2033</v>
      </c>
      <c r="D29" s="98" t="s">
        <v>1997</v>
      </c>
      <c r="E29" s="85" t="s">
        <v>464</v>
      </c>
      <c r="F29" s="98" t="s">
        <v>319</v>
      </c>
      <c r="G29" s="85" t="s">
        <v>430</v>
      </c>
      <c r="H29" s="85" t="s">
        <v>157</v>
      </c>
      <c r="I29" s="113">
        <v>37431</v>
      </c>
      <c r="J29" s="97">
        <v>0.72999999999999987</v>
      </c>
      <c r="K29" s="98" t="s">
        <v>159</v>
      </c>
      <c r="L29" s="99">
        <v>6.7000000000000004E-2</v>
      </c>
      <c r="M29" s="96">
        <v>1.5800000000000002E-2</v>
      </c>
      <c r="N29" s="95">
        <v>400000</v>
      </c>
      <c r="O29" s="97">
        <v>130.19</v>
      </c>
      <c r="P29" s="95">
        <v>520.75999000000002</v>
      </c>
      <c r="Q29" s="85"/>
      <c r="R29" s="96">
        <v>8.7507360574878834E-4</v>
      </c>
      <c r="S29" s="96">
        <f>P29/'סכום נכסי הקרן'!$C$42</f>
        <v>1.0040634753239981E-5</v>
      </c>
    </row>
    <row r="30" spans="2:19" s="150" customFormat="1">
      <c r="B30" s="108" t="s">
        <v>2034</v>
      </c>
      <c r="C30" s="85" t="s">
        <v>2035</v>
      </c>
      <c r="D30" s="98" t="s">
        <v>1997</v>
      </c>
      <c r="E30" s="85" t="s">
        <v>2036</v>
      </c>
      <c r="F30" s="98" t="s">
        <v>429</v>
      </c>
      <c r="G30" s="85" t="s">
        <v>430</v>
      </c>
      <c r="H30" s="85" t="s">
        <v>157</v>
      </c>
      <c r="I30" s="113">
        <v>38865</v>
      </c>
      <c r="J30" s="97">
        <v>1.34</v>
      </c>
      <c r="K30" s="98" t="s">
        <v>159</v>
      </c>
      <c r="L30" s="99">
        <v>6.0999999999999999E-2</v>
      </c>
      <c r="M30" s="96">
        <v>5.8000000000000005E-3</v>
      </c>
      <c r="N30" s="95">
        <v>69767.42</v>
      </c>
      <c r="O30" s="97">
        <v>133.31</v>
      </c>
      <c r="P30" s="95">
        <v>93.006950000000003</v>
      </c>
      <c r="Q30" s="96">
        <v>5.4634816139644765E-3</v>
      </c>
      <c r="R30" s="96">
        <v>1.5628682821081793E-4</v>
      </c>
      <c r="S30" s="96">
        <f>P30/'סכום נכסי הקרן'!$C$42</f>
        <v>1.7932422467072657E-6</v>
      </c>
    </row>
    <row r="31" spans="2:19" s="150" customFormat="1">
      <c r="B31" s="108" t="s">
        <v>2037</v>
      </c>
      <c r="C31" s="85" t="s">
        <v>2038</v>
      </c>
      <c r="D31" s="98" t="s">
        <v>1997</v>
      </c>
      <c r="E31" s="85" t="s">
        <v>2039</v>
      </c>
      <c r="F31" s="98" t="s">
        <v>364</v>
      </c>
      <c r="G31" s="85" t="s">
        <v>430</v>
      </c>
      <c r="H31" s="85" t="s">
        <v>157</v>
      </c>
      <c r="I31" s="113">
        <v>38652</v>
      </c>
      <c r="J31" s="97">
        <v>3.12</v>
      </c>
      <c r="K31" s="98" t="s">
        <v>159</v>
      </c>
      <c r="L31" s="99">
        <v>5.2999999999999999E-2</v>
      </c>
      <c r="M31" s="96">
        <v>1.01E-2</v>
      </c>
      <c r="N31" s="95">
        <v>5597395.4299999997</v>
      </c>
      <c r="O31" s="97">
        <v>138.47</v>
      </c>
      <c r="P31" s="95">
        <v>7750.7135799999996</v>
      </c>
      <c r="Q31" s="96">
        <v>2.6231669508175431E-2</v>
      </c>
      <c r="R31" s="96">
        <v>1.3024128216103352E-2</v>
      </c>
      <c r="S31" s="96">
        <f>P31/'סכום נכסי הקרן'!$C$42</f>
        <v>1.4943944547997449E-4</v>
      </c>
    </row>
    <row r="32" spans="2:19" s="150" customFormat="1">
      <c r="B32" s="108" t="s">
        <v>2040</v>
      </c>
      <c r="C32" s="85" t="s">
        <v>2041</v>
      </c>
      <c r="D32" s="98" t="s">
        <v>1997</v>
      </c>
      <c r="E32" s="85" t="s">
        <v>318</v>
      </c>
      <c r="F32" s="98" t="s">
        <v>319</v>
      </c>
      <c r="G32" s="85" t="s">
        <v>536</v>
      </c>
      <c r="H32" s="85" t="s">
        <v>157</v>
      </c>
      <c r="I32" s="113">
        <v>37437</v>
      </c>
      <c r="J32" s="97">
        <v>0.75</v>
      </c>
      <c r="K32" s="98" t="s">
        <v>159</v>
      </c>
      <c r="L32" s="99">
        <v>6.9000000000000006E-2</v>
      </c>
      <c r="M32" s="96">
        <v>1.61E-2</v>
      </c>
      <c r="N32" s="95">
        <v>4000000</v>
      </c>
      <c r="O32" s="97">
        <v>131.62</v>
      </c>
      <c r="P32" s="95">
        <v>5264.7998299999999</v>
      </c>
      <c r="Q32" s="85"/>
      <c r="R32" s="96">
        <v>8.8468535587453781E-3</v>
      </c>
      <c r="S32" s="96">
        <f>P32/'סכום נכסי הקרן'!$C$42</f>
        <v>1.0150920415746598E-4</v>
      </c>
    </row>
    <row r="33" spans="2:19" s="150" customFormat="1">
      <c r="B33" s="108" t="s">
        <v>2042</v>
      </c>
      <c r="C33" s="85" t="s">
        <v>2043</v>
      </c>
      <c r="D33" s="98" t="s">
        <v>1997</v>
      </c>
      <c r="E33" s="85" t="s">
        <v>334</v>
      </c>
      <c r="F33" s="98" t="s">
        <v>319</v>
      </c>
      <c r="G33" s="85" t="s">
        <v>536</v>
      </c>
      <c r="H33" s="85" t="s">
        <v>157</v>
      </c>
      <c r="I33" s="113">
        <v>38018</v>
      </c>
      <c r="J33" s="97">
        <v>2.1900000000000004</v>
      </c>
      <c r="K33" s="98" t="s">
        <v>159</v>
      </c>
      <c r="L33" s="99">
        <v>5.7500000000000002E-2</v>
      </c>
      <c r="M33" s="96">
        <v>1.3700000000000004E-2</v>
      </c>
      <c r="N33" s="95">
        <v>15000000</v>
      </c>
      <c r="O33" s="97">
        <v>137.61000000000001</v>
      </c>
      <c r="P33" s="95">
        <v>20641.500519999998</v>
      </c>
      <c r="Q33" s="96">
        <v>3.2651284283848496E-2</v>
      </c>
      <c r="R33" s="96">
        <v>3.4685522380668847E-2</v>
      </c>
      <c r="S33" s="96">
        <f>P33/'סכום נכסי הקרן'!$C$42</f>
        <v>3.9798327724857108E-4</v>
      </c>
    </row>
    <row r="34" spans="2:19" s="150" customFormat="1">
      <c r="B34" s="108" t="s">
        <v>2044</v>
      </c>
      <c r="C34" s="85" t="s">
        <v>2045</v>
      </c>
      <c r="D34" s="98" t="s">
        <v>1997</v>
      </c>
      <c r="E34" s="85" t="s">
        <v>334</v>
      </c>
      <c r="F34" s="98" t="s">
        <v>319</v>
      </c>
      <c r="G34" s="85" t="s">
        <v>536</v>
      </c>
      <c r="H34" s="85" t="s">
        <v>157</v>
      </c>
      <c r="I34" s="113">
        <v>39656</v>
      </c>
      <c r="J34" s="97">
        <v>5.2700000000000005</v>
      </c>
      <c r="K34" s="98" t="s">
        <v>159</v>
      </c>
      <c r="L34" s="99">
        <v>5.7500000000000002E-2</v>
      </c>
      <c r="M34" s="96">
        <v>1.0500000000000001E-2</v>
      </c>
      <c r="N34" s="95">
        <v>98610651</v>
      </c>
      <c r="O34" s="97">
        <v>150.55000000000001</v>
      </c>
      <c r="P34" s="95">
        <v>148458.34069000001</v>
      </c>
      <c r="Q34" s="96">
        <v>7.5737827188940093E-2</v>
      </c>
      <c r="R34" s="96">
        <v>0.24946612256268066</v>
      </c>
      <c r="S34" s="96">
        <f>P34/'סכום נכסי הקרן'!$C$42</f>
        <v>2.862385750756995E-3</v>
      </c>
    </row>
    <row r="35" spans="2:19" s="150" customFormat="1">
      <c r="B35" s="108" t="s">
        <v>2046</v>
      </c>
      <c r="C35" s="85" t="s">
        <v>2047</v>
      </c>
      <c r="D35" s="98" t="s">
        <v>1997</v>
      </c>
      <c r="E35" s="85" t="s">
        <v>873</v>
      </c>
      <c r="F35" s="98" t="s">
        <v>409</v>
      </c>
      <c r="G35" s="85" t="s">
        <v>313</v>
      </c>
      <c r="H35" s="85" t="s">
        <v>157</v>
      </c>
      <c r="I35" s="113">
        <v>38280</v>
      </c>
      <c r="J35" s="97">
        <v>2.54</v>
      </c>
      <c r="K35" s="98" t="s">
        <v>159</v>
      </c>
      <c r="L35" s="99">
        <v>5.1764000000000004E-2</v>
      </c>
      <c r="M35" s="96">
        <v>1.2500000000000001E-2</v>
      </c>
      <c r="N35" s="95">
        <v>1340395.27</v>
      </c>
      <c r="O35" s="97">
        <v>143.22</v>
      </c>
      <c r="P35" s="95">
        <v>1919.7141899999999</v>
      </c>
      <c r="Q35" s="96">
        <v>2.6231357475386928E-2</v>
      </c>
      <c r="R35" s="96">
        <v>3.2258454000093483E-3</v>
      </c>
      <c r="S35" s="96">
        <f>P35/'סכום נכסי הקרן'!$C$42</f>
        <v>3.7013498315033646E-5</v>
      </c>
    </row>
    <row r="36" spans="2:19" s="150" customFormat="1">
      <c r="B36" s="108" t="s">
        <v>2048</v>
      </c>
      <c r="C36" s="85" t="s">
        <v>2049</v>
      </c>
      <c r="D36" s="98" t="s">
        <v>1997</v>
      </c>
      <c r="E36" s="85" t="s">
        <v>2050</v>
      </c>
      <c r="F36" s="98" t="s">
        <v>364</v>
      </c>
      <c r="G36" s="85" t="s">
        <v>313</v>
      </c>
      <c r="H36" s="85" t="s">
        <v>155</v>
      </c>
      <c r="I36" s="113">
        <v>39422</v>
      </c>
      <c r="J36" s="97">
        <v>0.21</v>
      </c>
      <c r="K36" s="98" t="s">
        <v>159</v>
      </c>
      <c r="L36" s="99">
        <v>6.5000000000000002E-2</v>
      </c>
      <c r="M36" s="96">
        <v>1.7799999999999996E-2</v>
      </c>
      <c r="N36" s="95">
        <v>1900000</v>
      </c>
      <c r="O36" s="97">
        <v>120.31</v>
      </c>
      <c r="P36" s="95">
        <v>2285.8900400000002</v>
      </c>
      <c r="Q36" s="96">
        <v>1.8459075258621359E-2</v>
      </c>
      <c r="R36" s="96">
        <v>3.8411592250933908E-3</v>
      </c>
      <c r="S36" s="96">
        <f>P36/'סכום נכסי הקרן'!$C$42</f>
        <v>4.407363741156292E-5</v>
      </c>
    </row>
    <row r="37" spans="2:19" s="150" customFormat="1">
      <c r="B37" s="108" t="s">
        <v>2051</v>
      </c>
      <c r="C37" s="85" t="s">
        <v>2052</v>
      </c>
      <c r="D37" s="98" t="s">
        <v>1997</v>
      </c>
      <c r="E37" s="85"/>
      <c r="F37" s="98" t="s">
        <v>364</v>
      </c>
      <c r="G37" s="85" t="s">
        <v>645</v>
      </c>
      <c r="H37" s="85" t="s">
        <v>157</v>
      </c>
      <c r="I37" s="113">
        <v>38445</v>
      </c>
      <c r="J37" s="97">
        <v>2.0500000000000003</v>
      </c>
      <c r="K37" s="98" t="s">
        <v>159</v>
      </c>
      <c r="L37" s="99">
        <v>6.7000000000000004E-2</v>
      </c>
      <c r="M37" s="96">
        <v>5.5099999999999996E-2</v>
      </c>
      <c r="N37" s="95">
        <v>3171630.59</v>
      </c>
      <c r="O37" s="97">
        <v>128.27000000000001</v>
      </c>
      <c r="P37" s="95">
        <v>4068.2505499999997</v>
      </c>
      <c r="Q37" s="96">
        <v>1.4729985086196495E-2</v>
      </c>
      <c r="R37" s="96">
        <v>6.8361985295337128E-3</v>
      </c>
      <c r="S37" s="96">
        <f>P37/'סכום נכסי הקרן'!$C$42</f>
        <v>7.8438855982806321E-5</v>
      </c>
    </row>
    <row r="38" spans="2:19" s="150" customFormat="1">
      <c r="B38" s="108" t="s">
        <v>2053</v>
      </c>
      <c r="C38" s="85" t="s">
        <v>2054</v>
      </c>
      <c r="D38" s="98" t="s">
        <v>1997</v>
      </c>
      <c r="E38" s="85"/>
      <c r="F38" s="98" t="s">
        <v>364</v>
      </c>
      <c r="G38" s="85" t="s">
        <v>645</v>
      </c>
      <c r="H38" s="85" t="s">
        <v>157</v>
      </c>
      <c r="I38" s="113">
        <v>38890</v>
      </c>
      <c r="J38" s="97">
        <v>2.1700000000000008</v>
      </c>
      <c r="K38" s="98" t="s">
        <v>159</v>
      </c>
      <c r="L38" s="99">
        <v>6.7000000000000004E-2</v>
      </c>
      <c r="M38" s="96">
        <v>5.1900000000000002E-2</v>
      </c>
      <c r="N38" s="95">
        <v>2077034.24</v>
      </c>
      <c r="O38" s="97">
        <v>128.55000000000001</v>
      </c>
      <c r="P38" s="95">
        <v>2670.0275099999999</v>
      </c>
      <c r="Q38" s="96">
        <v>2.2662525737554579E-2</v>
      </c>
      <c r="R38" s="96">
        <v>4.4866553604169142E-3</v>
      </c>
      <c r="S38" s="96">
        <f>P38/'סכום נכסי הקרן'!$C$42</f>
        <v>5.1480089722355219E-5</v>
      </c>
    </row>
    <row r="39" spans="2:19" s="150" customFormat="1">
      <c r="B39" s="108" t="s">
        <v>2055</v>
      </c>
      <c r="C39" s="85" t="s">
        <v>2056</v>
      </c>
      <c r="D39" s="98" t="s">
        <v>1997</v>
      </c>
      <c r="E39" s="85"/>
      <c r="F39" s="98" t="s">
        <v>364</v>
      </c>
      <c r="G39" s="85" t="s">
        <v>645</v>
      </c>
      <c r="H39" s="85" t="s">
        <v>157</v>
      </c>
      <c r="I39" s="113">
        <v>38376</v>
      </c>
      <c r="J39" s="97">
        <v>2.0099999999999998</v>
      </c>
      <c r="K39" s="98" t="s">
        <v>159</v>
      </c>
      <c r="L39" s="99">
        <v>7.0000000000000007E-2</v>
      </c>
      <c r="M39" s="96">
        <v>4.759999999999999E-2</v>
      </c>
      <c r="N39" s="95">
        <v>1877738.41</v>
      </c>
      <c r="O39" s="97">
        <v>129.85</v>
      </c>
      <c r="P39" s="95">
        <v>2438.2433900000001</v>
      </c>
      <c r="Q39" s="96">
        <v>1.8117953463236702E-2</v>
      </c>
      <c r="R39" s="96">
        <v>4.0971704354254429E-3</v>
      </c>
      <c r="S39" s="96">
        <f>P39/'סכום נכסי הקרן'!$C$42</f>
        <v>4.7011121800066982E-5</v>
      </c>
    </row>
    <row r="40" spans="2:19" s="150" customFormat="1">
      <c r="B40" s="108" t="s">
        <v>2057</v>
      </c>
      <c r="C40" s="85" t="s">
        <v>2058</v>
      </c>
      <c r="D40" s="98" t="s">
        <v>1997</v>
      </c>
      <c r="E40" s="85" t="s">
        <v>2059</v>
      </c>
      <c r="F40" s="98" t="s">
        <v>1056</v>
      </c>
      <c r="G40" s="85" t="s">
        <v>2060</v>
      </c>
      <c r="H40" s="85" t="s">
        <v>157</v>
      </c>
      <c r="I40" s="113">
        <v>39104</v>
      </c>
      <c r="J40" s="97">
        <v>2.3199999999999998</v>
      </c>
      <c r="K40" s="98" t="s">
        <v>159</v>
      </c>
      <c r="L40" s="99">
        <v>5.5999999999999994E-2</v>
      </c>
      <c r="M40" s="96">
        <v>0.23129999999999998</v>
      </c>
      <c r="N40" s="95">
        <v>6897658.4000000004</v>
      </c>
      <c r="O40" s="97">
        <v>83.33</v>
      </c>
      <c r="P40" s="95">
        <v>5747.8191500000003</v>
      </c>
      <c r="Q40" s="96">
        <v>4.7286417432721257E-3</v>
      </c>
      <c r="R40" s="96">
        <v>9.6585085747129609E-3</v>
      </c>
      <c r="S40" s="96">
        <f>P40/'סכום נכסי הקרן'!$C$42</f>
        <v>1.1082217109810661E-4</v>
      </c>
    </row>
    <row r="41" spans="2:19" s="150" customFormat="1">
      <c r="B41" s="108" t="s">
        <v>2061</v>
      </c>
      <c r="C41" s="85" t="s">
        <v>2062</v>
      </c>
      <c r="D41" s="98" t="s">
        <v>1997</v>
      </c>
      <c r="E41" s="85" t="s">
        <v>2063</v>
      </c>
      <c r="F41" s="98" t="s">
        <v>409</v>
      </c>
      <c r="G41" s="85" t="s">
        <v>726</v>
      </c>
      <c r="H41" s="85"/>
      <c r="I41" s="113">
        <v>39071</v>
      </c>
      <c r="J41" s="170">
        <v>0</v>
      </c>
      <c r="K41" s="98" t="s">
        <v>159</v>
      </c>
      <c r="L41" s="99">
        <v>0</v>
      </c>
      <c r="M41" s="171">
        <v>0</v>
      </c>
      <c r="N41" s="95">
        <v>225400</v>
      </c>
      <c r="O41" s="170">
        <v>1E-4</v>
      </c>
      <c r="P41" s="172">
        <v>1.9000000000000001E-4</v>
      </c>
      <c r="Q41" s="96">
        <v>0</v>
      </c>
      <c r="R41" s="96">
        <v>0</v>
      </c>
      <c r="S41" s="96">
        <f>P41/'סכום נכסי הקרן'!$C$42</f>
        <v>3.6633394265093143E-12</v>
      </c>
    </row>
    <row r="42" spans="2:19" s="150" customFormat="1">
      <c r="B42" s="108" t="s">
        <v>2064</v>
      </c>
      <c r="C42" s="85" t="s">
        <v>2065</v>
      </c>
      <c r="D42" s="98" t="s">
        <v>1997</v>
      </c>
      <c r="E42" s="85" t="s">
        <v>2066</v>
      </c>
      <c r="F42" s="98" t="s">
        <v>2067</v>
      </c>
      <c r="G42" s="85" t="s">
        <v>726</v>
      </c>
      <c r="H42" s="85"/>
      <c r="I42" s="113">
        <v>37843</v>
      </c>
      <c r="J42" s="170">
        <v>0</v>
      </c>
      <c r="K42" s="98" t="s">
        <v>159</v>
      </c>
      <c r="L42" s="99">
        <v>0</v>
      </c>
      <c r="M42" s="171">
        <v>0</v>
      </c>
      <c r="N42" s="95">
        <v>124816.53</v>
      </c>
      <c r="O42" s="170">
        <v>1E-4</v>
      </c>
      <c r="P42" s="172">
        <v>1.9000000000000001E-4</v>
      </c>
      <c r="Q42" s="96">
        <v>0</v>
      </c>
      <c r="R42" s="96">
        <v>0</v>
      </c>
      <c r="S42" s="96">
        <f>P42/'סכום נכסי הקרן'!$C$42</f>
        <v>3.6633394265093143E-12</v>
      </c>
    </row>
    <row r="43" spans="2:19" s="150" customFormat="1">
      <c r="B43" s="109"/>
      <c r="C43" s="85"/>
      <c r="D43" s="85"/>
      <c r="E43" s="85"/>
      <c r="F43" s="85"/>
      <c r="G43" s="85"/>
      <c r="H43" s="85"/>
      <c r="I43" s="85"/>
      <c r="J43" s="97"/>
      <c r="K43" s="85"/>
      <c r="L43" s="85"/>
      <c r="M43" s="96"/>
      <c r="N43" s="95"/>
      <c r="O43" s="97"/>
      <c r="P43" s="85"/>
      <c r="Q43" s="85"/>
      <c r="R43" s="96"/>
      <c r="S43" s="85"/>
    </row>
    <row r="44" spans="2:19" s="150" customFormat="1">
      <c r="B44" s="107" t="s">
        <v>77</v>
      </c>
      <c r="C44" s="83"/>
      <c r="D44" s="83"/>
      <c r="E44" s="83"/>
      <c r="F44" s="83"/>
      <c r="G44" s="83"/>
      <c r="H44" s="83"/>
      <c r="I44" s="83"/>
      <c r="J44" s="94">
        <v>5.9480086935454741</v>
      </c>
      <c r="K44" s="83"/>
      <c r="L44" s="83"/>
      <c r="M44" s="93">
        <v>3.1337342581048443E-2</v>
      </c>
      <c r="N44" s="92"/>
      <c r="O44" s="94"/>
      <c r="P44" s="92">
        <v>46503.811500000003</v>
      </c>
      <c r="Q44" s="83"/>
      <c r="R44" s="93">
        <v>7.814397955258999E-2</v>
      </c>
      <c r="S44" s="93">
        <f>P44/'סכום נכסי הקרן'!$C$42</f>
        <v>8.9662761132056458E-4</v>
      </c>
    </row>
    <row r="45" spans="2:19" s="150" customFormat="1">
      <c r="B45" s="108" t="s">
        <v>2068</v>
      </c>
      <c r="C45" s="85" t="s">
        <v>2069</v>
      </c>
      <c r="D45" s="98" t="s">
        <v>1997</v>
      </c>
      <c r="E45" s="85" t="s">
        <v>2070</v>
      </c>
      <c r="F45" s="98" t="s">
        <v>364</v>
      </c>
      <c r="G45" s="85" t="s">
        <v>378</v>
      </c>
      <c r="H45" s="85" t="s">
        <v>155</v>
      </c>
      <c r="I45" s="113">
        <v>42598</v>
      </c>
      <c r="J45" s="97">
        <v>6.63</v>
      </c>
      <c r="K45" s="98" t="s">
        <v>159</v>
      </c>
      <c r="L45" s="99">
        <v>3.1E-2</v>
      </c>
      <c r="M45" s="96">
        <v>3.1800000000000009E-2</v>
      </c>
      <c r="N45" s="95">
        <v>38655000</v>
      </c>
      <c r="O45" s="97">
        <v>99.69</v>
      </c>
      <c r="P45" s="95">
        <v>38535.169500000004</v>
      </c>
      <c r="Q45" s="96">
        <v>9.6637500000000001E-2</v>
      </c>
      <c r="R45" s="96">
        <v>6.4753649224291859E-2</v>
      </c>
      <c r="S45" s="96">
        <f>P45/'סכום נכסי הקרן'!$C$42</f>
        <v>7.4298634598194335E-4</v>
      </c>
    </row>
    <row r="46" spans="2:19" s="150" customFormat="1">
      <c r="B46" s="108" t="s">
        <v>2071</v>
      </c>
      <c r="C46" s="85" t="s">
        <v>2072</v>
      </c>
      <c r="D46" s="98" t="s">
        <v>1997</v>
      </c>
      <c r="E46" s="85" t="s">
        <v>2073</v>
      </c>
      <c r="F46" s="98" t="s">
        <v>364</v>
      </c>
      <c r="G46" s="85" t="s">
        <v>645</v>
      </c>
      <c r="H46" s="85" t="s">
        <v>155</v>
      </c>
      <c r="I46" s="113">
        <v>41903</v>
      </c>
      <c r="J46" s="97">
        <v>2.65</v>
      </c>
      <c r="K46" s="98" t="s">
        <v>159</v>
      </c>
      <c r="L46" s="99">
        <v>5.1500000000000004E-2</v>
      </c>
      <c r="M46" s="96">
        <v>2.9099999999999997E-2</v>
      </c>
      <c r="N46" s="95">
        <v>7456387.9100000001</v>
      </c>
      <c r="O46" s="97">
        <v>106.87</v>
      </c>
      <c r="P46" s="95">
        <v>7968.6420000000007</v>
      </c>
      <c r="Q46" s="96">
        <v>5.5823529486631426E-2</v>
      </c>
      <c r="R46" s="96">
        <v>1.3390330328298141E-2</v>
      </c>
      <c r="S46" s="96">
        <f>P46/'סכום נכסי הקרן'!$C$42</f>
        <v>1.5364126533862126E-4</v>
      </c>
    </row>
    <row r="47" spans="2:19" s="150" customFormat="1">
      <c r="B47" s="109"/>
      <c r="C47" s="85"/>
      <c r="D47" s="85"/>
      <c r="E47" s="85"/>
      <c r="F47" s="85"/>
      <c r="G47" s="85"/>
      <c r="H47" s="85"/>
      <c r="I47" s="85"/>
      <c r="J47" s="97"/>
      <c r="K47" s="85"/>
      <c r="L47" s="85"/>
      <c r="M47" s="96"/>
      <c r="N47" s="95"/>
      <c r="O47" s="97"/>
      <c r="P47" s="85"/>
      <c r="Q47" s="85"/>
      <c r="R47" s="96"/>
      <c r="S47" s="85"/>
    </row>
    <row r="48" spans="2:19" s="150" customFormat="1">
      <c r="B48" s="107" t="s">
        <v>62</v>
      </c>
      <c r="C48" s="83"/>
      <c r="D48" s="83"/>
      <c r="E48" s="83"/>
      <c r="F48" s="83"/>
      <c r="G48" s="83"/>
      <c r="H48" s="83"/>
      <c r="I48" s="83"/>
      <c r="J48" s="94">
        <v>5.2073518653395769</v>
      </c>
      <c r="K48" s="83"/>
      <c r="L48" s="83"/>
      <c r="M48" s="93">
        <v>6.2175358636059407E-2</v>
      </c>
      <c r="N48" s="92"/>
      <c r="O48" s="94"/>
      <c r="P48" s="92">
        <v>57119.728940000001</v>
      </c>
      <c r="Q48" s="83"/>
      <c r="R48" s="93">
        <v>9.5982733164502926E-2</v>
      </c>
      <c r="S48" s="93">
        <f>P48/'סכום נכסי הקרן'!$C$42</f>
        <v>1.1013102897759321E-3</v>
      </c>
    </row>
    <row r="49" spans="2:19" s="150" customFormat="1">
      <c r="B49" s="108" t="s">
        <v>2074</v>
      </c>
      <c r="C49" s="85" t="s">
        <v>2075</v>
      </c>
      <c r="D49" s="98" t="s">
        <v>1997</v>
      </c>
      <c r="E49" s="85" t="s">
        <v>2076</v>
      </c>
      <c r="F49" s="98" t="s">
        <v>409</v>
      </c>
      <c r="G49" s="85" t="s">
        <v>378</v>
      </c>
      <c r="H49" s="85" t="s">
        <v>155</v>
      </c>
      <c r="I49" s="113">
        <v>38421</v>
      </c>
      <c r="J49" s="97">
        <v>5.2</v>
      </c>
      <c r="K49" s="98" t="s">
        <v>158</v>
      </c>
      <c r="L49" s="99">
        <v>7.9699999999999993E-2</v>
      </c>
      <c r="M49" s="96">
        <v>3.1400000000000004E-2</v>
      </c>
      <c r="N49" s="95">
        <v>674104.54</v>
      </c>
      <c r="O49" s="97">
        <v>128.85</v>
      </c>
      <c r="P49" s="95">
        <v>3264.1375899999998</v>
      </c>
      <c r="Q49" s="96">
        <v>6.917454533024836E-3</v>
      </c>
      <c r="R49" s="96">
        <v>5.4849848402168137E-3</v>
      </c>
      <c r="S49" s="96">
        <f>P49/'סכום נכסי הקרן'!$C$42</f>
        <v>6.2934968036832081E-5</v>
      </c>
    </row>
    <row r="50" spans="2:19" s="150" customFormat="1">
      <c r="B50" s="108" t="s">
        <v>2077</v>
      </c>
      <c r="C50" s="85" t="s">
        <v>2078</v>
      </c>
      <c r="D50" s="98" t="s">
        <v>1997</v>
      </c>
      <c r="E50" s="85" t="s">
        <v>1062</v>
      </c>
      <c r="F50" s="98" t="s">
        <v>1014</v>
      </c>
      <c r="G50" s="85" t="s">
        <v>536</v>
      </c>
      <c r="H50" s="85" t="s">
        <v>157</v>
      </c>
      <c r="I50" s="113">
        <v>42625</v>
      </c>
      <c r="J50" s="97">
        <v>5.29</v>
      </c>
      <c r="K50" s="98" t="s">
        <v>158</v>
      </c>
      <c r="L50" s="99">
        <v>4.4500000000000005E-2</v>
      </c>
      <c r="M50" s="96">
        <v>4.5599999999999995E-2</v>
      </c>
      <c r="N50" s="95">
        <v>13293588</v>
      </c>
      <c r="O50" s="97">
        <v>99.89</v>
      </c>
      <c r="P50" s="95">
        <v>49902.352579999999</v>
      </c>
      <c r="Q50" s="96">
        <v>9.694277962144196E-2</v>
      </c>
      <c r="R50" s="96">
        <v>8.3854813054144092E-2</v>
      </c>
      <c r="S50" s="96">
        <f>P50/'סכום נכסי הקרן'!$C$42</f>
        <v>9.6215397727306736E-4</v>
      </c>
    </row>
    <row r="51" spans="2:19" s="150" customFormat="1">
      <c r="B51" s="108" t="s">
        <v>2079</v>
      </c>
      <c r="C51" s="85" t="s">
        <v>2080</v>
      </c>
      <c r="D51" s="98" t="s">
        <v>1997</v>
      </c>
      <c r="E51" s="85" t="s">
        <v>2081</v>
      </c>
      <c r="F51" s="98" t="s">
        <v>409</v>
      </c>
      <c r="G51" s="85" t="s">
        <v>726</v>
      </c>
      <c r="H51" s="85"/>
      <c r="I51" s="113">
        <v>41840</v>
      </c>
      <c r="J51" s="97">
        <v>5.28</v>
      </c>
      <c r="K51" s="98" t="s">
        <v>158</v>
      </c>
      <c r="L51" s="99">
        <v>0.03</v>
      </c>
      <c r="M51" s="96">
        <v>0.29410000000000003</v>
      </c>
      <c r="N51" s="95">
        <v>2462462.66</v>
      </c>
      <c r="O51" s="97">
        <v>27.02</v>
      </c>
      <c r="P51" s="95">
        <v>2500.4128500000002</v>
      </c>
      <c r="Q51" s="96">
        <v>6.9233375321587232E-3</v>
      </c>
      <c r="R51" s="96">
        <v>4.201638625329308E-3</v>
      </c>
      <c r="S51" s="96">
        <f>P51/'סכום נכסי הקרן'!$C$42</f>
        <v>4.8209794610292216E-5</v>
      </c>
    </row>
    <row r="52" spans="2:19" s="150" customFormat="1">
      <c r="B52" s="108" t="s">
        <v>2082</v>
      </c>
      <c r="C52" s="85" t="s">
        <v>2083</v>
      </c>
      <c r="D52" s="98" t="s">
        <v>1997</v>
      </c>
      <c r="E52" s="85" t="s">
        <v>2081</v>
      </c>
      <c r="F52" s="98" t="s">
        <v>409</v>
      </c>
      <c r="G52" s="85" t="s">
        <v>726</v>
      </c>
      <c r="H52" s="85"/>
      <c r="I52" s="113">
        <v>41840</v>
      </c>
      <c r="J52" s="97">
        <v>2.2599999999999993</v>
      </c>
      <c r="K52" s="98" t="s">
        <v>158</v>
      </c>
      <c r="L52" s="99">
        <v>3.6456000000000002E-2</v>
      </c>
      <c r="M52" s="96">
        <v>0.27456848025321967</v>
      </c>
      <c r="N52" s="95">
        <v>684482.09</v>
      </c>
      <c r="O52" s="97">
        <v>56.48</v>
      </c>
      <c r="P52" s="95">
        <v>1452.8259200000005</v>
      </c>
      <c r="Q52" s="96">
        <v>1.9198203427466826E-2</v>
      </c>
      <c r="R52" s="96">
        <v>2.441296644812711E-3</v>
      </c>
      <c r="S52" s="96">
        <f>P52/'סכום נכסי הקרן'!$C$42</f>
        <v>2.801154985574036E-5</v>
      </c>
    </row>
    <row r="53" spans="2:19" s="150" customFormat="1">
      <c r="B53" s="109"/>
      <c r="C53" s="85"/>
      <c r="D53" s="85"/>
      <c r="E53" s="85"/>
      <c r="F53" s="85"/>
      <c r="G53" s="85"/>
      <c r="H53" s="85"/>
      <c r="I53" s="85"/>
      <c r="J53" s="97"/>
      <c r="K53" s="85"/>
      <c r="L53" s="85"/>
      <c r="M53" s="96"/>
      <c r="N53" s="95"/>
      <c r="O53" s="97"/>
      <c r="P53" s="85"/>
      <c r="Q53" s="85"/>
      <c r="R53" s="96"/>
      <c r="S53" s="85"/>
    </row>
    <row r="54" spans="2:19" s="150" customFormat="1">
      <c r="B54" s="106" t="s">
        <v>228</v>
      </c>
      <c r="C54" s="83"/>
      <c r="D54" s="83"/>
      <c r="E54" s="83"/>
      <c r="F54" s="83"/>
      <c r="G54" s="83"/>
      <c r="H54" s="83"/>
      <c r="I54" s="83"/>
      <c r="J54" s="94">
        <v>11.205475626326814</v>
      </c>
      <c r="K54" s="83"/>
      <c r="L54" s="83"/>
      <c r="M54" s="93">
        <v>4.3963367360227733E-2</v>
      </c>
      <c r="N54" s="92"/>
      <c r="O54" s="94"/>
      <c r="P54" s="92">
        <v>81778.433839999998</v>
      </c>
      <c r="Q54" s="83"/>
      <c r="R54" s="93">
        <v>0.13741867721607706</v>
      </c>
      <c r="S54" s="93">
        <f>P54/'סכום נכסי הקרן'!$C$42</f>
        <v>1.5767482153908185E-3</v>
      </c>
    </row>
    <row r="55" spans="2:19" s="150" customFormat="1">
      <c r="B55" s="107" t="s">
        <v>92</v>
      </c>
      <c r="C55" s="83"/>
      <c r="D55" s="83"/>
      <c r="E55" s="83"/>
      <c r="F55" s="83"/>
      <c r="G55" s="83"/>
      <c r="H55" s="83"/>
      <c r="I55" s="83"/>
      <c r="J55" s="94">
        <v>11.205475626326814</v>
      </c>
      <c r="K55" s="83"/>
      <c r="L55" s="83"/>
      <c r="M55" s="93">
        <v>4.3963367360227733E-2</v>
      </c>
      <c r="N55" s="92"/>
      <c r="O55" s="94"/>
      <c r="P55" s="92">
        <v>81778.433839999998</v>
      </c>
      <c r="Q55" s="83"/>
      <c r="R55" s="93">
        <v>0.13741867721607706</v>
      </c>
      <c r="S55" s="93">
        <f>P55/'סכום נכסי הקרן'!$C$42</f>
        <v>1.5767482153908185E-3</v>
      </c>
    </row>
    <row r="56" spans="2:19" s="150" customFormat="1">
      <c r="B56" s="108" t="s">
        <v>2084</v>
      </c>
      <c r="C56" s="85" t="s">
        <v>2085</v>
      </c>
      <c r="D56" s="98" t="s">
        <v>1997</v>
      </c>
      <c r="E56" s="85"/>
      <c r="F56" s="98" t="s">
        <v>1495</v>
      </c>
      <c r="G56" s="85" t="s">
        <v>699</v>
      </c>
      <c r="H56" s="85" t="s">
        <v>922</v>
      </c>
      <c r="I56" s="113">
        <v>42467</v>
      </c>
      <c r="J56" s="97">
        <v>18.09</v>
      </c>
      <c r="K56" s="98" t="s">
        <v>166</v>
      </c>
      <c r="L56" s="99">
        <v>4.555E-2</v>
      </c>
      <c r="M56" s="96">
        <v>4.3799999999999999E-2</v>
      </c>
      <c r="N56" s="95">
        <v>8688000</v>
      </c>
      <c r="O56" s="97">
        <v>103.99</v>
      </c>
      <c r="P56" s="95">
        <v>25795.736820000002</v>
      </c>
      <c r="Q56" s="96">
        <v>5.2155433758156788E-2</v>
      </c>
      <c r="R56" s="96">
        <v>4.3346587421249819E-2</v>
      </c>
      <c r="S56" s="96">
        <f>P56/'סכום נכסי הקרן'!$C$42</f>
        <v>4.9736073541349483E-4</v>
      </c>
    </row>
    <row r="57" spans="2:19" s="150" customFormat="1">
      <c r="B57" s="108" t="s">
        <v>2086</v>
      </c>
      <c r="C57" s="85" t="s">
        <v>2087</v>
      </c>
      <c r="D57" s="98" t="s">
        <v>1997</v>
      </c>
      <c r="E57" s="85"/>
      <c r="F57" s="98" t="s">
        <v>921</v>
      </c>
      <c r="G57" s="85" t="s">
        <v>703</v>
      </c>
      <c r="H57" s="85" t="s">
        <v>922</v>
      </c>
      <c r="I57" s="113">
        <v>42135</v>
      </c>
      <c r="J57" s="97">
        <v>3.8499999999999992</v>
      </c>
      <c r="K57" s="98" t="s">
        <v>158</v>
      </c>
      <c r="L57" s="99">
        <v>0.06</v>
      </c>
      <c r="M57" s="96">
        <v>4.5799999999999993E-2</v>
      </c>
      <c r="N57" s="95">
        <v>7790000</v>
      </c>
      <c r="O57" s="97">
        <v>114.68</v>
      </c>
      <c r="P57" s="95">
        <v>33572.363570000001</v>
      </c>
      <c r="Q57" s="96">
        <v>9.4424242424242417E-3</v>
      </c>
      <c r="R57" s="96">
        <v>5.6414259556900985E-2</v>
      </c>
      <c r="S57" s="96">
        <f>P57/'סכום נכסי הקרן'!$C$42</f>
        <v>6.4729980582676843E-4</v>
      </c>
    </row>
    <row r="58" spans="2:19" s="150" customFormat="1">
      <c r="B58" s="108" t="s">
        <v>2088</v>
      </c>
      <c r="C58" s="85" t="s">
        <v>2089</v>
      </c>
      <c r="D58" s="98" t="s">
        <v>1997</v>
      </c>
      <c r="E58" s="85"/>
      <c r="F58" s="98" t="s">
        <v>1495</v>
      </c>
      <c r="G58" s="85" t="s">
        <v>726</v>
      </c>
      <c r="H58" s="85"/>
      <c r="I58" s="113">
        <v>42640</v>
      </c>
      <c r="J58" s="97">
        <v>14.299999999999999</v>
      </c>
      <c r="K58" s="98" t="s">
        <v>166</v>
      </c>
      <c r="L58" s="99">
        <v>3.9510000000000003E-2</v>
      </c>
      <c r="M58" s="96">
        <v>4.1399999999999999E-2</v>
      </c>
      <c r="N58" s="95">
        <v>7610000</v>
      </c>
      <c r="O58" s="97">
        <v>103.14</v>
      </c>
      <c r="P58" s="95">
        <v>22410.333450000002</v>
      </c>
      <c r="Q58" s="96">
        <v>1.9287942881329727E-2</v>
      </c>
      <c r="R58" s="96">
        <v>3.7657830237926272E-2</v>
      </c>
      <c r="S58" s="96">
        <f>P58/'סכום נכסי הקרן'!$C$42</f>
        <v>4.3208767415055531E-4</v>
      </c>
    </row>
    <row r="59" spans="2:19" s="150" customFormat="1">
      <c r="B59" s="156"/>
    </row>
    <row r="60" spans="2:19" s="150" customFormat="1">
      <c r="B60" s="156"/>
    </row>
    <row r="61" spans="2:19" s="150" customFormat="1">
      <c r="B61" s="157" t="s">
        <v>2681</v>
      </c>
    </row>
    <row r="62" spans="2:19" s="150" customFormat="1">
      <c r="B62" s="157" t="s">
        <v>140</v>
      </c>
    </row>
    <row r="63" spans="2:19" s="150" customFormat="1">
      <c r="B63" s="156"/>
    </row>
    <row r="64" spans="2:19" s="150" customFormat="1">
      <c r="B64" s="156"/>
    </row>
    <row r="65" spans="2:2" s="150" customFormat="1">
      <c r="B65" s="156"/>
    </row>
    <row r="66" spans="2:2" s="150" customFormat="1">
      <c r="B66" s="156"/>
    </row>
    <row r="67" spans="2:2" s="150" customFormat="1">
      <c r="B67" s="156"/>
    </row>
    <row r="68" spans="2:2" s="150" customFormat="1">
      <c r="B68" s="156"/>
    </row>
    <row r="69" spans="2:2" s="150" customFormat="1">
      <c r="B69" s="156"/>
    </row>
    <row r="70" spans="2:2" s="150" customFormat="1">
      <c r="B70" s="156"/>
    </row>
    <row r="71" spans="2:2" s="150" customFormat="1">
      <c r="B71" s="156"/>
    </row>
    <row r="72" spans="2:2" s="150" customFormat="1">
      <c r="B72" s="156"/>
    </row>
    <row r="73" spans="2:2" s="150" customFormat="1">
      <c r="B73" s="156"/>
    </row>
    <row r="74" spans="2:2" s="150" customFormat="1">
      <c r="B74" s="156"/>
    </row>
    <row r="75" spans="2:2" s="150" customFormat="1">
      <c r="B75" s="156"/>
    </row>
    <row r="76" spans="2:2" s="150" customFormat="1">
      <c r="B76" s="156"/>
    </row>
    <row r="77" spans="2:2" s="150" customFormat="1">
      <c r="B77" s="156"/>
    </row>
    <row r="78" spans="2:2" s="150" customFormat="1">
      <c r="B78" s="156"/>
    </row>
    <row r="79" spans="2:2" s="150" customFormat="1">
      <c r="B79" s="156"/>
    </row>
    <row r="80" spans="2:2" s="150" customFormat="1">
      <c r="B80" s="156"/>
    </row>
    <row r="81" spans="2:2" s="150" customFormat="1">
      <c r="B81" s="156"/>
    </row>
    <row r="82" spans="2:2" s="150" customFormat="1">
      <c r="B82" s="156"/>
    </row>
    <row r="83" spans="2:2" s="150" customFormat="1">
      <c r="B83" s="156"/>
    </row>
    <row r="84" spans="2:2" s="150" customFormat="1">
      <c r="B84" s="156"/>
    </row>
    <row r="85" spans="2:2" s="150" customFormat="1">
      <c r="B85" s="156"/>
    </row>
    <row r="86" spans="2:2" s="150" customFormat="1">
      <c r="B86" s="156"/>
    </row>
    <row r="87" spans="2:2" s="150" customFormat="1">
      <c r="B87" s="156"/>
    </row>
    <row r="88" spans="2:2" s="150" customFormat="1">
      <c r="B88" s="156"/>
    </row>
    <row r="89" spans="2:2" s="150" customFormat="1">
      <c r="B89" s="156"/>
    </row>
    <row r="90" spans="2:2" s="150" customFormat="1">
      <c r="B90" s="156"/>
    </row>
    <row r="91" spans="2:2" s="150" customFormat="1">
      <c r="B91" s="156"/>
    </row>
    <row r="92" spans="2:2" s="150" customFormat="1">
      <c r="B92" s="156"/>
    </row>
    <row r="93" spans="2:2" s="150" customFormat="1">
      <c r="B93" s="156"/>
    </row>
    <row r="94" spans="2:2" s="150" customFormat="1">
      <c r="B94" s="156"/>
    </row>
    <row r="95" spans="2:2" s="150" customFormat="1">
      <c r="B95" s="156"/>
    </row>
    <row r="96" spans="2:2" s="150" customFormat="1">
      <c r="B96" s="156"/>
    </row>
    <row r="97" spans="2:2" s="150" customFormat="1">
      <c r="B97" s="156"/>
    </row>
    <row r="98" spans="2:2" s="150" customFormat="1">
      <c r="B98" s="156"/>
    </row>
    <row r="99" spans="2:2" s="150" customFormat="1">
      <c r="B99" s="156"/>
    </row>
    <row r="100" spans="2:2" s="150" customFormat="1">
      <c r="B100" s="156"/>
    </row>
    <row r="101" spans="2:2" s="150" customFormat="1">
      <c r="B101" s="156"/>
    </row>
    <row r="102" spans="2:2" s="150" customFormat="1">
      <c r="B102" s="156"/>
    </row>
    <row r="103" spans="2:2" s="150" customFormat="1">
      <c r="B103" s="156"/>
    </row>
    <row r="104" spans="2:2" s="150" customFormat="1">
      <c r="B104" s="156"/>
    </row>
    <row r="105" spans="2:2" s="150" customFormat="1">
      <c r="B105" s="156"/>
    </row>
    <row r="106" spans="2:2" s="150" customFormat="1">
      <c r="B106" s="156"/>
    </row>
    <row r="107" spans="2:2" s="150" customFormat="1">
      <c r="B107" s="156"/>
    </row>
    <row r="108" spans="2:2" s="150" customFormat="1">
      <c r="B108" s="156"/>
    </row>
    <row r="109" spans="2:2" s="150" customFormat="1">
      <c r="B109" s="156"/>
    </row>
    <row r="110" spans="2:2" s="150" customFormat="1">
      <c r="B110" s="156"/>
    </row>
    <row r="111" spans="2:2" s="150" customFormat="1">
      <c r="B111" s="156"/>
    </row>
    <row r="112" spans="2:2" s="150" customFormat="1">
      <c r="B112" s="156"/>
    </row>
    <row r="113" spans="2:2" s="150" customFormat="1">
      <c r="B113" s="156"/>
    </row>
    <row r="114" spans="2:2" s="150" customFormat="1">
      <c r="B114" s="156"/>
    </row>
    <row r="115" spans="2:2" s="150" customFormat="1">
      <c r="B115" s="156"/>
    </row>
    <row r="116" spans="2:2" s="150" customFormat="1">
      <c r="B116" s="156"/>
    </row>
    <row r="117" spans="2:2" s="150" customFormat="1">
      <c r="B117" s="156"/>
    </row>
    <row r="118" spans="2:2" s="150" customFormat="1">
      <c r="B118" s="156"/>
    </row>
    <row r="119" spans="2:2" s="150" customFormat="1">
      <c r="B119" s="156"/>
    </row>
    <row r="120" spans="2:2" s="150" customFormat="1">
      <c r="B120" s="156"/>
    </row>
    <row r="121" spans="2:2" s="150" customFormat="1">
      <c r="B121" s="156"/>
    </row>
    <row r="122" spans="2:2" s="150" customFormat="1">
      <c r="B122" s="156"/>
    </row>
    <row r="123" spans="2:2" s="150" customFormat="1">
      <c r="B123" s="156"/>
    </row>
    <row r="124" spans="2:2" s="150" customFormat="1">
      <c r="B124" s="156"/>
    </row>
    <row r="125" spans="2:2" s="150" customFormat="1">
      <c r="B125" s="156"/>
    </row>
    <row r="126" spans="2:2" s="150" customFormat="1">
      <c r="B126" s="156"/>
    </row>
    <row r="127" spans="2:2" s="150" customFormat="1">
      <c r="B127" s="156"/>
    </row>
    <row r="128" spans="2:2" s="150" customFormat="1">
      <c r="B128" s="156"/>
    </row>
    <row r="129" spans="2:5" s="150" customFormat="1">
      <c r="B129" s="156"/>
    </row>
    <row r="130" spans="2:5" s="150" customFormat="1">
      <c r="B130" s="156"/>
    </row>
    <row r="131" spans="2:5" s="150" customFormat="1">
      <c r="B131" s="156"/>
    </row>
    <row r="132" spans="2:5" s="150" customFormat="1">
      <c r="B132" s="156"/>
    </row>
    <row r="133" spans="2:5" s="150" customFormat="1">
      <c r="B133" s="156"/>
    </row>
    <row r="134" spans="2:5" s="150" customFormat="1">
      <c r="B134" s="156"/>
    </row>
    <row r="135" spans="2:5" s="150" customFormat="1">
      <c r="B135" s="156"/>
    </row>
    <row r="136" spans="2:5" s="150" customFormat="1">
      <c r="B136" s="156"/>
    </row>
    <row r="137" spans="2:5" s="150" customFormat="1">
      <c r="B137" s="156"/>
    </row>
    <row r="138" spans="2:5" s="150" customFormat="1">
      <c r="B138" s="156"/>
    </row>
    <row r="139" spans="2:5" s="150" customFormat="1">
      <c r="B139" s="156"/>
    </row>
    <row r="140" spans="2:5">
      <c r="C140" s="1"/>
      <c r="D140" s="1"/>
      <c r="E140" s="1"/>
    </row>
    <row r="141" spans="2:5">
      <c r="C141" s="1"/>
      <c r="D141" s="1"/>
      <c r="E141" s="1"/>
    </row>
    <row r="142" spans="2:5">
      <c r="C142" s="1"/>
      <c r="D142" s="1"/>
      <c r="E142" s="1"/>
    </row>
    <row r="143" spans="2:5">
      <c r="C143" s="1"/>
      <c r="D143" s="1"/>
      <c r="E143" s="1"/>
    </row>
    <row r="144" spans="2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3"/>
    </row>
    <row r="540" spans="2:5">
      <c r="B540" s="43"/>
    </row>
    <row r="541" spans="2:5">
      <c r="B541" s="3"/>
    </row>
  </sheetData>
  <sheetProtection password="CC23" sheet="1" objects="1" scenarios="1"/>
  <mergeCells count="2">
    <mergeCell ref="B6:S6"/>
    <mergeCell ref="B7:S7"/>
  </mergeCells>
  <phoneticPr fontId="5" type="noConversion"/>
  <conditionalFormatting sqref="B12:B58">
    <cfRule type="cellIs" dxfId="15" priority="1" operator="equal">
      <formula>"NR3"</formula>
    </cfRule>
  </conditionalFormatting>
  <dataValidations count="1">
    <dataValidation allowBlank="1" showInputMessage="1" showErrorMessage="1" sqref="AH1:XFD2 D1:AF2 I41:I42 I43:J1048576 L41:L42 L43:M1048576 Q41:Q42 O43:Q1048576 A1:A1048576 T3:XFD1048576 D3:S19 R20:S1048576 C5:C19 B1:B19 B20:H1048576 I20:J40 K20:K1048576 L20:M40 N20:N1048576 O20:Q40"/>
  </dataValidations>
  <printOptions gridLines="1"/>
  <pageMargins left="0" right="0" top="0.51181102362204722" bottom="0.51181102362204722" header="0" footer="0.23622047244094491"/>
  <pageSetup paperSize="9" scale="58" fitToHeight="100" pageOrder="overThenDown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A1:CG404"/>
  <sheetViews>
    <sheetView rightToLeft="1" zoomScale="90" zoomScaleNormal="90" workbookViewId="0">
      <pane ySplit="10" topLeftCell="A11" activePane="bottomLeft" state="frozen"/>
      <selection pane="bottomLeft" activeCell="C14" sqref="C14"/>
    </sheetView>
  </sheetViews>
  <sheetFormatPr defaultColWidth="9.140625" defaultRowHeight="18"/>
  <cols>
    <col min="1" max="1" width="14.85546875" style="1" customWidth="1"/>
    <col min="2" max="2" width="43" style="2" bestFit="1" customWidth="1"/>
    <col min="3" max="3" width="41.7109375" style="2" bestFit="1" customWidth="1"/>
    <col min="4" max="4" width="5.7109375" style="2" bestFit="1" customWidth="1"/>
    <col min="5" max="5" width="11.28515625" style="2" bestFit="1" customWidth="1"/>
    <col min="6" max="6" width="28.85546875" style="1" bestFit="1" customWidth="1"/>
    <col min="7" max="7" width="12.28515625" style="1" bestFit="1" customWidth="1"/>
    <col min="8" max="8" width="14.28515625" style="1" bestFit="1" customWidth="1"/>
    <col min="9" max="9" width="10.7109375" style="1" bestFit="1" customWidth="1"/>
    <col min="10" max="10" width="11.28515625" style="1" bestFit="1" customWidth="1"/>
    <col min="11" max="11" width="8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6.85546875" style="1" customWidth="1"/>
    <col min="16" max="16" width="6.42578125" style="1" customWidth="1"/>
    <col min="17" max="17" width="6.7109375" style="1" customWidth="1"/>
    <col min="18" max="18" width="7.28515625" style="1" customWidth="1"/>
    <col min="19" max="30" width="5.7109375" style="1" customWidth="1"/>
    <col min="31" max="16384" width="9.140625" style="1"/>
  </cols>
  <sheetData>
    <row r="1" spans="1:85">
      <c r="B1" s="56" t="s">
        <v>172</v>
      </c>
      <c r="C1" s="79" t="s" vm="1">
        <v>233</v>
      </c>
    </row>
    <row r="2" spans="1:85">
      <c r="B2" s="56" t="s">
        <v>171</v>
      </c>
      <c r="C2" s="79" t="s">
        <v>234</v>
      </c>
    </row>
    <row r="3" spans="1:85">
      <c r="B3" s="56" t="s">
        <v>173</v>
      </c>
      <c r="C3" s="79" t="s">
        <v>235</v>
      </c>
    </row>
    <row r="4" spans="1:85">
      <c r="B4" s="56" t="s">
        <v>174</v>
      </c>
      <c r="C4" s="79">
        <v>162</v>
      </c>
    </row>
    <row r="6" spans="1:85" ht="26.25" customHeight="1">
      <c r="B6" s="207" t="s">
        <v>201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9"/>
    </row>
    <row r="7" spans="1:85" ht="26.25" customHeight="1">
      <c r="B7" s="207" t="s">
        <v>118</v>
      </c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9"/>
    </row>
    <row r="8" spans="1:85" s="3" customFormat="1" ht="63">
      <c r="B8" s="22" t="s">
        <v>144</v>
      </c>
      <c r="C8" s="30" t="s">
        <v>60</v>
      </c>
      <c r="D8" s="71" t="s">
        <v>146</v>
      </c>
      <c r="E8" s="71" t="s">
        <v>145</v>
      </c>
      <c r="F8" s="71" t="s">
        <v>85</v>
      </c>
      <c r="G8" s="30" t="s">
        <v>130</v>
      </c>
      <c r="H8" s="30" t="s">
        <v>0</v>
      </c>
      <c r="I8" s="30" t="s">
        <v>134</v>
      </c>
      <c r="J8" s="30" t="s">
        <v>138</v>
      </c>
      <c r="K8" s="30" t="s">
        <v>75</v>
      </c>
      <c r="L8" s="71" t="s">
        <v>175</v>
      </c>
      <c r="M8" s="31" t="s">
        <v>177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CG8" s="1"/>
    </row>
    <row r="9" spans="1:85" s="3" customFormat="1" ht="14.25" customHeight="1">
      <c r="B9" s="15"/>
      <c r="C9" s="32"/>
      <c r="D9" s="16"/>
      <c r="E9" s="16"/>
      <c r="F9" s="32"/>
      <c r="G9" s="32"/>
      <c r="H9" s="32" t="s">
        <v>22</v>
      </c>
      <c r="I9" s="32" t="s">
        <v>81</v>
      </c>
      <c r="J9" s="32" t="s">
        <v>23</v>
      </c>
      <c r="K9" s="32" t="s">
        <v>20</v>
      </c>
      <c r="L9" s="32" t="s">
        <v>20</v>
      </c>
      <c r="M9" s="33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CG9" s="1"/>
    </row>
    <row r="10" spans="1:8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CG10" s="1"/>
    </row>
    <row r="11" spans="1:85" s="4" customFormat="1" ht="18" customHeight="1">
      <c r="B11" s="80" t="s">
        <v>36</v>
      </c>
      <c r="C11" s="81"/>
      <c r="D11" s="81"/>
      <c r="E11" s="81"/>
      <c r="F11" s="81"/>
      <c r="G11" s="81"/>
      <c r="H11" s="89"/>
      <c r="I11" s="91"/>
      <c r="J11" s="89">
        <v>391871.25771999994</v>
      </c>
      <c r="K11" s="81"/>
      <c r="L11" s="90">
        <v>1</v>
      </c>
      <c r="M11" s="90">
        <f>J11/'סכום נכסי הקרן'!$C$42</f>
        <v>7.5555654132708856E-3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CG11" s="1"/>
    </row>
    <row r="12" spans="1:85" ht="17.25" customHeight="1">
      <c r="B12" s="82" t="s">
        <v>229</v>
      </c>
      <c r="C12" s="83"/>
      <c r="D12" s="83"/>
      <c r="E12" s="83"/>
      <c r="F12" s="83"/>
      <c r="G12" s="83"/>
      <c r="H12" s="92"/>
      <c r="I12" s="94"/>
      <c r="J12" s="92">
        <v>98096.096679999973</v>
      </c>
      <c r="K12" s="83"/>
      <c r="L12" s="93">
        <v>0.25032735815008827</v>
      </c>
      <c r="M12" s="93">
        <f>J12/'סכום נכסי הקרן'!$C$42</f>
        <v>1.8913647292342808E-3</v>
      </c>
    </row>
    <row r="13" spans="1:85" s="150" customFormat="1">
      <c r="A13" s="173"/>
      <c r="B13" s="84" t="s">
        <v>2788</v>
      </c>
      <c r="C13" s="85">
        <v>35000</v>
      </c>
      <c r="D13" s="98" t="s">
        <v>32</v>
      </c>
      <c r="E13" s="85" t="s">
        <v>2090</v>
      </c>
      <c r="F13" s="98" t="s">
        <v>364</v>
      </c>
      <c r="G13" s="98" t="s">
        <v>158</v>
      </c>
      <c r="H13" s="95">
        <v>2528368.31</v>
      </c>
      <c r="I13" s="97">
        <v>836.95540000000005</v>
      </c>
      <c r="J13" s="95">
        <v>79524.222149999987</v>
      </c>
      <c r="K13" s="96">
        <v>4.9136191102611568E-2</v>
      </c>
      <c r="L13" s="96">
        <v>0.2029345622659105</v>
      </c>
      <c r="M13" s="96">
        <f>J13/'סכום נכסי הקרן'!$C$42</f>
        <v>1.5332853598135803E-3</v>
      </c>
    </row>
    <row r="14" spans="1:85" s="150" customFormat="1">
      <c r="A14" s="173"/>
      <c r="B14" s="84" t="s">
        <v>2789</v>
      </c>
      <c r="C14" s="85">
        <v>3549</v>
      </c>
      <c r="D14" s="98" t="s">
        <v>32</v>
      </c>
      <c r="E14" s="85" t="s">
        <v>2091</v>
      </c>
      <c r="F14" s="98" t="s">
        <v>921</v>
      </c>
      <c r="G14" s="98" t="s">
        <v>159</v>
      </c>
      <c r="H14" s="95">
        <v>683.75</v>
      </c>
      <c r="I14" s="97">
        <v>848104.15659999999</v>
      </c>
      <c r="J14" s="95">
        <v>5798.9121699999996</v>
      </c>
      <c r="K14" s="96">
        <v>6.8375000000000005E-2</v>
      </c>
      <c r="L14" s="96">
        <v>1.4798003312974388E-2</v>
      </c>
      <c r="M14" s="96">
        <f>J14/'סכום נכסי הקרן'!$C$42</f>
        <v>1.1180728201697727E-4</v>
      </c>
    </row>
    <row r="15" spans="1:85" s="150" customFormat="1">
      <c r="A15" s="173"/>
      <c r="B15" s="84" t="s">
        <v>2736</v>
      </c>
      <c r="C15" s="85">
        <v>347283</v>
      </c>
      <c r="D15" s="98" t="s">
        <v>32</v>
      </c>
      <c r="E15" s="85" t="s">
        <v>2081</v>
      </c>
      <c r="F15" s="98" t="s">
        <v>409</v>
      </c>
      <c r="G15" s="98" t="s">
        <v>158</v>
      </c>
      <c r="H15" s="95">
        <v>37772.880000000005</v>
      </c>
      <c r="I15" s="97">
        <v>3637.2492999999999</v>
      </c>
      <c r="J15" s="95">
        <v>5163.0929299999998</v>
      </c>
      <c r="K15" s="96">
        <v>3.8523610555743926E-3</v>
      </c>
      <c r="L15" s="96">
        <v>1.3175482580784569E-2</v>
      </c>
      <c r="M15" s="96">
        <f>J15/'סכום נכסי הקרן'!$C$42</f>
        <v>9.9548220490528914E-5</v>
      </c>
    </row>
    <row r="16" spans="1:85" s="150" customFormat="1">
      <c r="A16" s="173"/>
      <c r="B16" s="84" t="s">
        <v>2790</v>
      </c>
      <c r="C16" s="85">
        <v>2007</v>
      </c>
      <c r="D16" s="98" t="s">
        <v>32</v>
      </c>
      <c r="E16" s="85" t="s">
        <v>2092</v>
      </c>
      <c r="F16" s="98" t="s">
        <v>364</v>
      </c>
      <c r="G16" s="98" t="s">
        <v>159</v>
      </c>
      <c r="H16" s="95">
        <v>546391.75</v>
      </c>
      <c r="I16" s="97">
        <v>513.18489999999997</v>
      </c>
      <c r="J16" s="95">
        <v>2803.9999600000001</v>
      </c>
      <c r="K16" s="96">
        <v>0.04</v>
      </c>
      <c r="L16" s="96">
        <v>7.1554111325090233E-3</v>
      </c>
      <c r="M16" s="96">
        <f>J16/'סכום נכסי הקרן'!$C$42</f>
        <v>5.4063176870518632E-5</v>
      </c>
    </row>
    <row r="17" spans="1:13" s="150" customFormat="1">
      <c r="A17" s="173"/>
      <c r="B17" s="84" t="s">
        <v>2791</v>
      </c>
      <c r="C17" s="85">
        <v>4960</v>
      </c>
      <c r="D17" s="98" t="s">
        <v>32</v>
      </c>
      <c r="E17" s="85" t="s">
        <v>2093</v>
      </c>
      <c r="F17" s="98" t="s">
        <v>182</v>
      </c>
      <c r="G17" s="98" t="s">
        <v>160</v>
      </c>
      <c r="H17" s="95">
        <v>1143437.18</v>
      </c>
      <c r="I17" s="97">
        <v>100</v>
      </c>
      <c r="J17" s="95">
        <v>4805.8664699999999</v>
      </c>
      <c r="K17" s="96">
        <v>0.107263319885986</v>
      </c>
      <c r="L17" s="96">
        <v>1.2263891202334339E-2</v>
      </c>
      <c r="M17" s="96">
        <f>J17/'סכום נכסי הקרן'!$C$42</f>
        <v>9.2660632200474436E-5</v>
      </c>
    </row>
    <row r="18" spans="1:13" s="150" customFormat="1">
      <c r="A18" s="173"/>
      <c r="B18" s="82" t="s">
        <v>228</v>
      </c>
      <c r="C18" s="83"/>
      <c r="D18" s="83"/>
      <c r="E18" s="83"/>
      <c r="F18" s="83"/>
      <c r="G18" s="83"/>
      <c r="H18" s="92"/>
      <c r="I18" s="94"/>
      <c r="J18" s="92">
        <v>293775.16103999998</v>
      </c>
      <c r="K18" s="83"/>
      <c r="L18" s="93">
        <v>0.74967264184991178</v>
      </c>
      <c r="M18" s="93">
        <f>J18/'סכום נכסי הקרן'!$C$42</f>
        <v>5.6642006840366054E-3</v>
      </c>
    </row>
    <row r="19" spans="1:13" s="150" customFormat="1">
      <c r="A19" s="173"/>
      <c r="B19" s="84" t="s">
        <v>2737</v>
      </c>
      <c r="C19" s="85">
        <v>7021</v>
      </c>
      <c r="D19" s="98" t="s">
        <v>32</v>
      </c>
      <c r="E19" s="85"/>
      <c r="F19" s="98" t="s">
        <v>805</v>
      </c>
      <c r="G19" s="98" t="s">
        <v>158</v>
      </c>
      <c r="H19" s="95">
        <v>390000</v>
      </c>
      <c r="I19" s="97">
        <v>71.206599999999995</v>
      </c>
      <c r="J19" s="95">
        <v>1043.61817</v>
      </c>
      <c r="K19" s="96">
        <v>1.9700000004697692E-2</v>
      </c>
      <c r="L19" s="96">
        <v>2.6631658980860663E-3</v>
      </c>
      <c r="M19" s="96">
        <f>J19/'סכום נכסי הקרן'!$C$42</f>
        <v>2.0121724149381578E-5</v>
      </c>
    </row>
    <row r="20" spans="1:13" s="150" customFormat="1">
      <c r="A20" s="173"/>
      <c r="B20" s="84" t="s">
        <v>2737</v>
      </c>
      <c r="C20" s="85">
        <v>7022</v>
      </c>
      <c r="D20" s="98" t="s">
        <v>32</v>
      </c>
      <c r="E20" s="85"/>
      <c r="F20" s="98" t="s">
        <v>805</v>
      </c>
      <c r="G20" s="98" t="s">
        <v>158</v>
      </c>
      <c r="H20" s="95">
        <v>660000</v>
      </c>
      <c r="I20" s="97">
        <v>14.3756</v>
      </c>
      <c r="J20" s="95">
        <v>356.55513000000002</v>
      </c>
      <c r="K20" s="96">
        <v>0.02</v>
      </c>
      <c r="L20" s="96">
        <v>9.0987823928328517E-4</v>
      </c>
      <c r="M20" s="96">
        <f>J20/'סכום נכסי הקרן'!$C$42</f>
        <v>6.8746445550166003E-6</v>
      </c>
    </row>
    <row r="21" spans="1:13" s="150" customFormat="1">
      <c r="A21" s="173"/>
      <c r="B21" s="84" t="s">
        <v>2737</v>
      </c>
      <c r="C21" s="85">
        <v>7024</v>
      </c>
      <c r="D21" s="98" t="s">
        <v>32</v>
      </c>
      <c r="E21" s="85"/>
      <c r="F21" s="98" t="s">
        <v>805</v>
      </c>
      <c r="G21" s="98" t="s">
        <v>158</v>
      </c>
      <c r="H21" s="95">
        <v>170000</v>
      </c>
      <c r="I21" s="97">
        <v>157.39680000000001</v>
      </c>
      <c r="J21" s="95">
        <v>1005.5451899999999</v>
      </c>
      <c r="K21" s="96">
        <v>0.02</v>
      </c>
      <c r="L21" s="96">
        <v>2.5660090404448152E-3</v>
      </c>
      <c r="M21" s="96">
        <f>J21/'סכום נכסי הקרן'!$C$42</f>
        <v>1.938764915612526E-5</v>
      </c>
    </row>
    <row r="22" spans="1:13" s="150" customFormat="1">
      <c r="A22" s="173"/>
      <c r="B22" s="84" t="s">
        <v>2738</v>
      </c>
      <c r="C22" s="85">
        <v>5511</v>
      </c>
      <c r="D22" s="98" t="s">
        <v>32</v>
      </c>
      <c r="E22" s="85"/>
      <c r="F22" s="98" t="s">
        <v>2094</v>
      </c>
      <c r="G22" s="98" t="s">
        <v>161</v>
      </c>
      <c r="H22" s="95">
        <v>4009.44</v>
      </c>
      <c r="I22" s="174">
        <v>0</v>
      </c>
      <c r="J22" s="175">
        <v>3.5E-4</v>
      </c>
      <c r="K22" s="96">
        <v>4.1632660181448219E-2</v>
      </c>
      <c r="L22" s="96">
        <v>0</v>
      </c>
      <c r="M22" s="151">
        <f>J22/'סכום נכסי הקרן'!$C$42</f>
        <v>6.7482568383066311E-12</v>
      </c>
    </row>
    <row r="23" spans="1:13" s="150" customFormat="1">
      <c r="A23" s="173"/>
      <c r="B23" s="84" t="s">
        <v>2739</v>
      </c>
      <c r="C23" s="85" t="s">
        <v>2095</v>
      </c>
      <c r="D23" s="98" t="s">
        <v>32</v>
      </c>
      <c r="E23" s="85"/>
      <c r="F23" s="98" t="s">
        <v>921</v>
      </c>
      <c r="G23" s="98" t="s">
        <v>158</v>
      </c>
      <c r="H23" s="95">
        <v>89660</v>
      </c>
      <c r="I23" s="97">
        <v>1E-4</v>
      </c>
      <c r="J23" s="95">
        <v>3.4000000000000002E-4</v>
      </c>
      <c r="K23" s="96">
        <v>3.1001587076563476E-3</v>
      </c>
      <c r="L23" s="96">
        <v>8.6763189007073591E-10</v>
      </c>
      <c r="M23" s="96">
        <f>J23/'סכום נכסי הקרן'!$C$42</f>
        <v>6.5554495000692994E-12</v>
      </c>
    </row>
    <row r="24" spans="1:13" s="150" customFormat="1">
      <c r="A24" s="173"/>
      <c r="B24" s="84" t="s">
        <v>2740</v>
      </c>
      <c r="C24" s="85">
        <v>2994</v>
      </c>
      <c r="D24" s="98" t="s">
        <v>32</v>
      </c>
      <c r="E24" s="85"/>
      <c r="F24" s="98" t="s">
        <v>364</v>
      </c>
      <c r="G24" s="98" t="s">
        <v>160</v>
      </c>
      <c r="H24" s="95">
        <v>26021.29</v>
      </c>
      <c r="I24" s="97">
        <v>23245.120900000002</v>
      </c>
      <c r="J24" s="95">
        <v>25422.603380000008</v>
      </c>
      <c r="K24" s="96">
        <v>4.8157996146292813E-2</v>
      </c>
      <c r="L24" s="96">
        <v>6.4874886532670845E-2</v>
      </c>
      <c r="M24" s="96">
        <f>J24/'סכום נכסי הקרן'!$C$42</f>
        <v>4.9016644887612095E-4</v>
      </c>
    </row>
    <row r="25" spans="1:13" s="150" customFormat="1">
      <c r="A25" s="173"/>
      <c r="B25" s="84" t="s">
        <v>2741</v>
      </c>
      <c r="C25" s="85" t="s">
        <v>2096</v>
      </c>
      <c r="D25" s="98" t="s">
        <v>32</v>
      </c>
      <c r="E25" s="85"/>
      <c r="F25" s="98" t="s">
        <v>921</v>
      </c>
      <c r="G25" s="98" t="s">
        <v>165</v>
      </c>
      <c r="H25" s="95">
        <v>11596</v>
      </c>
      <c r="I25" s="174">
        <v>0</v>
      </c>
      <c r="J25" s="175">
        <v>3.5E-4</v>
      </c>
      <c r="K25" s="96">
        <v>1.3030652711417453E-4</v>
      </c>
      <c r="L25" s="96">
        <v>0</v>
      </c>
      <c r="M25" s="151">
        <f>J25/'סכום נכסי הקרן'!$C$42</f>
        <v>6.7482568383066311E-12</v>
      </c>
    </row>
    <row r="26" spans="1:13" s="150" customFormat="1">
      <c r="A26" s="173"/>
      <c r="B26" s="84" t="s">
        <v>2792</v>
      </c>
      <c r="C26" s="85">
        <v>330507</v>
      </c>
      <c r="D26" s="98" t="s">
        <v>32</v>
      </c>
      <c r="E26" s="85"/>
      <c r="F26" s="98" t="s">
        <v>805</v>
      </c>
      <c r="G26" s="98" t="s">
        <v>158</v>
      </c>
      <c r="H26" s="95">
        <v>6992.5099999999984</v>
      </c>
      <c r="I26" s="97">
        <v>70324.415099999998</v>
      </c>
      <c r="J26" s="95">
        <v>18479.756959999999</v>
      </c>
      <c r="K26" s="96">
        <v>8.2500026251311517E-2</v>
      </c>
      <c r="L26" s="96">
        <v>4.7157724880154808E-2</v>
      </c>
      <c r="M26" s="96">
        <f>J26/'סכום נכסי הקרן'!$C$42</f>
        <v>3.5630327507304158E-4</v>
      </c>
    </row>
    <row r="27" spans="1:13" s="150" customFormat="1">
      <c r="A27" s="173"/>
      <c r="B27" s="84" t="s">
        <v>2793</v>
      </c>
      <c r="C27" s="85">
        <v>330506</v>
      </c>
      <c r="D27" s="98" t="s">
        <v>32</v>
      </c>
      <c r="E27" s="85"/>
      <c r="F27" s="98" t="s">
        <v>805</v>
      </c>
      <c r="G27" s="98" t="s">
        <v>158</v>
      </c>
      <c r="H27" s="95">
        <v>5108.59</v>
      </c>
      <c r="I27" s="97">
        <v>127734.961</v>
      </c>
      <c r="J27" s="95">
        <v>24522.68491</v>
      </c>
      <c r="K27" s="96">
        <v>9.8000036448426919E-2</v>
      </c>
      <c r="L27" s="96">
        <v>6.2578421935507098E-2</v>
      </c>
      <c r="M27" s="96">
        <f>J27/'סכום נכסי הקרן'!$C$42</f>
        <v>4.7281536039298956E-4</v>
      </c>
    </row>
    <row r="28" spans="1:13" s="150" customFormat="1">
      <c r="A28" s="173"/>
      <c r="B28" s="84" t="s">
        <v>2794</v>
      </c>
      <c r="C28" s="85">
        <v>330500</v>
      </c>
      <c r="D28" s="98" t="s">
        <v>32</v>
      </c>
      <c r="E28" s="85"/>
      <c r="F28" s="98" t="s">
        <v>805</v>
      </c>
      <c r="G28" s="98" t="s">
        <v>160</v>
      </c>
      <c r="H28" s="95">
        <v>2903.21</v>
      </c>
      <c r="I28" s="97">
        <v>66733.596099999995</v>
      </c>
      <c r="J28" s="95">
        <v>8142.9722300000003</v>
      </c>
      <c r="K28" s="96">
        <v>9.8000072237335437E-2</v>
      </c>
      <c r="L28" s="96">
        <v>2.0779712902083573E-2</v>
      </c>
      <c r="M28" s="96">
        <f>J28/'סכום נכסי הקרן'!$C$42</f>
        <v>1.5700248010068143E-4</v>
      </c>
    </row>
    <row r="29" spans="1:13" s="150" customFormat="1">
      <c r="A29" s="173"/>
      <c r="B29" s="84" t="s">
        <v>2795</v>
      </c>
      <c r="C29" s="85">
        <v>330509</v>
      </c>
      <c r="D29" s="98" t="s">
        <v>32</v>
      </c>
      <c r="E29" s="85"/>
      <c r="F29" s="98" t="s">
        <v>805</v>
      </c>
      <c r="G29" s="98" t="s">
        <v>158</v>
      </c>
      <c r="H29" s="95">
        <v>4164.4800000000005</v>
      </c>
      <c r="I29" s="97">
        <v>105809.73639999999</v>
      </c>
      <c r="J29" s="95">
        <v>16559.357329999999</v>
      </c>
      <c r="K29" s="96">
        <v>7.8674892698795101E-2</v>
      </c>
      <c r="L29" s="96">
        <v>4.2257136760542921E-2</v>
      </c>
      <c r="M29" s="96">
        <f>J29/'סכום נכסי הקרן'!$C$42</f>
        <v>3.1927656097181583E-4</v>
      </c>
    </row>
    <row r="30" spans="1:13" s="150" customFormat="1">
      <c r="A30" s="173"/>
      <c r="B30" s="84" t="s">
        <v>2796</v>
      </c>
      <c r="C30" s="85">
        <v>330501</v>
      </c>
      <c r="D30" s="98" t="s">
        <v>32</v>
      </c>
      <c r="E30" s="85"/>
      <c r="F30" s="98" t="s">
        <v>805</v>
      </c>
      <c r="G30" s="98" t="s">
        <v>160</v>
      </c>
      <c r="H30" s="95">
        <v>1699.22</v>
      </c>
      <c r="I30" s="174">
        <v>0</v>
      </c>
      <c r="J30" s="175">
        <v>3.5E-4</v>
      </c>
      <c r="K30" s="96">
        <v>9.7999884653094185E-2</v>
      </c>
      <c r="L30" s="96">
        <v>0</v>
      </c>
      <c r="M30" s="151">
        <f>J30/'סכום נכסי הקרן'!$C$42</f>
        <v>6.7482568383066311E-12</v>
      </c>
    </row>
    <row r="31" spans="1:13" s="150" customFormat="1">
      <c r="A31" s="173"/>
      <c r="B31" s="84" t="s">
        <v>2797</v>
      </c>
      <c r="C31" s="85">
        <v>330502</v>
      </c>
      <c r="D31" s="98" t="s">
        <v>32</v>
      </c>
      <c r="E31" s="85"/>
      <c r="F31" s="98" t="s">
        <v>805</v>
      </c>
      <c r="G31" s="98" t="s">
        <v>160</v>
      </c>
      <c r="H31" s="95">
        <v>649.74</v>
      </c>
      <c r="I31" s="174">
        <v>0</v>
      </c>
      <c r="J31" s="175">
        <v>3.5E-4</v>
      </c>
      <c r="K31" s="96">
        <v>9.8000000000000004E-2</v>
      </c>
      <c r="L31" s="96">
        <v>0</v>
      </c>
      <c r="M31" s="151">
        <f>J31/'סכום נכסי הקרן'!$C$42</f>
        <v>6.7482568383066311E-12</v>
      </c>
    </row>
    <row r="32" spans="1:13" s="150" customFormat="1">
      <c r="A32" s="173"/>
      <c r="B32" s="84" t="s">
        <v>2798</v>
      </c>
      <c r="C32" s="85">
        <v>330504</v>
      </c>
      <c r="D32" s="98" t="s">
        <v>32</v>
      </c>
      <c r="E32" s="85"/>
      <c r="F32" s="98" t="s">
        <v>805</v>
      </c>
      <c r="G32" s="98" t="s">
        <v>160</v>
      </c>
      <c r="H32" s="95">
        <v>1072.1199999999999</v>
      </c>
      <c r="I32" s="174">
        <v>0</v>
      </c>
      <c r="J32" s="175">
        <v>3.5E-4</v>
      </c>
      <c r="K32" s="96">
        <v>9.799999999999999E-2</v>
      </c>
      <c r="L32" s="96">
        <v>0</v>
      </c>
      <c r="M32" s="151">
        <f>J32/'סכום נכסי הקרן'!$C$42</f>
        <v>6.7482568383066311E-12</v>
      </c>
    </row>
    <row r="33" spans="1:13" s="150" customFormat="1">
      <c r="A33" s="173"/>
      <c r="B33" s="84" t="s">
        <v>2799</v>
      </c>
      <c r="C33" s="85">
        <v>330503</v>
      </c>
      <c r="D33" s="98" t="s">
        <v>32</v>
      </c>
      <c r="E33" s="85"/>
      <c r="F33" s="98" t="s">
        <v>805</v>
      </c>
      <c r="G33" s="98" t="s">
        <v>160</v>
      </c>
      <c r="H33" s="95">
        <v>1006.17</v>
      </c>
      <c r="I33" s="174">
        <v>0</v>
      </c>
      <c r="J33" s="175">
        <v>3.5E-4</v>
      </c>
      <c r="K33" s="96">
        <v>9.8000389597740323E-2</v>
      </c>
      <c r="L33" s="96">
        <v>0</v>
      </c>
      <c r="M33" s="151">
        <f>J33/'סכום נכסי הקרן'!$C$42</f>
        <v>6.7482568383066311E-12</v>
      </c>
    </row>
    <row r="34" spans="1:13" s="150" customFormat="1">
      <c r="A34" s="173"/>
      <c r="B34" s="84" t="s">
        <v>2800</v>
      </c>
      <c r="C34" s="85">
        <v>330510</v>
      </c>
      <c r="D34" s="98" t="s">
        <v>32</v>
      </c>
      <c r="E34" s="85"/>
      <c r="F34" s="98" t="s">
        <v>805</v>
      </c>
      <c r="G34" s="98" t="s">
        <v>158</v>
      </c>
      <c r="H34" s="95">
        <v>2394.7800000000002</v>
      </c>
      <c r="I34" s="97">
        <v>9.1866000000000003</v>
      </c>
      <c r="J34" s="95">
        <v>0.82675999999999994</v>
      </c>
      <c r="K34" s="96">
        <v>9.6799776228479781E-2</v>
      </c>
      <c r="L34" s="96">
        <v>2.1097745336320047E-6</v>
      </c>
      <c r="M34" s="96">
        <f>J34/'סכום נכסי הקרן'!$C$42</f>
        <v>1.5940539496109688E-8</v>
      </c>
    </row>
    <row r="35" spans="1:13" s="150" customFormat="1">
      <c r="A35" s="173"/>
      <c r="B35" s="84" t="s">
        <v>2801</v>
      </c>
      <c r="C35" s="85">
        <v>330511</v>
      </c>
      <c r="D35" s="98" t="s">
        <v>32</v>
      </c>
      <c r="E35" s="85"/>
      <c r="F35" s="98" t="s">
        <v>805</v>
      </c>
      <c r="G35" s="98" t="s">
        <v>158</v>
      </c>
      <c r="H35" s="95">
        <v>1214.26</v>
      </c>
      <c r="I35" s="97">
        <v>143229.56080000001</v>
      </c>
      <c r="J35" s="95">
        <v>6535.8164500000003</v>
      </c>
      <c r="K35" s="96">
        <v>9.8000222753458738E-2</v>
      </c>
      <c r="L35" s="96">
        <v>1.6678478763732081E-2</v>
      </c>
      <c r="M35" s="96">
        <f>J35/'סכום נכסי הקרן'!$C$42</f>
        <v>1.2601533729322706E-4</v>
      </c>
    </row>
    <row r="36" spans="1:13" s="150" customFormat="1">
      <c r="A36" s="173"/>
      <c r="B36" s="84" t="s">
        <v>2802</v>
      </c>
      <c r="C36" s="85">
        <v>330514</v>
      </c>
      <c r="D36" s="98" t="s">
        <v>32</v>
      </c>
      <c r="E36" s="85"/>
      <c r="F36" s="98" t="s">
        <v>364</v>
      </c>
      <c r="G36" s="98" t="s">
        <v>158</v>
      </c>
      <c r="H36" s="95">
        <v>373590</v>
      </c>
      <c r="I36" s="97">
        <v>349.15609999999998</v>
      </c>
      <c r="J36" s="95">
        <v>4901.98135</v>
      </c>
      <c r="K36" s="96">
        <v>0.10395392896767011</v>
      </c>
      <c r="L36" s="96">
        <v>1.2509162775858817E-2</v>
      </c>
      <c r="M36" s="96">
        <f>J36/'סכום נכסי הקרן'!$C$42</f>
        <v>9.4513797618254493E-5</v>
      </c>
    </row>
    <row r="37" spans="1:13" s="150" customFormat="1">
      <c r="A37" s="173"/>
      <c r="B37" s="84" t="s">
        <v>2803</v>
      </c>
      <c r="C37" s="85">
        <v>3610</v>
      </c>
      <c r="D37" s="98" t="s">
        <v>32</v>
      </c>
      <c r="E37" s="85"/>
      <c r="F37" s="98" t="s">
        <v>364</v>
      </c>
      <c r="G37" s="98" t="s">
        <v>158</v>
      </c>
      <c r="H37" s="95">
        <v>667731</v>
      </c>
      <c r="I37" s="97">
        <v>334.59320000000002</v>
      </c>
      <c r="J37" s="95">
        <v>8396.0579199999993</v>
      </c>
      <c r="K37" s="96">
        <v>9.7750042394568928E-2</v>
      </c>
      <c r="L37" s="96">
        <v>2.1425551771391091E-2</v>
      </c>
      <c r="M37" s="96">
        <f>J37/'סכום נכסי הקרן'!$C$42</f>
        <v>1.6188215792416728E-4</v>
      </c>
    </row>
    <row r="38" spans="1:13" s="150" customFormat="1">
      <c r="A38" s="173"/>
      <c r="B38" s="84" t="s">
        <v>2804</v>
      </c>
      <c r="C38" s="85">
        <v>3865</v>
      </c>
      <c r="D38" s="98" t="s">
        <v>32</v>
      </c>
      <c r="E38" s="85"/>
      <c r="F38" s="98" t="s">
        <v>364</v>
      </c>
      <c r="G38" s="98" t="s">
        <v>158</v>
      </c>
      <c r="H38" s="95">
        <v>342654</v>
      </c>
      <c r="I38" s="97">
        <v>342.77809999999999</v>
      </c>
      <c r="J38" s="95">
        <v>4413.9321399999999</v>
      </c>
      <c r="K38" s="96">
        <v>7.9229139736482351E-2</v>
      </c>
      <c r="L38" s="96">
        <v>1.1263730250800495E-2</v>
      </c>
      <c r="M38" s="96">
        <f>J38/'סכום נכסי הקרן'!$C$42</f>
        <v>8.5103850707361206E-5</v>
      </c>
    </row>
    <row r="39" spans="1:13" s="150" customFormat="1">
      <c r="A39" s="173"/>
      <c r="B39" s="84" t="s">
        <v>2805</v>
      </c>
      <c r="C39" s="85">
        <v>45499</v>
      </c>
      <c r="D39" s="98" t="s">
        <v>32</v>
      </c>
      <c r="E39" s="85"/>
      <c r="F39" s="98" t="s">
        <v>805</v>
      </c>
      <c r="G39" s="98" t="s">
        <v>158</v>
      </c>
      <c r="H39" s="95">
        <v>2401791</v>
      </c>
      <c r="I39" s="97">
        <v>214.66650000000001</v>
      </c>
      <c r="J39" s="95">
        <v>19375.649280000001</v>
      </c>
      <c r="K39" s="96">
        <v>0.10999997297850476</v>
      </c>
      <c r="L39" s="96">
        <v>4.9443915312217923E-2</v>
      </c>
      <c r="M39" s="96">
        <f>J39/'סכום נכסי הקרן'!$C$42</f>
        <v>3.7357673642968847E-4</v>
      </c>
    </row>
    <row r="40" spans="1:13" s="150" customFormat="1">
      <c r="A40" s="173"/>
      <c r="B40" s="84" t="s">
        <v>2806</v>
      </c>
      <c r="C40" s="85">
        <v>4654</v>
      </c>
      <c r="D40" s="98" t="s">
        <v>32</v>
      </c>
      <c r="E40" s="85"/>
      <c r="F40" s="98" t="s">
        <v>805</v>
      </c>
      <c r="G40" s="98" t="s">
        <v>161</v>
      </c>
      <c r="H40" s="95">
        <v>2914010</v>
      </c>
      <c r="I40" s="97">
        <v>444.3981</v>
      </c>
      <c r="J40" s="95">
        <v>63087.565360000001</v>
      </c>
      <c r="K40" s="96">
        <v>0.29509999999999997</v>
      </c>
      <c r="L40" s="96">
        <v>0.16099053992134674</v>
      </c>
      <c r="M40" s="96">
        <f>J40/'סכום נכסי הקרן'!$C$42</f>
        <v>1.216374555293533E-3</v>
      </c>
    </row>
    <row r="41" spans="1:13" s="150" customFormat="1">
      <c r="A41" s="173"/>
      <c r="B41" s="84" t="s">
        <v>2807</v>
      </c>
      <c r="C41" s="85">
        <v>386423</v>
      </c>
      <c r="D41" s="98" t="s">
        <v>32</v>
      </c>
      <c r="E41" s="85"/>
      <c r="F41" s="98" t="s">
        <v>805</v>
      </c>
      <c r="G41" s="98" t="s">
        <v>158</v>
      </c>
      <c r="H41" s="95">
        <v>2201731</v>
      </c>
      <c r="I41" s="97">
        <v>269.14729999999997</v>
      </c>
      <c r="J41" s="95">
        <v>22269.530469999998</v>
      </c>
      <c r="K41" s="96">
        <v>5.0064310267650111E-2</v>
      </c>
      <c r="L41" s="96">
        <v>5.6828690625511595E-2</v>
      </c>
      <c r="M41" s="96">
        <f>J41/'סכום נכסי הקרן'!$C$42</f>
        <v>4.2937288937158681E-4</v>
      </c>
    </row>
    <row r="42" spans="1:13" s="150" customFormat="1">
      <c r="A42" s="173"/>
      <c r="B42" s="84" t="s">
        <v>2808</v>
      </c>
      <c r="C42" s="85">
        <v>4637</v>
      </c>
      <c r="D42" s="98" t="s">
        <v>32</v>
      </c>
      <c r="E42" s="85"/>
      <c r="F42" s="98" t="s">
        <v>805</v>
      </c>
      <c r="G42" s="98" t="s">
        <v>161</v>
      </c>
      <c r="H42" s="95">
        <v>10641724</v>
      </c>
      <c r="I42" s="97">
        <v>72.983699999999999</v>
      </c>
      <c r="J42" s="95">
        <v>37837.14892</v>
      </c>
      <c r="K42" s="96">
        <v>0.12140221412043541</v>
      </c>
      <c r="L42" s="96">
        <v>9.6555050095139719E-2</v>
      </c>
      <c r="M42" s="96">
        <f>J42/'סכום נכסי הקרן'!$C$42</f>
        <v>7.2952799697547537E-4</v>
      </c>
    </row>
    <row r="43" spans="1:13" s="150" customFormat="1">
      <c r="A43" s="173"/>
      <c r="B43" s="84" t="s">
        <v>2809</v>
      </c>
      <c r="C43" s="85">
        <v>4811</v>
      </c>
      <c r="D43" s="98" t="s">
        <v>32</v>
      </c>
      <c r="E43" s="85"/>
      <c r="F43" s="98" t="s">
        <v>805</v>
      </c>
      <c r="G43" s="98" t="s">
        <v>158</v>
      </c>
      <c r="H43" s="95">
        <v>3114713</v>
      </c>
      <c r="I43" s="97">
        <v>268.4606</v>
      </c>
      <c r="J43" s="95">
        <v>31423.55875</v>
      </c>
      <c r="K43" s="96">
        <v>0.16079897561893164</v>
      </c>
      <c r="L43" s="96">
        <v>8.0188475502974449E-2</v>
      </c>
      <c r="M43" s="96">
        <f>J43/'סכום נכסי הקרן'!$C$42</f>
        <v>6.0586927205319343E-4</v>
      </c>
    </row>
    <row r="44" spans="1:13" s="150" customFormat="1">
      <c r="B44" s="156"/>
    </row>
    <row r="45" spans="1:13" s="150" customFormat="1">
      <c r="B45" s="156"/>
    </row>
    <row r="46" spans="1:13" s="150" customFormat="1">
      <c r="B46" s="157" t="s">
        <v>2681</v>
      </c>
    </row>
    <row r="47" spans="1:13" s="150" customFormat="1">
      <c r="B47" s="157" t="s">
        <v>140</v>
      </c>
    </row>
    <row r="48" spans="1:13" s="150" customFormat="1">
      <c r="B48" s="158"/>
    </row>
    <row r="49" spans="2:5" s="150" customFormat="1">
      <c r="B49" s="156"/>
    </row>
    <row r="50" spans="2:5" s="150" customFormat="1">
      <c r="B50" s="156"/>
    </row>
    <row r="51" spans="2:5" s="150" customFormat="1">
      <c r="B51" s="156"/>
    </row>
    <row r="52" spans="2:5" s="150" customFormat="1">
      <c r="B52" s="156"/>
    </row>
    <row r="53" spans="2:5" s="150" customFormat="1">
      <c r="B53" s="156"/>
    </row>
    <row r="54" spans="2:5" s="150" customFormat="1">
      <c r="B54" s="156"/>
    </row>
    <row r="55" spans="2:5" s="150" customFormat="1">
      <c r="B55" s="156"/>
    </row>
    <row r="56" spans="2:5" s="150" customFormat="1">
      <c r="B56" s="156"/>
    </row>
    <row r="57" spans="2:5" s="150" customFormat="1">
      <c r="B57" s="156"/>
    </row>
    <row r="58" spans="2:5" s="150" customFormat="1">
      <c r="B58" s="156"/>
    </row>
    <row r="59" spans="2:5" s="150" customFormat="1">
      <c r="B59" s="156"/>
    </row>
    <row r="60" spans="2:5" s="150" customFormat="1">
      <c r="B60" s="156"/>
    </row>
    <row r="61" spans="2:5" s="150" customFormat="1">
      <c r="B61" s="156"/>
    </row>
    <row r="62" spans="2:5" s="150" customFormat="1">
      <c r="B62" s="156"/>
    </row>
    <row r="63" spans="2:5" s="150" customFormat="1">
      <c r="B63" s="156"/>
    </row>
    <row r="64" spans="2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B402" s="43"/>
      <c r="C402" s="1"/>
      <c r="D402" s="1"/>
      <c r="E402" s="1"/>
    </row>
    <row r="403" spans="2:5">
      <c r="B403" s="43"/>
      <c r="C403" s="1"/>
      <c r="D403" s="1"/>
      <c r="E403" s="1"/>
    </row>
    <row r="404" spans="2:5">
      <c r="B404" s="3"/>
      <c r="C404" s="1"/>
      <c r="D404" s="1"/>
      <c r="E404" s="1"/>
    </row>
  </sheetData>
  <sheetProtection password="CC23" sheet="1" objects="1" scenarios="1"/>
  <mergeCells count="2">
    <mergeCell ref="B6:M6"/>
    <mergeCell ref="B7:M7"/>
  </mergeCells>
  <phoneticPr fontId="5" type="noConversion"/>
  <dataValidations count="1">
    <dataValidation allowBlank="1" showInputMessage="1" showErrorMessage="1" sqref="U1:XFD2 C5:C1048576 I26:J1048576 D3:H1048576 I3:J21 I23:J24 A1:B1048576 K3:XFD1048576 D1:S2"/>
  </dataValidations>
  <printOptions gridLines="1"/>
  <pageMargins left="0" right="0" top="0.51181102362204722" bottom="0.51181102362204722" header="0" footer="0.23622047244094491"/>
  <pageSetup paperSize="9" scale="65" fitToHeight="100" pageOrder="overThenDown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P638"/>
  <sheetViews>
    <sheetView rightToLeft="1" zoomScale="90" zoomScaleNormal="90" workbookViewId="0">
      <pane ySplit="10" topLeftCell="A11" activePane="bottomLeft" state="frozen"/>
      <selection pane="bottomLeft" activeCell="C15" sqref="C15"/>
    </sheetView>
  </sheetViews>
  <sheetFormatPr defaultColWidth="9.140625" defaultRowHeight="18"/>
  <cols>
    <col min="1" max="1" width="6.28515625" style="1" customWidth="1"/>
    <col min="2" max="2" width="40.5703125" style="2" bestFit="1" customWidth="1"/>
    <col min="3" max="3" width="41.7109375" style="2" bestFit="1" customWidth="1"/>
    <col min="4" max="4" width="12.28515625" style="1" bestFit="1" customWidth="1"/>
    <col min="5" max="5" width="11.28515625" style="1" bestFit="1" customWidth="1"/>
    <col min="6" max="6" width="14.28515625" style="1" bestFit="1" customWidth="1"/>
    <col min="7" max="7" width="10.7109375" style="1" bestFit="1" customWidth="1"/>
    <col min="8" max="8" width="11.28515625" style="1" bestFit="1" customWidth="1"/>
    <col min="9" max="9" width="16.140625" style="1" bestFit="1" customWidth="1"/>
    <col min="10" max="10" width="9.140625" style="1" bestFit="1" customWidth="1"/>
    <col min="11" max="11" width="9" style="1" bestFit="1" customWidth="1"/>
    <col min="12" max="12" width="11.42578125" style="3" customWidth="1"/>
    <col min="13" max="16384" width="9.140625" style="1"/>
  </cols>
  <sheetData>
    <row r="1" spans="2:16">
      <c r="B1" s="56" t="s">
        <v>172</v>
      </c>
      <c r="C1" s="79" t="s" vm="1">
        <v>233</v>
      </c>
    </row>
    <row r="2" spans="2:16">
      <c r="B2" s="56" t="s">
        <v>171</v>
      </c>
      <c r="C2" s="79" t="s">
        <v>234</v>
      </c>
    </row>
    <row r="3" spans="2:16">
      <c r="B3" s="56" t="s">
        <v>173</v>
      </c>
      <c r="C3" s="79" t="s">
        <v>235</v>
      </c>
    </row>
    <row r="4" spans="2:16">
      <c r="B4" s="56" t="s">
        <v>174</v>
      </c>
      <c r="C4" s="79">
        <v>162</v>
      </c>
    </row>
    <row r="6" spans="2:16" ht="26.25" customHeight="1">
      <c r="B6" s="207" t="s">
        <v>201</v>
      </c>
      <c r="C6" s="208"/>
      <c r="D6" s="208"/>
      <c r="E6" s="208"/>
      <c r="F6" s="208"/>
      <c r="G6" s="208"/>
      <c r="H6" s="208"/>
      <c r="I6" s="208"/>
      <c r="J6" s="208"/>
      <c r="K6" s="209"/>
    </row>
    <row r="7" spans="2:16" ht="26.25" customHeight="1">
      <c r="B7" s="207" t="s">
        <v>125</v>
      </c>
      <c r="C7" s="208"/>
      <c r="D7" s="208"/>
      <c r="E7" s="208"/>
      <c r="F7" s="208"/>
      <c r="G7" s="208"/>
      <c r="H7" s="208"/>
      <c r="I7" s="208"/>
      <c r="J7" s="208"/>
      <c r="K7" s="209"/>
    </row>
    <row r="8" spans="2:16" s="3" customFormat="1" ht="78.75">
      <c r="B8" s="22" t="s">
        <v>144</v>
      </c>
      <c r="C8" s="30" t="s">
        <v>60</v>
      </c>
      <c r="D8" s="30" t="s">
        <v>130</v>
      </c>
      <c r="E8" s="30" t="s">
        <v>131</v>
      </c>
      <c r="F8" s="30" t="s">
        <v>0</v>
      </c>
      <c r="G8" s="30" t="s">
        <v>134</v>
      </c>
      <c r="H8" s="30" t="s">
        <v>138</v>
      </c>
      <c r="I8" s="30" t="s">
        <v>75</v>
      </c>
      <c r="J8" s="71" t="s">
        <v>175</v>
      </c>
      <c r="K8" s="31" t="s">
        <v>177</v>
      </c>
      <c r="P8" s="1"/>
    </row>
    <row r="9" spans="2:16" s="3" customFormat="1" ht="21" customHeight="1">
      <c r="B9" s="15"/>
      <c r="C9" s="16"/>
      <c r="D9" s="16"/>
      <c r="E9" s="32" t="s">
        <v>24</v>
      </c>
      <c r="F9" s="32" t="s">
        <v>22</v>
      </c>
      <c r="G9" s="32" t="s">
        <v>81</v>
      </c>
      <c r="H9" s="32" t="s">
        <v>23</v>
      </c>
      <c r="I9" s="32" t="s">
        <v>20</v>
      </c>
      <c r="J9" s="32" t="s">
        <v>20</v>
      </c>
      <c r="K9" s="33" t="s">
        <v>20</v>
      </c>
      <c r="P9" s="1"/>
    </row>
    <row r="10" spans="2:16" s="4" customFormat="1" ht="18" customHeight="1">
      <c r="B10" s="18"/>
      <c r="C10" s="19" t="s">
        <v>1</v>
      </c>
      <c r="D10" s="19" t="s">
        <v>3</v>
      </c>
      <c r="E10" s="19" t="s">
        <v>4</v>
      </c>
      <c r="F10" s="19" t="s">
        <v>5</v>
      </c>
      <c r="G10" s="19" t="s">
        <v>6</v>
      </c>
      <c r="H10" s="19" t="s">
        <v>7</v>
      </c>
      <c r="I10" s="19" t="s">
        <v>8</v>
      </c>
      <c r="J10" s="19" t="s">
        <v>9</v>
      </c>
      <c r="K10" s="20" t="s">
        <v>10</v>
      </c>
      <c r="L10" s="3"/>
      <c r="P10" s="1"/>
    </row>
    <row r="11" spans="2:16" s="4" customFormat="1" ht="18" customHeight="1">
      <c r="B11" s="80" t="s">
        <v>2097</v>
      </c>
      <c r="C11" s="81"/>
      <c r="D11" s="81"/>
      <c r="E11" s="81"/>
      <c r="F11" s="89"/>
      <c r="G11" s="91"/>
      <c r="H11" s="89">
        <v>643385.50810000068</v>
      </c>
      <c r="I11" s="81"/>
      <c r="J11" s="90">
        <v>1</v>
      </c>
      <c r="K11" s="90">
        <f>H11/'סכום נכסי הקרן'!$C$42</f>
        <v>1.2404944727723475E-2</v>
      </c>
      <c r="L11" s="3"/>
      <c r="P11" s="1"/>
    </row>
    <row r="12" spans="2:16" s="150" customFormat="1" ht="21" customHeight="1">
      <c r="B12" s="82" t="s">
        <v>42</v>
      </c>
      <c r="C12" s="83"/>
      <c r="D12" s="83"/>
      <c r="E12" s="83"/>
      <c r="F12" s="92"/>
      <c r="G12" s="94"/>
      <c r="H12" s="92">
        <f>H13+H25+H28</f>
        <v>231570.86255000002</v>
      </c>
      <c r="I12" s="83"/>
      <c r="J12" s="93">
        <v>0.37560143098908522</v>
      </c>
      <c r="K12" s="93">
        <f>H12/'סכום נכסי הקרן'!$C$42</f>
        <v>4.464856162158865E-3</v>
      </c>
      <c r="L12" s="149"/>
    </row>
    <row r="13" spans="2:16" s="150" customFormat="1">
      <c r="B13" s="102" t="s">
        <v>223</v>
      </c>
      <c r="C13" s="83"/>
      <c r="D13" s="83"/>
      <c r="E13" s="83"/>
      <c r="F13" s="92"/>
      <c r="G13" s="94"/>
      <c r="H13" s="92">
        <v>77393.188090000025</v>
      </c>
      <c r="I13" s="83"/>
      <c r="J13" s="93">
        <v>0.12029053672432251</v>
      </c>
      <c r="K13" s="93">
        <f>H13/'סכום נכסי הקרן'!$C$42</f>
        <v>1.4921974593334116E-3</v>
      </c>
      <c r="L13" s="149"/>
    </row>
    <row r="14" spans="2:16" s="150" customFormat="1">
      <c r="B14" s="88" t="s">
        <v>2098</v>
      </c>
      <c r="C14" s="85">
        <v>5224</v>
      </c>
      <c r="D14" s="98" t="s">
        <v>158</v>
      </c>
      <c r="E14" s="113">
        <v>40802</v>
      </c>
      <c r="F14" s="95">
        <v>6402241.8399999999</v>
      </c>
      <c r="G14" s="97">
        <v>160.09739999999999</v>
      </c>
      <c r="H14" s="95">
        <v>38518.833780000001</v>
      </c>
      <c r="I14" s="96">
        <v>0.10290296354158364</v>
      </c>
      <c r="J14" s="96">
        <v>5.9868979476629836E-2</v>
      </c>
      <c r="K14" s="96">
        <f>H14/'סכום נכסי הקרן'!$C$42</f>
        <v>7.4267138131280423E-4</v>
      </c>
      <c r="L14" s="149"/>
    </row>
    <row r="15" spans="2:16" s="150" customFormat="1">
      <c r="B15" s="88" t="s">
        <v>2099</v>
      </c>
      <c r="C15" s="85">
        <v>5260</v>
      </c>
      <c r="D15" s="98" t="s">
        <v>159</v>
      </c>
      <c r="E15" s="113">
        <v>42295</v>
      </c>
      <c r="F15" s="95">
        <v>583674</v>
      </c>
      <c r="G15" s="97">
        <v>99.235399999999998</v>
      </c>
      <c r="H15" s="95">
        <v>579.21123</v>
      </c>
      <c r="I15" s="96">
        <v>6.4444439999999992E-2</v>
      </c>
      <c r="J15" s="96">
        <v>9.0025532547427826E-4</v>
      </c>
      <c r="K15" s="96">
        <f>H15/'סכום נכסי הקרן'!$C$42</f>
        <v>1.1167617553347129E-5</v>
      </c>
      <c r="L15" s="149"/>
    </row>
    <row r="16" spans="2:16" s="150" customFormat="1">
      <c r="B16" s="88" t="s">
        <v>2100</v>
      </c>
      <c r="C16" s="85">
        <v>5226</v>
      </c>
      <c r="D16" s="98" t="s">
        <v>159</v>
      </c>
      <c r="E16" s="113">
        <v>40941</v>
      </c>
      <c r="F16" s="95">
        <v>3684907</v>
      </c>
      <c r="G16" s="97">
        <v>95.918499999999995</v>
      </c>
      <c r="H16" s="95">
        <v>3534.5075200000001</v>
      </c>
      <c r="I16" s="96">
        <v>6.4444439999999992E-2</v>
      </c>
      <c r="J16" s="96">
        <v>5.493607604619275E-3</v>
      </c>
      <c r="K16" s="96">
        <f>H16/'סכום נכסי הקרן'!$C$42</f>
        <v>6.8147898691103465E-5</v>
      </c>
      <c r="L16" s="149"/>
    </row>
    <row r="17" spans="2:12" s="150" customFormat="1">
      <c r="B17" s="88" t="s">
        <v>2101</v>
      </c>
      <c r="C17" s="85">
        <v>5028</v>
      </c>
      <c r="D17" s="98" t="s">
        <v>158</v>
      </c>
      <c r="E17" s="113">
        <v>39349</v>
      </c>
      <c r="F17" s="95">
        <v>1628250</v>
      </c>
      <c r="G17" s="97">
        <v>95.685599999999994</v>
      </c>
      <c r="H17" s="95">
        <v>5854.9669299999996</v>
      </c>
      <c r="I17" s="96">
        <v>0.1</v>
      </c>
      <c r="J17" s="96">
        <v>9.1002468291374213E-3</v>
      </c>
      <c r="K17" s="96">
        <f>H17/'סכום נכסי הקרן'!$C$42</f>
        <v>1.1288805892409052E-4</v>
      </c>
      <c r="L17" s="149"/>
    </row>
    <row r="18" spans="2:12" s="150" customFormat="1">
      <c r="B18" s="88" t="s">
        <v>2102</v>
      </c>
      <c r="C18" s="85">
        <v>5058</v>
      </c>
      <c r="D18" s="98" t="s">
        <v>158</v>
      </c>
      <c r="E18" s="113">
        <v>39226</v>
      </c>
      <c r="F18" s="95">
        <v>3221201</v>
      </c>
      <c r="G18" s="97">
        <v>123.3852</v>
      </c>
      <c r="H18" s="95">
        <v>14936.115760000001</v>
      </c>
      <c r="I18" s="96">
        <v>1.5209125475285171E-2</v>
      </c>
      <c r="J18" s="96">
        <v>2.3214877506501898E-2</v>
      </c>
      <c r="K18" s="96">
        <f>H18/'סכום נכסי הקרן'!$C$42</f>
        <v>2.8797927232902701E-4</v>
      </c>
      <c r="L18" s="149"/>
    </row>
    <row r="19" spans="2:12" s="150" customFormat="1">
      <c r="B19" s="88" t="s">
        <v>2103</v>
      </c>
      <c r="C19" s="85">
        <v>5074</v>
      </c>
      <c r="D19" s="98" t="s">
        <v>158</v>
      </c>
      <c r="E19" s="113">
        <v>38925</v>
      </c>
      <c r="F19" s="95">
        <v>1220443</v>
      </c>
      <c r="G19" s="97">
        <v>65.405900000000003</v>
      </c>
      <c r="H19" s="95">
        <v>2999.7924199999998</v>
      </c>
      <c r="I19" s="96">
        <v>1.7623785060317403E-2</v>
      </c>
      <c r="J19" s="96">
        <v>4.6625116391862302E-3</v>
      </c>
      <c r="K19" s="96">
        <f>H19/'סכום נכסי הקרן'!$C$42</f>
        <v>5.7838199176472561E-5</v>
      </c>
      <c r="L19" s="149"/>
    </row>
    <row r="20" spans="2:12" s="150" customFormat="1">
      <c r="B20" s="88" t="s">
        <v>2104</v>
      </c>
      <c r="C20" s="85">
        <v>5277</v>
      </c>
      <c r="D20" s="98" t="s">
        <v>158</v>
      </c>
      <c r="E20" s="113">
        <v>42545</v>
      </c>
      <c r="F20" s="95">
        <v>669357</v>
      </c>
      <c r="G20" s="97">
        <v>78.453400000000002</v>
      </c>
      <c r="H20" s="95">
        <v>1973.4510600000001</v>
      </c>
      <c r="I20" s="96">
        <v>3.3416666666666664E-2</v>
      </c>
      <c r="J20" s="96">
        <v>3.0672917483451755E-3</v>
      </c>
      <c r="K20" s="96">
        <f>H20/'סכום נכסי הקרן'!$C$42</f>
        <v>3.80495846020242E-5</v>
      </c>
      <c r="L20" s="149"/>
    </row>
    <row r="21" spans="2:12" s="150" customFormat="1">
      <c r="B21" s="88" t="s">
        <v>2105</v>
      </c>
      <c r="C21" s="85">
        <v>5123</v>
      </c>
      <c r="D21" s="98" t="s">
        <v>158</v>
      </c>
      <c r="E21" s="113">
        <v>40668</v>
      </c>
      <c r="F21" s="95">
        <v>1439970</v>
      </c>
      <c r="G21" s="97">
        <v>121.3051</v>
      </c>
      <c r="H21" s="95">
        <v>6564.3130000000001</v>
      </c>
      <c r="I21" s="96">
        <v>9.45945945945946E-3</v>
      </c>
      <c r="J21" s="96">
        <v>1.0202767885439714E-2</v>
      </c>
      <c r="K21" s="96">
        <f>H21/'סכום נכסי הקרן'!$C$42</f>
        <v>1.2656477168867177E-4</v>
      </c>
      <c r="L21" s="149"/>
    </row>
    <row r="22" spans="2:12" s="150" customFormat="1" ht="16.5" customHeight="1">
      <c r="B22" s="88" t="s">
        <v>2106</v>
      </c>
      <c r="C22" s="85">
        <v>2162</v>
      </c>
      <c r="D22" s="98" t="s">
        <v>158</v>
      </c>
      <c r="E22" s="113">
        <v>38495</v>
      </c>
      <c r="F22" s="95">
        <v>895491</v>
      </c>
      <c r="G22" s="97">
        <v>39.872700000000002</v>
      </c>
      <c r="H22" s="95">
        <v>1341.8181000000002</v>
      </c>
      <c r="I22" s="96">
        <v>5.7574501404817832E-3</v>
      </c>
      <c r="J22" s="96">
        <v>2.0855584763830939E-3</v>
      </c>
      <c r="K22" s="96">
        <f>H22/'סכום נכסי הקרן'!$C$42</f>
        <v>2.5871237625967467E-5</v>
      </c>
      <c r="L22" s="149"/>
    </row>
    <row r="23" spans="2:12" s="150" customFormat="1" ht="16.5" customHeight="1">
      <c r="B23" s="88" t="s">
        <v>2107</v>
      </c>
      <c r="C23" s="85">
        <v>5275</v>
      </c>
      <c r="D23" s="98" t="s">
        <v>158</v>
      </c>
      <c r="E23" s="113">
        <v>42507</v>
      </c>
      <c r="F23" s="95">
        <v>308000</v>
      </c>
      <c r="G23" s="97">
        <v>94.186800000000005</v>
      </c>
      <c r="H23" s="95">
        <v>1090.1782900000001</v>
      </c>
      <c r="I23" s="96">
        <v>6.1600000000000002E-2</v>
      </c>
      <c r="J23" s="96">
        <v>1.6944402326055422E-3</v>
      </c>
      <c r="K23" s="96">
        <f>H23/'סכום נכסי הקרן'!$C$42</f>
        <v>2.101943742990266E-5</v>
      </c>
      <c r="L23" s="149"/>
    </row>
    <row r="24" spans="2:12" s="150" customFormat="1" ht="16.5" customHeight="1">
      <c r="B24" s="84"/>
      <c r="C24" s="85"/>
      <c r="D24" s="85"/>
      <c r="E24" s="85"/>
      <c r="F24" s="95"/>
      <c r="G24" s="97"/>
      <c r="H24" s="85"/>
      <c r="I24" s="85"/>
      <c r="J24" s="96"/>
      <c r="K24" s="85"/>
      <c r="L24" s="149"/>
    </row>
    <row r="25" spans="2:12" s="164" customFormat="1">
      <c r="B25" s="176" t="s">
        <v>226</v>
      </c>
      <c r="C25" s="177"/>
      <c r="D25" s="177"/>
      <c r="E25" s="177"/>
      <c r="F25" s="178"/>
      <c r="G25" s="179"/>
      <c r="H25" s="178">
        <v>10541.966570000001</v>
      </c>
      <c r="I25" s="177"/>
      <c r="J25" s="180">
        <v>1.6385147687164692E-2</v>
      </c>
      <c r="K25" s="180">
        <f>H25/'סכום נכסי הקרן'!$C$42</f>
        <v>2.0325685141486403E-4</v>
      </c>
      <c r="L25" s="149"/>
    </row>
    <row r="26" spans="2:12" s="150" customFormat="1">
      <c r="B26" s="181" t="s">
        <v>2697</v>
      </c>
      <c r="C26" s="182">
        <v>5265</v>
      </c>
      <c r="D26" s="183" t="s">
        <v>159</v>
      </c>
      <c r="E26" s="184">
        <v>42185</v>
      </c>
      <c r="F26" s="185">
        <v>11936144</v>
      </c>
      <c r="G26" s="186">
        <v>88.32</v>
      </c>
      <c r="H26" s="185">
        <v>10541.966570000001</v>
      </c>
      <c r="I26" s="187">
        <v>5.1162790697674418E-2</v>
      </c>
      <c r="J26" s="187">
        <v>1.6385147687164692E-2</v>
      </c>
      <c r="K26" s="187">
        <f>H26/'סכום נכסי הקרן'!$C$42</f>
        <v>2.0325685141486403E-4</v>
      </c>
      <c r="L26" s="188"/>
    </row>
    <row r="27" spans="2:12" s="150" customFormat="1">
      <c r="B27" s="84"/>
      <c r="C27" s="85"/>
      <c r="D27" s="85"/>
      <c r="E27" s="85"/>
      <c r="F27" s="95"/>
      <c r="G27" s="97"/>
      <c r="H27" s="85"/>
      <c r="I27" s="85"/>
      <c r="J27" s="96"/>
      <c r="K27" s="85"/>
      <c r="L27" s="149"/>
    </row>
    <row r="28" spans="2:12" s="150" customFormat="1">
      <c r="B28" s="102" t="s">
        <v>227</v>
      </c>
      <c r="C28" s="83"/>
      <c r="D28" s="83"/>
      <c r="E28" s="83"/>
      <c r="F28" s="92"/>
      <c r="G28" s="94"/>
      <c r="H28" s="92">
        <f>SUM(H29:H44)</f>
        <v>143635.70788999999</v>
      </c>
      <c r="I28" s="83"/>
      <c r="J28" s="93">
        <v>0.23892574657759816</v>
      </c>
      <c r="K28" s="93">
        <f>H28/'סכום נכסי הקרן'!$C$42</f>
        <v>2.7694018514105891E-3</v>
      </c>
      <c r="L28" s="149"/>
    </row>
    <row r="29" spans="2:12" s="150" customFormat="1">
      <c r="B29" s="88" t="s">
        <v>2108</v>
      </c>
      <c r="C29" s="85">
        <v>5271</v>
      </c>
      <c r="D29" s="98" t="s">
        <v>158</v>
      </c>
      <c r="E29" s="113">
        <v>42368</v>
      </c>
      <c r="F29" s="95">
        <v>594757</v>
      </c>
      <c r="G29" s="97">
        <v>82.495599999999996</v>
      </c>
      <c r="H29" s="95">
        <v>1843.85654</v>
      </c>
      <c r="I29" s="96">
        <v>6.3500000000000001E-2</v>
      </c>
      <c r="J29" s="96">
        <v>2.8658658250558721E-3</v>
      </c>
      <c r="K29" s="96">
        <f>H29/'סכום נכסי הקרן'!$C$42</f>
        <v>3.5550907156889731E-5</v>
      </c>
      <c r="L29" s="188"/>
    </row>
    <row r="30" spans="2:12" s="150" customFormat="1">
      <c r="B30" s="88" t="s">
        <v>2109</v>
      </c>
      <c r="C30" s="85">
        <v>5272</v>
      </c>
      <c r="D30" s="98" t="s">
        <v>158</v>
      </c>
      <c r="E30" s="113">
        <v>42572</v>
      </c>
      <c r="F30" s="95">
        <v>262841</v>
      </c>
      <c r="G30" s="97">
        <v>100</v>
      </c>
      <c r="H30" s="95">
        <v>987.75648000000001</v>
      </c>
      <c r="I30" s="96">
        <v>1.1681818181818182E-2</v>
      </c>
      <c r="J30" s="96">
        <v>1.5352482571716151E-3</v>
      </c>
      <c r="K30" s="96">
        <f>H30/'סכום נכסי הקרן'!$C$42</f>
        <v>1.9044669773547678E-5</v>
      </c>
      <c r="L30" s="188"/>
    </row>
    <row r="31" spans="2:12" s="150" customFormat="1">
      <c r="B31" s="88" t="s">
        <v>2110</v>
      </c>
      <c r="C31" s="85">
        <v>5072</v>
      </c>
      <c r="D31" s="98" t="s">
        <v>158</v>
      </c>
      <c r="E31" s="113">
        <v>38644</v>
      </c>
      <c r="F31" s="95">
        <v>1938383</v>
      </c>
      <c r="G31" s="97">
        <v>96.626900000000006</v>
      </c>
      <c r="H31" s="95">
        <v>7038.7317400000002</v>
      </c>
      <c r="I31" s="96">
        <v>1.3644705513143262E-2</v>
      </c>
      <c r="J31" s="96">
        <v>1.094014653949274E-2</v>
      </c>
      <c r="K31" s="96">
        <f>H31/'סכום נכסי הקרן'!$C$42</f>
        <v>1.3571191313560267E-4</v>
      </c>
      <c r="L31" s="188"/>
    </row>
    <row r="32" spans="2:12" s="150" customFormat="1">
      <c r="B32" s="88" t="s">
        <v>2111</v>
      </c>
      <c r="C32" s="85">
        <v>5084</v>
      </c>
      <c r="D32" s="98" t="s">
        <v>158</v>
      </c>
      <c r="E32" s="113">
        <v>39456</v>
      </c>
      <c r="F32" s="95">
        <v>2430946</v>
      </c>
      <c r="G32" s="97">
        <v>70.360600000000005</v>
      </c>
      <c r="H32" s="95">
        <v>6427.7891399999999</v>
      </c>
      <c r="I32" s="96">
        <v>5.8964002476488107E-3</v>
      </c>
      <c r="J32" s="96">
        <v>9.990571840795855E-3</v>
      </c>
      <c r="K32" s="96">
        <f>H32/'סכום נכסי הקרן'!$C$42</f>
        <v>1.2393249148342315E-4</v>
      </c>
      <c r="L32" s="188"/>
    </row>
    <row r="33" spans="2:12" s="150" customFormat="1">
      <c r="B33" s="88" t="s">
        <v>2112</v>
      </c>
      <c r="C33" s="189">
        <v>5043</v>
      </c>
      <c r="D33" s="98" t="s">
        <v>158</v>
      </c>
      <c r="E33" s="113">
        <v>41508</v>
      </c>
      <c r="F33" s="95">
        <v>1925000</v>
      </c>
      <c r="G33" s="97">
        <v>103.7306</v>
      </c>
      <c r="H33" s="95">
        <v>7504.0272000000004</v>
      </c>
      <c r="I33" s="96">
        <v>0</v>
      </c>
      <c r="J33" s="96">
        <v>1.1663345079313875E-2</v>
      </c>
      <c r="K33" s="96">
        <f>H33/'סכום נכסי הקרן'!$C$42</f>
        <v>1.4468315104925418E-4</v>
      </c>
      <c r="L33" s="188"/>
    </row>
    <row r="34" spans="2:12" s="150" customFormat="1">
      <c r="B34" s="88" t="s">
        <v>2113</v>
      </c>
      <c r="C34" s="85">
        <v>5259</v>
      </c>
      <c r="D34" s="98" t="s">
        <v>159</v>
      </c>
      <c r="E34" s="113">
        <v>42094</v>
      </c>
      <c r="F34" s="95">
        <v>5325505</v>
      </c>
      <c r="G34" s="97">
        <v>78.77</v>
      </c>
      <c r="H34" s="95">
        <v>4194.8097500000003</v>
      </c>
      <c r="I34" s="96">
        <v>2.6161212E-2</v>
      </c>
      <c r="J34" s="96">
        <v>6.5199008948582131E-3</v>
      </c>
      <c r="K34" s="96">
        <f>H34/'סכום נכסי הקרן'!$C$42</f>
        <v>8.0879010230950956E-5</v>
      </c>
      <c r="L34" s="188"/>
    </row>
    <row r="35" spans="2:12" s="150" customFormat="1">
      <c r="B35" s="88" t="s">
        <v>2114</v>
      </c>
      <c r="C35" s="85">
        <v>5279</v>
      </c>
      <c r="D35" s="98" t="s">
        <v>159</v>
      </c>
      <c r="E35" s="113">
        <v>42589</v>
      </c>
      <c r="F35" s="95">
        <v>12591249</v>
      </c>
      <c r="G35" s="97">
        <v>100</v>
      </c>
      <c r="H35" s="95">
        <v>12591.249</v>
      </c>
      <c r="I35" s="96">
        <v>4.6435371271419508E-2</v>
      </c>
      <c r="J35" s="96">
        <v>1.9570302472593084E-2</v>
      </c>
      <c r="K35" s="96">
        <f>H35/'סכום נכסי הקרן'!$C$42</f>
        <v>2.4276852047734723E-4</v>
      </c>
      <c r="L35" s="188"/>
    </row>
    <row r="36" spans="2:12" s="150" customFormat="1">
      <c r="B36" s="88" t="s">
        <v>2115</v>
      </c>
      <c r="C36" s="85">
        <v>5067</v>
      </c>
      <c r="D36" s="98" t="s">
        <v>158</v>
      </c>
      <c r="E36" s="113">
        <v>38727</v>
      </c>
      <c r="F36" s="95">
        <v>2149426.58</v>
      </c>
      <c r="G36" s="97">
        <v>59.956200000000003</v>
      </c>
      <c r="H36" s="95">
        <v>4842.98909</v>
      </c>
      <c r="I36" s="96">
        <v>5.4199562790193494E-2</v>
      </c>
      <c r="J36" s="96">
        <v>7.5273518427574834E-3</v>
      </c>
      <c r="K36" s="96">
        <f>H36/'סכום נכסי הקרן'!$C$42</f>
        <v>9.3376383555534036E-5</v>
      </c>
      <c r="L36" s="188"/>
    </row>
    <row r="37" spans="2:12" s="150" customFormat="1">
      <c r="B37" s="88" t="s">
        <v>2116</v>
      </c>
      <c r="C37" s="85">
        <v>5081</v>
      </c>
      <c r="D37" s="98" t="s">
        <v>158</v>
      </c>
      <c r="E37" s="113">
        <v>39379</v>
      </c>
      <c r="F37" s="95">
        <v>2986662</v>
      </c>
      <c r="G37" s="97">
        <v>74.882800000000003</v>
      </c>
      <c r="H37" s="95">
        <v>8404.7524600000015</v>
      </c>
      <c r="I37" s="96">
        <v>2.5000000000000001E-2</v>
      </c>
      <c r="J37" s="96">
        <v>1.3063322617912713E-2</v>
      </c>
      <c r="K37" s="96">
        <f>H37/'סכום נכסי הקרן'!$C$42</f>
        <v>1.6204979503562711E-4</v>
      </c>
      <c r="L37" s="188"/>
    </row>
    <row r="38" spans="2:12" s="150" customFormat="1">
      <c r="B38" s="88" t="s">
        <v>2117</v>
      </c>
      <c r="C38" s="85">
        <v>5078</v>
      </c>
      <c r="D38" s="98" t="s">
        <v>158</v>
      </c>
      <c r="E38" s="113">
        <v>39080</v>
      </c>
      <c r="F38" s="95">
        <v>7462294.5599999996</v>
      </c>
      <c r="G38" s="97">
        <v>86.8947</v>
      </c>
      <c r="H38" s="95">
        <v>24368.143969999997</v>
      </c>
      <c r="I38" s="96">
        <v>8.5387029288702926E-2</v>
      </c>
      <c r="J38" s="96">
        <v>3.7874872317162113E-2</v>
      </c>
      <c r="K38" s="96">
        <f>H38/'סכום נכסי הקרן'!$C$42</f>
        <v>4.6983569766397996E-4</v>
      </c>
      <c r="L38" s="188"/>
    </row>
    <row r="39" spans="2:12" s="150" customFormat="1">
      <c r="B39" s="88" t="s">
        <v>2118</v>
      </c>
      <c r="C39" s="85">
        <v>5047</v>
      </c>
      <c r="D39" s="98" t="s">
        <v>158</v>
      </c>
      <c r="E39" s="113">
        <v>38176</v>
      </c>
      <c r="F39" s="95">
        <v>6341868.7599999998</v>
      </c>
      <c r="G39" s="97">
        <v>34.839799999999997</v>
      </c>
      <c r="H39" s="95">
        <v>8303.2799099999993</v>
      </c>
      <c r="I39" s="96">
        <v>4.8000000000000001E-2</v>
      </c>
      <c r="J39" s="96">
        <v>1.2905606056500468E-2</v>
      </c>
      <c r="K39" s="96">
        <f>H39/'סכום נכסי הקרן'!$C$42</f>
        <v>1.6009332980866162E-4</v>
      </c>
      <c r="L39" s="188"/>
    </row>
    <row r="40" spans="2:12" s="150" customFormat="1">
      <c r="B40" s="88" t="s">
        <v>2119</v>
      </c>
      <c r="C40" s="85">
        <v>5049</v>
      </c>
      <c r="D40" s="98" t="s">
        <v>158</v>
      </c>
      <c r="E40" s="113">
        <v>38721</v>
      </c>
      <c r="F40" s="95">
        <v>1313941.82</v>
      </c>
      <c r="G40" s="97">
        <v>17.767099999999999</v>
      </c>
      <c r="H40" s="95">
        <v>877.30269999999996</v>
      </c>
      <c r="I40" s="96">
        <v>2.2484587837064411E-2</v>
      </c>
      <c r="J40" s="96">
        <v>1.3635723667304639E-3</v>
      </c>
      <c r="K40" s="96">
        <f>H40/'סכום נכסי הקרן'!$C$42</f>
        <v>1.691503984154249E-5</v>
      </c>
      <c r="L40" s="188"/>
    </row>
    <row r="41" spans="2:12" s="150" customFormat="1">
      <c r="B41" s="88" t="s">
        <v>2120</v>
      </c>
      <c r="C41" s="85">
        <v>5230</v>
      </c>
      <c r="D41" s="98" t="s">
        <v>158</v>
      </c>
      <c r="E41" s="113">
        <v>40372</v>
      </c>
      <c r="F41" s="95">
        <v>4230763.08</v>
      </c>
      <c r="G41" s="97">
        <v>122.6666</v>
      </c>
      <c r="H41" s="95">
        <v>19503.01744</v>
      </c>
      <c r="I41" s="96">
        <v>4.573170731707317E-2</v>
      </c>
      <c r="J41" s="96">
        <v>3.0313112736397953E-2</v>
      </c>
      <c r="K41" s="96">
        <f>H41/'סכום נכסי הקרן'!$C$42</f>
        <v>3.760324880202671E-4</v>
      </c>
      <c r="L41" s="188"/>
    </row>
    <row r="42" spans="2:12" s="150" customFormat="1">
      <c r="B42" s="88" t="s">
        <v>2121</v>
      </c>
      <c r="C42" s="85">
        <v>5261</v>
      </c>
      <c r="D42" s="98" t="s">
        <v>158</v>
      </c>
      <c r="E42" s="113">
        <v>42037</v>
      </c>
      <c r="F42" s="95">
        <v>2786173</v>
      </c>
      <c r="G42" s="97">
        <v>100.04040000000001</v>
      </c>
      <c r="H42" s="95">
        <v>10474.668170000001</v>
      </c>
      <c r="I42" s="96">
        <v>0.14000000000000001</v>
      </c>
      <c r="J42" s="96">
        <v>1.6280547258412815E-2</v>
      </c>
      <c r="K42" s="96">
        <f>H42/'סכום נכסי הקרן'!$C$42</f>
        <v>2.019592888777009E-4</v>
      </c>
      <c r="L42" s="188"/>
    </row>
    <row r="43" spans="2:12" s="150" customFormat="1">
      <c r="B43" s="88" t="s">
        <v>2122</v>
      </c>
      <c r="C43" s="85">
        <v>5256</v>
      </c>
      <c r="D43" s="98" t="s">
        <v>158</v>
      </c>
      <c r="E43" s="113">
        <v>41638</v>
      </c>
      <c r="F43" s="95">
        <v>3885312</v>
      </c>
      <c r="G43" s="97">
        <v>109.4144</v>
      </c>
      <c r="H43" s="95">
        <v>15975.599259999999</v>
      </c>
      <c r="I43" s="96">
        <v>2.7615053517973717E-2</v>
      </c>
      <c r="J43" s="96">
        <v>2.4830523937627969E-2</v>
      </c>
      <c r="K43" s="96">
        <f>H43/'סכום נכסי הקרן'!$C$42</f>
        <v>3.0802127700668957E-4</v>
      </c>
      <c r="L43" s="188"/>
    </row>
    <row r="44" spans="2:12" s="150" customFormat="1">
      <c r="B44" s="88" t="s">
        <v>2123</v>
      </c>
      <c r="C44" s="85">
        <v>5221</v>
      </c>
      <c r="D44" s="98" t="s">
        <v>158</v>
      </c>
      <c r="E44" s="113">
        <v>41753</v>
      </c>
      <c r="F44" s="95">
        <v>1875000</v>
      </c>
      <c r="G44" s="97">
        <v>146.14490000000001</v>
      </c>
      <c r="H44" s="95">
        <v>10297.73504</v>
      </c>
      <c r="I44" s="96">
        <v>2.6417380522993687E-2</v>
      </c>
      <c r="J44" s="96">
        <v>1.6005543970691104E-2</v>
      </c>
      <c r="K44" s="96">
        <f>H44/'סכום נכסי הקרן'!$C$42</f>
        <v>1.985478882935709E-4</v>
      </c>
      <c r="L44" s="188"/>
    </row>
    <row r="45" spans="2:12" s="150" customFormat="1">
      <c r="B45" s="156"/>
      <c r="C45" s="156"/>
      <c r="L45" s="188"/>
    </row>
    <row r="46" spans="2:12" s="150" customFormat="1">
      <c r="B46" s="84"/>
      <c r="C46" s="85"/>
      <c r="D46" s="85"/>
      <c r="E46" s="85"/>
      <c r="F46" s="95"/>
      <c r="G46" s="97"/>
      <c r="H46" s="85"/>
      <c r="I46" s="85"/>
      <c r="J46" s="96"/>
      <c r="K46" s="85"/>
      <c r="L46" s="149"/>
    </row>
    <row r="47" spans="2:12" s="150" customFormat="1">
      <c r="B47" s="82" t="s">
        <v>43</v>
      </c>
      <c r="C47" s="83"/>
      <c r="D47" s="83"/>
      <c r="E47" s="83"/>
      <c r="F47" s="92"/>
      <c r="G47" s="94"/>
      <c r="H47" s="92">
        <f>H48+H55+H65+H71</f>
        <v>411814.64555000019</v>
      </c>
      <c r="I47" s="83"/>
      <c r="J47" s="93">
        <v>0.62439856901091406</v>
      </c>
      <c r="K47" s="93">
        <f>H47/'סכום נכסי הקרן'!$C$42</f>
        <v>7.9400885655646018E-3</v>
      </c>
      <c r="L47" s="149"/>
    </row>
    <row r="48" spans="2:12" s="150" customFormat="1">
      <c r="B48" s="102" t="s">
        <v>223</v>
      </c>
      <c r="C48" s="83"/>
      <c r="D48" s="83"/>
      <c r="E48" s="83"/>
      <c r="F48" s="92"/>
      <c r="G48" s="94"/>
      <c r="H48" s="92">
        <v>31633.46256</v>
      </c>
      <c r="I48" s="83"/>
      <c r="J48" s="93">
        <v>4.9167197833562715E-2</v>
      </c>
      <c r="K48" s="93">
        <f>H48/'סכום נכסי הקרן'!$C$42</f>
        <v>6.0991637154239088E-4</v>
      </c>
      <c r="L48" s="149"/>
    </row>
    <row r="49" spans="2:12" s="150" customFormat="1">
      <c r="B49" s="88" t="s">
        <v>2125</v>
      </c>
      <c r="C49" s="85">
        <v>5039</v>
      </c>
      <c r="D49" s="98" t="s">
        <v>158</v>
      </c>
      <c r="E49" s="113">
        <v>39182</v>
      </c>
      <c r="F49" s="95">
        <v>3512431</v>
      </c>
      <c r="G49" s="97">
        <v>113.1758</v>
      </c>
      <c r="H49" s="95">
        <v>14938.883820000001</v>
      </c>
      <c r="I49" s="96">
        <v>2.0100502512562814E-2</v>
      </c>
      <c r="J49" s="96">
        <v>2.3219179841517456E-2</v>
      </c>
      <c r="K49" s="96">
        <f>H49/'סכום נכסי הקרן'!$C$42</f>
        <v>2.8803264255709512E-4</v>
      </c>
      <c r="L49" s="188"/>
    </row>
    <row r="50" spans="2:12" s="150" customFormat="1">
      <c r="B50" s="88" t="s">
        <v>2126</v>
      </c>
      <c r="C50" s="85">
        <v>5086</v>
      </c>
      <c r="D50" s="98" t="s">
        <v>158</v>
      </c>
      <c r="E50" s="113">
        <v>39532</v>
      </c>
      <c r="F50" s="95">
        <v>979961</v>
      </c>
      <c r="G50" s="97">
        <v>70.6233</v>
      </c>
      <c r="H50" s="95">
        <v>2600.8396400000001</v>
      </c>
      <c r="I50" s="96">
        <v>1.3333333333333334E-2</v>
      </c>
      <c r="J50" s="96">
        <v>4.0424280734588048E-3</v>
      </c>
      <c r="K50" s="96">
        <f>H50/'סכום נכסי הקרן'!$C$42</f>
        <v>5.0146096817054168E-5</v>
      </c>
      <c r="L50" s="188"/>
    </row>
    <row r="51" spans="2:12" s="150" customFormat="1">
      <c r="B51" s="88" t="s">
        <v>2127</v>
      </c>
      <c r="C51" s="85">
        <v>5122</v>
      </c>
      <c r="D51" s="98" t="s">
        <v>158</v>
      </c>
      <c r="E51" s="113">
        <v>40653</v>
      </c>
      <c r="F51" s="95">
        <v>1224000</v>
      </c>
      <c r="G51" s="97">
        <v>118.47839999999999</v>
      </c>
      <c r="H51" s="95">
        <v>5449.7599800000007</v>
      </c>
      <c r="I51" s="96">
        <v>2.2969868936630184E-2</v>
      </c>
      <c r="J51" s="96">
        <v>8.4704425439948682E-3</v>
      </c>
      <c r="K51" s="96">
        <f>H51/'סכום נכסי הקרן'!$C$42</f>
        <v>1.0507537157761376E-4</v>
      </c>
      <c r="L51" s="188"/>
    </row>
    <row r="52" spans="2:12" s="150" customFormat="1">
      <c r="B52" s="88" t="s">
        <v>2128</v>
      </c>
      <c r="C52" s="85">
        <v>5077</v>
      </c>
      <c r="D52" s="98" t="s">
        <v>158</v>
      </c>
      <c r="E52" s="113">
        <v>39041</v>
      </c>
      <c r="F52" s="95">
        <v>1918820</v>
      </c>
      <c r="G52" s="97">
        <v>106.29819999999999</v>
      </c>
      <c r="H52" s="95">
        <v>7665.0840699999999</v>
      </c>
      <c r="I52" s="96">
        <v>1.8097909691430641E-2</v>
      </c>
      <c r="J52" s="96">
        <v>1.1913672243933453E-2</v>
      </c>
      <c r="K52" s="96">
        <f>H52/'סכום נכסי הקרן'!$C$42</f>
        <v>1.4778844569020779E-4</v>
      </c>
      <c r="L52" s="188"/>
    </row>
    <row r="53" spans="2:12" s="150" customFormat="1">
      <c r="B53" s="88" t="s">
        <v>2129</v>
      </c>
      <c r="C53" s="85">
        <v>4024</v>
      </c>
      <c r="D53" s="98" t="s">
        <v>160</v>
      </c>
      <c r="E53" s="113">
        <v>39223</v>
      </c>
      <c r="F53" s="95">
        <v>400683.15</v>
      </c>
      <c r="G53" s="97">
        <v>58.1267</v>
      </c>
      <c r="H53" s="95">
        <v>978.89505000000008</v>
      </c>
      <c r="I53" s="96">
        <v>7.5668790088457951E-3</v>
      </c>
      <c r="J53" s="96">
        <v>1.5214751306581364E-3</v>
      </c>
      <c r="K53" s="96">
        <f>H53/'סכום נכסי הקרן'!$C$42</f>
        <v>1.8873814900420035E-5</v>
      </c>
      <c r="L53" s="188"/>
    </row>
    <row r="54" spans="2:12" s="150" customFormat="1">
      <c r="B54" s="84"/>
      <c r="C54" s="85"/>
      <c r="D54" s="85"/>
      <c r="E54" s="85"/>
      <c r="F54" s="95"/>
      <c r="G54" s="97"/>
      <c r="H54" s="85"/>
      <c r="I54" s="85"/>
      <c r="J54" s="96"/>
      <c r="K54" s="85"/>
      <c r="L54" s="149"/>
    </row>
    <row r="55" spans="2:12" s="150" customFormat="1">
      <c r="B55" s="122" t="s">
        <v>2130</v>
      </c>
      <c r="C55" s="85"/>
      <c r="D55" s="85"/>
      <c r="E55" s="85"/>
      <c r="F55" s="95"/>
      <c r="G55" s="97"/>
      <c r="H55" s="124">
        <v>70034.587669999994</v>
      </c>
      <c r="I55" s="123"/>
      <c r="J55" s="125">
        <v>0.10885322530316396</v>
      </c>
      <c r="K55" s="125">
        <f>H55/'סכום נכסי הקרן'!$C$42</f>
        <v>1.3503182433201792E-3</v>
      </c>
      <c r="L55" s="149"/>
    </row>
    <row r="56" spans="2:12" s="150" customFormat="1">
      <c r="B56" s="88" t="s">
        <v>2131</v>
      </c>
      <c r="C56" s="85" t="s">
        <v>2132</v>
      </c>
      <c r="D56" s="98" t="s">
        <v>158</v>
      </c>
      <c r="E56" s="113">
        <v>41955</v>
      </c>
      <c r="F56" s="95">
        <v>653.95000000000005</v>
      </c>
      <c r="G56" s="97">
        <v>105286.15270000001</v>
      </c>
      <c r="H56" s="95">
        <v>2587.4627400000004</v>
      </c>
      <c r="I56" s="96">
        <v>2.5609314897660242E-4</v>
      </c>
      <c r="J56" s="96">
        <v>4.0216366508488933E-3</v>
      </c>
      <c r="K56" s="96">
        <f>H56/'סכום נכסי הקרן'!$C$42</f>
        <v>4.9888180368767476E-5</v>
      </c>
      <c r="L56" s="149"/>
    </row>
    <row r="57" spans="2:12" s="150" customFormat="1">
      <c r="B57" s="88" t="s">
        <v>2133</v>
      </c>
      <c r="C57" s="85" t="s">
        <v>2134</v>
      </c>
      <c r="D57" s="98" t="s">
        <v>158</v>
      </c>
      <c r="E57" s="113">
        <v>41456</v>
      </c>
      <c r="F57" s="95">
        <v>823.52</v>
      </c>
      <c r="G57" s="97">
        <v>102308.376</v>
      </c>
      <c r="H57" s="95">
        <v>3166.2351800000001</v>
      </c>
      <c r="I57" s="96">
        <v>1.049838971438477E-3</v>
      </c>
      <c r="J57" s="96">
        <v>4.9212099746391491E-3</v>
      </c>
      <c r="K57" s="96">
        <f>H57/'סכום נכסי הקרן'!$C$42</f>
        <v>6.104733772892008E-5</v>
      </c>
      <c r="L57" s="149"/>
    </row>
    <row r="58" spans="2:12" s="150" customFormat="1">
      <c r="B58" s="88" t="s">
        <v>2135</v>
      </c>
      <c r="C58" s="85" t="s">
        <v>2136</v>
      </c>
      <c r="D58" s="98" t="s">
        <v>161</v>
      </c>
      <c r="E58" s="113">
        <v>42268</v>
      </c>
      <c r="F58" s="95">
        <v>112292.26</v>
      </c>
      <c r="G58" s="97">
        <v>10898.68</v>
      </c>
      <c r="H58" s="95">
        <v>59621.68808</v>
      </c>
      <c r="I58" s="96">
        <v>4.1243786683932949E-2</v>
      </c>
      <c r="J58" s="96">
        <v>9.2668683595423892E-2</v>
      </c>
      <c r="K58" s="96">
        <f>H58/'סכום נכסי הקרן'!$C$42</f>
        <v>1.1495498979921285E-3</v>
      </c>
      <c r="L58" s="149"/>
    </row>
    <row r="59" spans="2:12" s="150" customFormat="1">
      <c r="B59" s="88" t="s">
        <v>2137</v>
      </c>
      <c r="C59" s="85" t="s">
        <v>2138</v>
      </c>
      <c r="D59" s="98" t="s">
        <v>158</v>
      </c>
      <c r="E59" s="113">
        <v>39070</v>
      </c>
      <c r="F59" s="95">
        <v>70155.41</v>
      </c>
      <c r="G59" s="97">
        <v>1E-4</v>
      </c>
      <c r="H59" s="95">
        <v>2.6000000000000003E-4</v>
      </c>
      <c r="I59" s="96">
        <v>1.9673421207948063E-9</v>
      </c>
      <c r="J59" s="96">
        <v>4.0411230394015736E-10</v>
      </c>
      <c r="K59" s="96">
        <f>H59/'סכום נכסי הקרן'!$C$42</f>
        <v>5.012990794170641E-12</v>
      </c>
      <c r="L59" s="149"/>
    </row>
    <row r="60" spans="2:12" s="150" customFormat="1">
      <c r="B60" s="88" t="s">
        <v>2139</v>
      </c>
      <c r="C60" s="85" t="s">
        <v>2140</v>
      </c>
      <c r="D60" s="98" t="s">
        <v>158</v>
      </c>
      <c r="E60" s="113">
        <v>38757</v>
      </c>
      <c r="F60" s="95">
        <v>20660.14</v>
      </c>
      <c r="G60" s="97">
        <v>1E-4</v>
      </c>
      <c r="H60" s="95">
        <v>8.0000000000000007E-5</v>
      </c>
      <c r="I60" s="96">
        <v>8.9273975395621022E-12</v>
      </c>
      <c r="J60" s="96">
        <v>1.2434224736620226E-10</v>
      </c>
      <c r="K60" s="96">
        <f>H60/'סכום נכסי הקרן'!$C$42</f>
        <v>1.5424587058986588E-12</v>
      </c>
      <c r="L60" s="149"/>
    </row>
    <row r="61" spans="2:12" s="150" customFormat="1">
      <c r="B61" s="88" t="s">
        <v>2141</v>
      </c>
      <c r="C61" s="85" t="s">
        <v>2142</v>
      </c>
      <c r="D61" s="98" t="s">
        <v>158</v>
      </c>
      <c r="E61" s="113">
        <v>42030</v>
      </c>
      <c r="F61" s="95">
        <v>362.5</v>
      </c>
      <c r="G61" s="97">
        <v>109586.6</v>
      </c>
      <c r="H61" s="95">
        <v>1492.8749700000001</v>
      </c>
      <c r="I61" s="96">
        <v>4.8262250845064231E-4</v>
      </c>
      <c r="J61" s="96">
        <v>2.3203428600818972E-3</v>
      </c>
      <c r="K61" s="96">
        <f>H61/'סכום נכסי הקרן'!$C$42</f>
        <v>2.8783724928683738E-5</v>
      </c>
      <c r="L61" s="149"/>
    </row>
    <row r="62" spans="2:12" s="150" customFormat="1">
      <c r="B62" s="88" t="s">
        <v>2143</v>
      </c>
      <c r="C62" s="85" t="s">
        <v>2144</v>
      </c>
      <c r="D62" s="98" t="s">
        <v>158</v>
      </c>
      <c r="E62" s="113">
        <v>39496</v>
      </c>
      <c r="F62" s="95">
        <v>14.98</v>
      </c>
      <c r="G62" s="97">
        <v>128351</v>
      </c>
      <c r="H62" s="95">
        <v>72.235830000000007</v>
      </c>
      <c r="I62" s="96">
        <v>1.6829558268487024E-3</v>
      </c>
      <c r="J62" s="96">
        <v>1.1227456803203667E-4</v>
      </c>
      <c r="K62" s="96">
        <f>H62/'סכום נכסי הקרן'!$C$42</f>
        <v>1.3927598107664438E-6</v>
      </c>
      <c r="L62" s="149"/>
    </row>
    <row r="63" spans="2:12" s="150" customFormat="1">
      <c r="B63" s="88" t="s">
        <v>2145</v>
      </c>
      <c r="C63" s="85" t="s">
        <v>2146</v>
      </c>
      <c r="D63" s="98" t="s">
        <v>158</v>
      </c>
      <c r="E63" s="113">
        <v>38958</v>
      </c>
      <c r="F63" s="95">
        <v>6735.2</v>
      </c>
      <c r="G63" s="97">
        <v>12224.35</v>
      </c>
      <c r="H63" s="95">
        <v>3094.0905299999999</v>
      </c>
      <c r="I63" s="96">
        <v>1.4556028390481557E-3</v>
      </c>
      <c r="J63" s="96">
        <v>4.809077125683547E-3</v>
      </c>
      <c r="K63" s="96">
        <f>H63/'סכום נכסי הקרן'!$C$42</f>
        <v>5.9656335935463684E-5</v>
      </c>
      <c r="L63" s="149"/>
    </row>
    <row r="64" spans="2:12" s="150" customFormat="1">
      <c r="B64" s="84"/>
      <c r="C64" s="85"/>
      <c r="D64" s="85"/>
      <c r="E64" s="85"/>
      <c r="F64" s="95"/>
      <c r="G64" s="97"/>
      <c r="H64" s="85"/>
      <c r="I64" s="85"/>
      <c r="J64" s="96"/>
      <c r="K64" s="85"/>
      <c r="L64" s="149"/>
    </row>
    <row r="65" spans="2:12" s="150" customFormat="1">
      <c r="B65" s="102" t="s">
        <v>226</v>
      </c>
      <c r="C65" s="83"/>
      <c r="D65" s="83"/>
      <c r="E65" s="83"/>
      <c r="F65" s="92"/>
      <c r="G65" s="94"/>
      <c r="H65" s="92">
        <v>64245.98677000009</v>
      </c>
      <c r="I65" s="83"/>
      <c r="J65" s="93">
        <v>9.9856129740513846E-2</v>
      </c>
      <c r="K65" s="93">
        <f>H65/'סכום נכסי הקרן'!$C$42</f>
        <v>1.2387097701554585E-3</v>
      </c>
      <c r="L65" s="149"/>
    </row>
    <row r="66" spans="2:12" s="150" customFormat="1">
      <c r="B66" s="88" t="s">
        <v>2147</v>
      </c>
      <c r="C66" s="85">
        <v>5048</v>
      </c>
      <c r="D66" s="98" t="s">
        <v>160</v>
      </c>
      <c r="E66" s="113">
        <v>38200</v>
      </c>
      <c r="F66" s="95">
        <v>4692574</v>
      </c>
      <c r="G66" s="97">
        <v>1.0256000000000001</v>
      </c>
      <c r="H66" s="95">
        <v>202.27795</v>
      </c>
      <c r="I66" s="96">
        <v>2.5773195876288658E-2</v>
      </c>
      <c r="J66" s="96">
        <v>3.1439618619535361E-4</v>
      </c>
      <c r="K66" s="96">
        <f>H66/'סכום נכסי הקרן'!$C$42</f>
        <v>3.9000673123604195E-6</v>
      </c>
      <c r="L66" s="188"/>
    </row>
    <row r="67" spans="2:12" s="150" customFormat="1">
      <c r="B67" s="88" t="s">
        <v>2148</v>
      </c>
      <c r="C67" s="85">
        <v>5264</v>
      </c>
      <c r="D67" s="98" t="s">
        <v>158</v>
      </c>
      <c r="E67" s="113">
        <v>42234</v>
      </c>
      <c r="F67" s="95">
        <v>6559722.8099999996</v>
      </c>
      <c r="G67" s="97">
        <v>100.6467</v>
      </c>
      <c r="H67" s="95">
        <v>24810.859179999999</v>
      </c>
      <c r="I67" s="96">
        <v>1.0462025316455696E-3</v>
      </c>
      <c r="J67" s="96">
        <v>3.8562974869094623E-2</v>
      </c>
      <c r="K67" s="96">
        <f>H67/'סכום נכסי הקרן'!$C$42</f>
        <v>4.7837157178770817E-4</v>
      </c>
      <c r="L67" s="188"/>
    </row>
    <row r="68" spans="2:12" s="150" customFormat="1">
      <c r="B68" s="88" t="s">
        <v>2149</v>
      </c>
      <c r="C68" s="85">
        <v>5274</v>
      </c>
      <c r="D68" s="98" t="s">
        <v>158</v>
      </c>
      <c r="E68" s="113">
        <v>42472</v>
      </c>
      <c r="F68" s="95">
        <v>5479739</v>
      </c>
      <c r="G68" s="97">
        <v>100.41889999999999</v>
      </c>
      <c r="H68" s="95">
        <v>20679.122660000001</v>
      </c>
      <c r="I68" s="96">
        <v>1.8934666666666666E-3</v>
      </c>
      <c r="J68" s="96">
        <v>3.2141107313821977E-2</v>
      </c>
      <c r="K68" s="96">
        <f>H68/'סכום נכסי הקרן'!$C$42</f>
        <v>3.9870865971579036E-4</v>
      </c>
      <c r="L68" s="188"/>
    </row>
    <row r="69" spans="2:12" s="150" customFormat="1">
      <c r="B69" s="88" t="s">
        <v>2150</v>
      </c>
      <c r="C69" s="85">
        <v>5079</v>
      </c>
      <c r="D69" s="98" t="s">
        <v>160</v>
      </c>
      <c r="E69" s="113">
        <v>39065</v>
      </c>
      <c r="F69" s="95">
        <v>9100000</v>
      </c>
      <c r="G69" s="97">
        <v>48.509900000000002</v>
      </c>
      <c r="H69" s="95">
        <v>18553.726980000098</v>
      </c>
      <c r="I69" s="96">
        <v>4.9968519832505519E-2</v>
      </c>
      <c r="J69" s="96">
        <v>2.8837651371401908E-2</v>
      </c>
      <c r="K69" s="96">
        <f>H69/'סכום נכסי הקרן'!$C$42</f>
        <v>3.5772947133959972E-4</v>
      </c>
      <c r="L69" s="188"/>
    </row>
    <row r="70" spans="2:12" s="150" customFormat="1">
      <c r="B70" s="84"/>
      <c r="C70" s="85"/>
      <c r="D70" s="85"/>
      <c r="E70" s="85"/>
      <c r="F70" s="95"/>
      <c r="G70" s="97"/>
      <c r="H70" s="85"/>
      <c r="I70" s="85"/>
      <c r="J70" s="96"/>
      <c r="K70" s="85"/>
      <c r="L70" s="149"/>
    </row>
    <row r="71" spans="2:12" s="150" customFormat="1">
      <c r="B71" s="102" t="s">
        <v>227</v>
      </c>
      <c r="C71" s="83"/>
      <c r="D71" s="83"/>
      <c r="E71" s="83"/>
      <c r="F71" s="92"/>
      <c r="G71" s="94"/>
      <c r="H71" s="92">
        <f>SUM(H72:H106)</f>
        <v>245900.60855000012</v>
      </c>
      <c r="I71" s="83"/>
      <c r="J71" s="93">
        <v>0.36652201613367358</v>
      </c>
      <c r="K71" s="93">
        <f>H71/'סכום נכסי הקרן'!$C$42</f>
        <v>4.7411441805465726E-3</v>
      </c>
      <c r="L71" s="149"/>
    </row>
    <row r="72" spans="2:12" s="150" customFormat="1">
      <c r="B72" s="88" t="s">
        <v>2151</v>
      </c>
      <c r="C72" s="85">
        <v>5273</v>
      </c>
      <c r="D72" s="98" t="s">
        <v>160</v>
      </c>
      <c r="E72" s="113">
        <v>42639</v>
      </c>
      <c r="F72" s="95">
        <v>189000</v>
      </c>
      <c r="G72" s="97">
        <v>100</v>
      </c>
      <c r="H72" s="95">
        <v>794.36699999999996</v>
      </c>
      <c r="I72" s="151">
        <v>6.9230769230769226E-4</v>
      </c>
      <c r="J72" s="96">
        <v>1.2346672251693496E-3</v>
      </c>
      <c r="K72" s="96">
        <f>H72/'סכום נכסי הקרן'!$C$42</f>
        <v>1.5315978685357495E-5</v>
      </c>
      <c r="L72" s="188"/>
    </row>
    <row r="73" spans="2:12" s="150" customFormat="1">
      <c r="B73" s="88" t="s">
        <v>2152</v>
      </c>
      <c r="C73" s="85">
        <v>4020</v>
      </c>
      <c r="D73" s="98" t="s">
        <v>160</v>
      </c>
      <c r="E73" s="113">
        <v>39105</v>
      </c>
      <c r="F73" s="95">
        <v>799098.32</v>
      </c>
      <c r="G73" s="97">
        <v>47.269100000000002</v>
      </c>
      <c r="H73" s="95">
        <v>1587.5848100000001</v>
      </c>
      <c r="I73" s="96">
        <v>5.4421768707482989E-3</v>
      </c>
      <c r="J73" s="96">
        <v>2.4675482894980648E-3</v>
      </c>
      <c r="K73" s="96">
        <f>H73/'סכום נכסי הקרן'!$C$42</f>
        <v>3.0609800144212102E-5</v>
      </c>
      <c r="L73" s="188"/>
    </row>
    <row r="74" spans="2:12" s="150" customFormat="1">
      <c r="B74" s="88" t="s">
        <v>2153</v>
      </c>
      <c r="C74" s="85">
        <v>5281</v>
      </c>
      <c r="D74" s="98" t="s">
        <v>158</v>
      </c>
      <c r="E74" s="113">
        <v>42642</v>
      </c>
      <c r="F74" s="95">
        <v>4431335.87</v>
      </c>
      <c r="G74" s="97">
        <v>100</v>
      </c>
      <c r="H74" s="95">
        <v>16652.960199999998</v>
      </c>
      <c r="I74" s="96">
        <v>8.3709802200753625E-3</v>
      </c>
      <c r="J74" s="96">
        <v>2.5883331207099007E-2</v>
      </c>
      <c r="K74" s="96">
        <f>H74/'סכום נכסי הקרן'!$C$42</f>
        <v>3.2108129299342328E-4</v>
      </c>
      <c r="L74" s="188"/>
    </row>
    <row r="75" spans="2:12" s="150" customFormat="1">
      <c r="B75" s="88" t="s">
        <v>2154</v>
      </c>
      <c r="C75" s="85">
        <v>5044</v>
      </c>
      <c r="D75" s="98" t="s">
        <v>158</v>
      </c>
      <c r="E75" s="113">
        <v>38168</v>
      </c>
      <c r="F75" s="95">
        <v>2788169.39</v>
      </c>
      <c r="G75" s="97">
        <v>1E-4</v>
      </c>
      <c r="H75" s="95">
        <v>1.048E-2</v>
      </c>
      <c r="I75" s="96">
        <v>6.2500000000000003E-3</v>
      </c>
      <c r="J75" s="96">
        <v>1.6288834404972492E-8</v>
      </c>
      <c r="K75" s="96">
        <f>H75/'סכום נכסי הקרן'!$C$42</f>
        <v>2.0206209047272429E-10</v>
      </c>
      <c r="L75" s="188"/>
    </row>
    <row r="76" spans="2:12" s="150" customFormat="1">
      <c r="B76" s="88" t="s">
        <v>2155</v>
      </c>
      <c r="C76" s="85">
        <v>5263</v>
      </c>
      <c r="D76" s="98" t="s">
        <v>158</v>
      </c>
      <c r="E76" s="113">
        <v>42082</v>
      </c>
      <c r="F76" s="95">
        <v>3258309.25</v>
      </c>
      <c r="G76" s="97">
        <v>52.742899999999999</v>
      </c>
      <c r="H76" s="95">
        <v>6458.2236700000003</v>
      </c>
      <c r="I76" s="96">
        <v>5.9405940594059407E-3</v>
      </c>
      <c r="J76" s="96">
        <v>1.0037875564017532E-2</v>
      </c>
      <c r="K76" s="96">
        <f>H76/'סכום נכסי הקרן'!$C$42</f>
        <v>1.2451929155540359E-4</v>
      </c>
      <c r="L76" s="188"/>
    </row>
    <row r="77" spans="2:12" s="150" customFormat="1">
      <c r="B77" s="88" t="s">
        <v>2156</v>
      </c>
      <c r="C77" s="85">
        <v>4021</v>
      </c>
      <c r="D77" s="98" t="s">
        <v>160</v>
      </c>
      <c r="E77" s="113">
        <v>39126</v>
      </c>
      <c r="F77" s="95">
        <v>330048.71000000002</v>
      </c>
      <c r="G77" s="97">
        <v>115.91330000000001</v>
      </c>
      <c r="H77" s="95">
        <v>1607.94318</v>
      </c>
      <c r="I77" s="96">
        <v>1E-3</v>
      </c>
      <c r="J77" s="96">
        <v>2.4991908579794732E-3</v>
      </c>
      <c r="K77" s="96">
        <f>H77/'סכום נכסי הקרן'!$C$42</f>
        <v>3.1002324457267171E-5</v>
      </c>
      <c r="L77" s="188"/>
    </row>
    <row r="78" spans="2:12" s="150" customFormat="1">
      <c r="B78" s="88" t="s">
        <v>2157</v>
      </c>
      <c r="C78" s="85">
        <v>4025</v>
      </c>
      <c r="D78" s="98" t="s">
        <v>158</v>
      </c>
      <c r="E78" s="113">
        <v>39247</v>
      </c>
      <c r="F78" s="95">
        <v>694516.8</v>
      </c>
      <c r="G78" s="97">
        <v>58.628100000000003</v>
      </c>
      <c r="H78" s="95">
        <v>1530.1899599999999</v>
      </c>
      <c r="I78" s="96">
        <v>2.0127731060541891E-3</v>
      </c>
      <c r="J78" s="96">
        <v>2.3783407315449887E-3</v>
      </c>
      <c r="K78" s="96">
        <f>H78/'סכום נכסי הקרן'!$C$42</f>
        <v>2.9503185318509001E-5</v>
      </c>
      <c r="L78" s="188"/>
    </row>
    <row r="79" spans="2:12" s="150" customFormat="1">
      <c r="B79" s="88" t="s">
        <v>2158</v>
      </c>
      <c r="C79" s="85">
        <v>5266</v>
      </c>
      <c r="D79" s="98" t="s">
        <v>158</v>
      </c>
      <c r="E79" s="113">
        <v>42228</v>
      </c>
      <c r="F79" s="95">
        <v>3848827.6</v>
      </c>
      <c r="G79" s="97">
        <v>92.669600000000003</v>
      </c>
      <c r="H79" s="95">
        <v>13403.632820000001</v>
      </c>
      <c r="I79" s="96">
        <v>3.8533330764444615E-3</v>
      </c>
      <c r="J79" s="96">
        <v>2.0832972846377338E-2</v>
      </c>
      <c r="K79" s="96">
        <f>H79/'סכום נכסי הקרן'!$C$42</f>
        <v>2.5843187667347486E-4</v>
      </c>
      <c r="L79" s="188"/>
    </row>
    <row r="80" spans="2:12" s="150" customFormat="1">
      <c r="B80" s="88" t="s">
        <v>2159</v>
      </c>
      <c r="C80" s="85">
        <v>5222</v>
      </c>
      <c r="D80" s="98" t="s">
        <v>158</v>
      </c>
      <c r="E80" s="113">
        <v>40675</v>
      </c>
      <c r="F80" s="95">
        <v>3145747.69</v>
      </c>
      <c r="G80" s="97">
        <v>78.967699999999994</v>
      </c>
      <c r="H80" s="95">
        <v>9335.3402399999995</v>
      </c>
      <c r="I80" s="96">
        <v>6.1629658079625296E-3</v>
      </c>
      <c r="J80" s="96">
        <v>1.4509714817121771E-2</v>
      </c>
      <c r="K80" s="96">
        <f>H80/'סכום נכסי הקרן'!$C$42</f>
        <v>1.799922103214259E-4</v>
      </c>
      <c r="L80" s="188"/>
    </row>
    <row r="81" spans="2:12" s="150" customFormat="1">
      <c r="B81" s="88" t="s">
        <v>2160</v>
      </c>
      <c r="C81" s="85">
        <v>4027</v>
      </c>
      <c r="D81" s="98" t="s">
        <v>158</v>
      </c>
      <c r="E81" s="113">
        <v>39294</v>
      </c>
      <c r="F81" s="95">
        <v>202346.58000019996</v>
      </c>
      <c r="G81" s="97">
        <v>0.67789999999999995</v>
      </c>
      <c r="H81" s="95">
        <v>5.15489</v>
      </c>
      <c r="I81" s="96">
        <v>3.9904226666666667E-3</v>
      </c>
      <c r="J81" s="96">
        <v>8.0121325940695289E-6</v>
      </c>
      <c r="K81" s="96">
        <f>H81/'סכום נכסי הקרן'!$C$42</f>
        <v>9.9390061980624206E-8</v>
      </c>
      <c r="L81" s="188"/>
    </row>
    <row r="82" spans="2:12" s="150" customFormat="1">
      <c r="B82" s="88" t="s">
        <v>2161</v>
      </c>
      <c r="C82" s="85">
        <v>4028</v>
      </c>
      <c r="D82" s="98" t="s">
        <v>158</v>
      </c>
      <c r="E82" s="113">
        <v>39321</v>
      </c>
      <c r="F82" s="95">
        <v>375517.65</v>
      </c>
      <c r="G82" s="97">
        <v>11.4298</v>
      </c>
      <c r="H82" s="95">
        <v>161.29682</v>
      </c>
      <c r="I82" s="96">
        <v>1.8721967687484928E-3</v>
      </c>
      <c r="J82" s="96">
        <v>2.5070011364777248E-4</v>
      </c>
      <c r="K82" s="96">
        <f>H82/'סכום נכסי הקרן'!$C$42</f>
        <v>3.1099210530346111E-6</v>
      </c>
      <c r="L82" s="188"/>
    </row>
    <row r="83" spans="2:12" s="150" customFormat="1">
      <c r="B83" s="88" t="s">
        <v>2162</v>
      </c>
      <c r="C83" s="85">
        <v>5099</v>
      </c>
      <c r="D83" s="98" t="s">
        <v>158</v>
      </c>
      <c r="E83" s="113">
        <v>41326</v>
      </c>
      <c r="F83" s="95">
        <v>3720536.41</v>
      </c>
      <c r="G83" s="97">
        <v>283.15629999999999</v>
      </c>
      <c r="H83" s="95">
        <v>39590.279109999996</v>
      </c>
      <c r="I83" s="96">
        <v>4.5509570662710365E-2</v>
      </c>
      <c r="J83" s="96">
        <v>6.1534303479907605E-2</v>
      </c>
      <c r="K83" s="96">
        <f>H83/'סכום נכסי הקרן'!$C$42</f>
        <v>7.6332963352721613E-4</v>
      </c>
      <c r="L83" s="188"/>
    </row>
    <row r="84" spans="2:12" s="150" customFormat="1">
      <c r="B84" s="88" t="s">
        <v>2163</v>
      </c>
      <c r="C84" s="85">
        <v>5228</v>
      </c>
      <c r="D84" s="98" t="s">
        <v>158</v>
      </c>
      <c r="E84" s="113">
        <v>41086</v>
      </c>
      <c r="F84" s="95">
        <v>2430000</v>
      </c>
      <c r="G84" s="97">
        <v>94.260099999999994</v>
      </c>
      <c r="H84" s="95">
        <v>8607.7757700000002</v>
      </c>
      <c r="I84" s="96">
        <v>1.1320754716981131E-2</v>
      </c>
      <c r="J84" s="96">
        <v>1.3378877300826776E-2</v>
      </c>
      <c r="K84" s="96">
        <f>H84/'סכום נכסי הקרן'!$C$42</f>
        <v>1.6596423343575038E-4</v>
      </c>
      <c r="L84" s="188"/>
    </row>
    <row r="85" spans="2:12" s="150" customFormat="1">
      <c r="B85" s="88" t="s">
        <v>2164</v>
      </c>
      <c r="C85" s="85">
        <v>5087</v>
      </c>
      <c r="D85" s="98" t="s">
        <v>158</v>
      </c>
      <c r="E85" s="113">
        <v>39713</v>
      </c>
      <c r="F85" s="95">
        <v>4800000</v>
      </c>
      <c r="G85" s="97">
        <v>8.8379999999999992</v>
      </c>
      <c r="H85" s="95">
        <v>1594.23379</v>
      </c>
      <c r="I85" s="96">
        <v>4.577497024626934E-3</v>
      </c>
      <c r="J85" s="96">
        <v>2.4778826534467267E-3</v>
      </c>
      <c r="K85" s="96">
        <f>H85/'סכום נכסי הקרן'!$C$42</f>
        <v>3.0737997357791421E-5</v>
      </c>
      <c r="L85" s="188"/>
    </row>
    <row r="86" spans="2:12" s="150" customFormat="1">
      <c r="B86" s="88" t="s">
        <v>2165</v>
      </c>
      <c r="C86" s="85">
        <v>5223</v>
      </c>
      <c r="D86" s="98" t="s">
        <v>158</v>
      </c>
      <c r="E86" s="113">
        <v>40749</v>
      </c>
      <c r="F86" s="95">
        <v>5093397.0599999996</v>
      </c>
      <c r="G86" s="97">
        <v>49.326700000000002</v>
      </c>
      <c r="H86" s="95">
        <v>9441.6168200000011</v>
      </c>
      <c r="I86" s="96">
        <v>1.1223917147084332E-2</v>
      </c>
      <c r="J86" s="96">
        <v>1.4674898177116698E-2</v>
      </c>
      <c r="K86" s="96">
        <f>H86/'סכום נכסי הקרן'!$C$42</f>
        <v>1.8204130077210262E-4</v>
      </c>
      <c r="L86" s="188"/>
    </row>
    <row r="87" spans="2:12" s="150" customFormat="1">
      <c r="B87" s="88" t="s">
        <v>2166</v>
      </c>
      <c r="C87" s="85">
        <v>5270</v>
      </c>
      <c r="D87" s="98" t="s">
        <v>158</v>
      </c>
      <c r="E87" s="113">
        <v>42338</v>
      </c>
      <c r="F87" s="95">
        <v>4549523.5</v>
      </c>
      <c r="G87" s="97">
        <v>97.9482</v>
      </c>
      <c r="H87" s="95">
        <v>16746.310829999999</v>
      </c>
      <c r="I87" s="96">
        <v>3.404529021669217E-2</v>
      </c>
      <c r="J87" s="96">
        <v>2.6028424046189644E-2</v>
      </c>
      <c r="K87" s="96">
        <f>H87/'סכום נכסי הקרן'!$C$42</f>
        <v>3.2288116164273112E-4</v>
      </c>
      <c r="L87" s="188"/>
    </row>
    <row r="88" spans="2:12" s="150" customFormat="1">
      <c r="B88" s="88" t="s">
        <v>2167</v>
      </c>
      <c r="C88" s="85">
        <v>5280</v>
      </c>
      <c r="D88" s="98" t="s">
        <v>158</v>
      </c>
      <c r="E88" s="113">
        <v>42604</v>
      </c>
      <c r="F88" s="95">
        <v>701542.85</v>
      </c>
      <c r="G88" s="97">
        <v>100</v>
      </c>
      <c r="H88" s="95">
        <v>2636.3980300000003</v>
      </c>
      <c r="I88" s="96">
        <v>0.33406802380952377</v>
      </c>
      <c r="J88" s="96">
        <v>4.0976957000253538E-3</v>
      </c>
      <c r="K88" s="96">
        <f>H88/'סכום נכסי הקרן'!$C$42</f>
        <v>5.083168866984467E-5</v>
      </c>
      <c r="L88" s="188"/>
    </row>
    <row r="89" spans="2:12" s="150" customFormat="1">
      <c r="B89" s="88" t="s">
        <v>2168</v>
      </c>
      <c r="C89" s="85">
        <v>5059</v>
      </c>
      <c r="D89" s="98" t="s">
        <v>160</v>
      </c>
      <c r="E89" s="113">
        <v>39255</v>
      </c>
      <c r="F89" s="95">
        <v>2844600</v>
      </c>
      <c r="G89" s="97">
        <v>25.520700000000001</v>
      </c>
      <c r="H89" s="95">
        <v>3051.2175699999998</v>
      </c>
      <c r="I89" s="96">
        <v>6.2630480167014616E-3</v>
      </c>
      <c r="J89" s="96">
        <v>4.7424406232130312E-3</v>
      </c>
      <c r="K89" s="96">
        <f>H89/'סכום נכסי הקרן'!$C$42</f>
        <v>5.8829713805468118E-5</v>
      </c>
      <c r="L89" s="188"/>
    </row>
    <row r="90" spans="2:12" s="150" customFormat="1">
      <c r="B90" s="88" t="s">
        <v>2169</v>
      </c>
      <c r="C90" s="85">
        <v>4023</v>
      </c>
      <c r="D90" s="98" t="s">
        <v>160</v>
      </c>
      <c r="E90" s="113">
        <v>39205</v>
      </c>
      <c r="F90" s="95">
        <v>2534941</v>
      </c>
      <c r="G90" s="97">
        <v>41.314500000000002</v>
      </c>
      <c r="H90" s="95">
        <v>4401.7943399999995</v>
      </c>
      <c r="I90" s="96">
        <v>3.9999999999999994E-2</v>
      </c>
      <c r="J90" s="96">
        <v>6.8416125084928611E-3</v>
      </c>
      <c r="K90" s="96">
        <f>H90/'סכום נכסי הקרן'!$C$42</f>
        <v>8.4869825016355488E-5</v>
      </c>
      <c r="L90" s="188"/>
    </row>
    <row r="91" spans="2:12" s="150" customFormat="1">
      <c r="B91" s="88" t="s">
        <v>2170</v>
      </c>
      <c r="C91" s="85">
        <v>4030</v>
      </c>
      <c r="D91" s="98" t="s">
        <v>158</v>
      </c>
      <c r="E91" s="113">
        <v>39377</v>
      </c>
      <c r="F91" s="95">
        <v>600000</v>
      </c>
      <c r="G91" s="97">
        <v>1E-4</v>
      </c>
      <c r="H91" s="95">
        <v>2.2500002999999999E-3</v>
      </c>
      <c r="I91" s="96">
        <v>1.0499999999999999E-3</v>
      </c>
      <c r="J91" s="96">
        <v>3.4971261734578656E-9</v>
      </c>
      <c r="K91" s="96">
        <f>H91/'סכום נכסי הקרן'!$C$42</f>
        <v>4.3381656887619917E-11</v>
      </c>
      <c r="L91" s="188"/>
    </row>
    <row r="92" spans="2:12" s="150" customFormat="1">
      <c r="B92" s="88" t="s">
        <v>2171</v>
      </c>
      <c r="C92" s="85">
        <v>5121</v>
      </c>
      <c r="D92" s="98" t="s">
        <v>159</v>
      </c>
      <c r="E92" s="113">
        <v>39988</v>
      </c>
      <c r="F92" s="95">
        <v>38610484.789999999</v>
      </c>
      <c r="G92" s="97">
        <v>7.1790000000000003</v>
      </c>
      <c r="H92" s="95">
        <v>2771.8467000000001</v>
      </c>
      <c r="I92" s="96">
        <v>0.10322448979591836</v>
      </c>
      <c r="J92" s="96">
        <v>4.308220600407392E-3</v>
      </c>
      <c r="K92" s="96">
        <f>H92/'סכום נכסי הקרן'!$C$42</f>
        <v>5.3443238422893343E-5</v>
      </c>
      <c r="L92" s="188"/>
    </row>
    <row r="93" spans="2:12" s="150" customFormat="1">
      <c r="B93" s="88" t="s">
        <v>2172</v>
      </c>
      <c r="C93" s="85">
        <v>5258</v>
      </c>
      <c r="D93" s="98" t="s">
        <v>159</v>
      </c>
      <c r="E93" s="113">
        <v>42036</v>
      </c>
      <c r="F93" s="95">
        <v>30189891</v>
      </c>
      <c r="G93" s="97">
        <v>81.4666</v>
      </c>
      <c r="H93" s="95">
        <v>24594.677739999999</v>
      </c>
      <c r="I93" s="96">
        <v>5.6495050356632381E-2</v>
      </c>
      <c r="J93" s="96">
        <v>3.8226968792988848E-2</v>
      </c>
      <c r="K93" s="96">
        <f>H93/'סכום נכסי הקרן'!$C$42</f>
        <v>4.742034349854368E-4</v>
      </c>
      <c r="L93" s="188"/>
    </row>
    <row r="94" spans="2:12" s="150" customFormat="1">
      <c r="B94" s="88" t="s">
        <v>2173</v>
      </c>
      <c r="C94" s="85">
        <v>5255</v>
      </c>
      <c r="D94" s="98" t="s">
        <v>158</v>
      </c>
      <c r="E94" s="113">
        <v>41407</v>
      </c>
      <c r="F94" s="95">
        <v>871299</v>
      </c>
      <c r="G94" s="97">
        <v>78.156999999999996</v>
      </c>
      <c r="H94" s="95">
        <v>2559.1272000000004</v>
      </c>
      <c r="I94" s="96">
        <v>2.8089887640449437E-2</v>
      </c>
      <c r="J94" s="96">
        <v>3.977595341799707E-3</v>
      </c>
      <c r="K94" s="96">
        <f>H94/'סכום נכסי הקרן'!$C$42</f>
        <v>4.9341850364275727E-5</v>
      </c>
      <c r="L94" s="188"/>
    </row>
    <row r="95" spans="2:12" s="150" customFormat="1">
      <c r="B95" s="88" t="s">
        <v>2174</v>
      </c>
      <c r="C95" s="85">
        <v>5278</v>
      </c>
      <c r="D95" s="98" t="s">
        <v>160</v>
      </c>
      <c r="E95" s="113">
        <v>42562</v>
      </c>
      <c r="F95" s="95">
        <v>211971.36</v>
      </c>
      <c r="G95" s="97">
        <v>100</v>
      </c>
      <c r="H95" s="95">
        <v>890.91562999999996</v>
      </c>
      <c r="I95" s="96">
        <v>1.8980667838312829E-2</v>
      </c>
      <c r="J95" s="96">
        <v>1.3847306455984489E-3</v>
      </c>
      <c r="K95" s="96">
        <f>H95/'סכום נכסי הקרן'!$C$42</f>
        <v>1.7177507121433603E-5</v>
      </c>
      <c r="L95" s="188"/>
    </row>
    <row r="96" spans="2:12" s="150" customFormat="1">
      <c r="B96" s="88" t="s">
        <v>2175</v>
      </c>
      <c r="C96" s="85">
        <v>4029</v>
      </c>
      <c r="D96" s="98" t="s">
        <v>158</v>
      </c>
      <c r="E96" s="113">
        <v>39321</v>
      </c>
      <c r="F96" s="95">
        <v>929488.21999979997</v>
      </c>
      <c r="G96" s="97">
        <v>84.064800000000005</v>
      </c>
      <c r="H96" s="95">
        <v>2936.3975199997999</v>
      </c>
      <c r="I96" s="96">
        <v>4.4885831966234328E-3</v>
      </c>
      <c r="J96" s="96">
        <v>4.5639783349664736E-3</v>
      </c>
      <c r="K96" s="96">
        <f>H96/'סכום נכסי הקרן'!$C$42</f>
        <v>5.6615898983786527E-5</v>
      </c>
      <c r="L96" s="188"/>
    </row>
    <row r="97" spans="2:12" s="150" customFormat="1">
      <c r="B97" s="88" t="s">
        <v>2176</v>
      </c>
      <c r="C97" s="85">
        <v>5268</v>
      </c>
      <c r="D97" s="98" t="s">
        <v>160</v>
      </c>
      <c r="E97" s="113">
        <v>42206</v>
      </c>
      <c r="F97" s="95">
        <v>1008632</v>
      </c>
      <c r="G97" s="97">
        <v>71.365200000000002</v>
      </c>
      <c r="H97" s="95">
        <v>3025.37084</v>
      </c>
      <c r="I97" s="96">
        <v>3.9035591274397246E-3</v>
      </c>
      <c r="J97" s="96">
        <v>4.7022676170221881E-3</v>
      </c>
      <c r="K97" s="96">
        <f>H97/'סכום נכסי הקרן'!$C$42</f>
        <v>5.8331369884124226E-5</v>
      </c>
      <c r="L97" s="188"/>
    </row>
    <row r="98" spans="2:12" s="150" customFormat="1">
      <c r="B98" s="88" t="s">
        <v>2177</v>
      </c>
      <c r="C98" s="85">
        <v>4022</v>
      </c>
      <c r="D98" s="98" t="s">
        <v>158</v>
      </c>
      <c r="E98" s="113">
        <v>39134</v>
      </c>
      <c r="F98" s="95">
        <v>338203.28</v>
      </c>
      <c r="G98" s="97">
        <v>1E-4</v>
      </c>
      <c r="H98" s="95">
        <v>1.2800000000000001E-3</v>
      </c>
      <c r="I98" s="96">
        <v>4.2000000000000006E-3</v>
      </c>
      <c r="J98" s="96">
        <v>1.9894759578592361E-9</v>
      </c>
      <c r="K98" s="96">
        <f>H98/'סכום נכסי הקרן'!$C$42</f>
        <v>2.4679339294378541E-11</v>
      </c>
      <c r="L98" s="188"/>
    </row>
    <row r="99" spans="2:12" s="150" customFormat="1">
      <c r="B99" s="88" t="s">
        <v>2178</v>
      </c>
      <c r="C99" s="85">
        <v>5233</v>
      </c>
      <c r="D99" s="98" t="s">
        <v>158</v>
      </c>
      <c r="E99" s="113">
        <v>41269</v>
      </c>
      <c r="F99" s="95">
        <v>7365690</v>
      </c>
      <c r="G99" s="97">
        <v>37.024299999999997</v>
      </c>
      <c r="H99" s="95">
        <v>10248.42362</v>
      </c>
      <c r="I99" s="96">
        <v>8.5047385835919521E-3</v>
      </c>
      <c r="J99" s="96">
        <v>1.5928900310895871E-2</v>
      </c>
      <c r="K99" s="96">
        <f>H99/'סכום נכסי הקרן'!$C$42</f>
        <v>1.9759712793008058E-4</v>
      </c>
      <c r="L99" s="188"/>
    </row>
    <row r="100" spans="2:12" s="150" customFormat="1">
      <c r="B100" s="88" t="s">
        <v>2179</v>
      </c>
      <c r="C100" s="85">
        <v>5267</v>
      </c>
      <c r="D100" s="98" t="s">
        <v>160</v>
      </c>
      <c r="E100" s="113">
        <v>42446</v>
      </c>
      <c r="F100" s="95">
        <v>1796056.53</v>
      </c>
      <c r="G100" s="97">
        <v>79.997299999999996</v>
      </c>
      <c r="H100" s="95">
        <v>6038.8566600000004</v>
      </c>
      <c r="I100" s="96">
        <v>1.0688340629370871E-2</v>
      </c>
      <c r="J100" s="96">
        <v>9.3860626078344743E-3</v>
      </c>
      <c r="K100" s="96">
        <f>H100/'סכום נכסי הקרן'!$C$42</f>
        <v>1.164335878611387E-4</v>
      </c>
      <c r="L100" s="188"/>
    </row>
    <row r="101" spans="2:12" s="150" customFormat="1">
      <c r="B101" s="88" t="s">
        <v>2180</v>
      </c>
      <c r="C101" s="85">
        <v>5083</v>
      </c>
      <c r="D101" s="98" t="s">
        <v>158</v>
      </c>
      <c r="E101" s="113">
        <v>39415</v>
      </c>
      <c r="F101" s="95">
        <v>3693864</v>
      </c>
      <c r="G101" s="97">
        <v>81.167000000000002</v>
      </c>
      <c r="H101" s="95">
        <v>11267.230300000001</v>
      </c>
      <c r="I101" s="96">
        <v>2.9136892404740572E-2</v>
      </c>
      <c r="J101" s="96">
        <v>1.7512409213682117E-2</v>
      </c>
      <c r="K101" s="96">
        <f>H101/'סכום נכסי הקרן'!$C$42</f>
        <v>2.1724046834500197E-4</v>
      </c>
      <c r="L101" s="188"/>
    </row>
    <row r="102" spans="2:12" s="150" customFormat="1">
      <c r="B102" s="88" t="s">
        <v>2124</v>
      </c>
      <c r="C102" s="85">
        <v>5276</v>
      </c>
      <c r="D102" s="98" t="s">
        <v>158</v>
      </c>
      <c r="E102" s="113">
        <v>42521</v>
      </c>
      <c r="F102" s="95">
        <v>2793244.25</v>
      </c>
      <c r="G102" s="97">
        <v>96.081199999999995</v>
      </c>
      <c r="H102" s="95">
        <v>10085.65497</v>
      </c>
      <c r="I102" s="96">
        <v>2.2240000000000003E-3</v>
      </c>
      <c r="J102" s="96">
        <v>1.5675912564123838E-2</v>
      </c>
      <c r="K102" s="96">
        <f>H102/'סכום נכסי הקרן'!$C$42</f>
        <v>1.9445882891458218E-4</v>
      </c>
      <c r="L102" s="188"/>
    </row>
    <row r="103" spans="2:12" s="150" customFormat="1">
      <c r="B103" s="88" t="s">
        <v>2181</v>
      </c>
      <c r="C103" s="85">
        <v>5269</v>
      </c>
      <c r="D103" s="98" t="s">
        <v>160</v>
      </c>
      <c r="E103" s="113">
        <v>42271</v>
      </c>
      <c r="F103" s="95">
        <v>1664669.62</v>
      </c>
      <c r="G103" s="97">
        <v>90.458699999999993</v>
      </c>
      <c r="H103" s="95">
        <v>6329.0392199999997</v>
      </c>
      <c r="I103" s="96">
        <v>2.2184807368525305E-2</v>
      </c>
      <c r="J103" s="96">
        <v>9.8370870035454448E-3</v>
      </c>
      <c r="K103" s="96">
        <f>H103/'סכום נכסי הקרן'!$C$42</f>
        <v>1.2202852056078819E-4</v>
      </c>
      <c r="L103" s="188"/>
    </row>
    <row r="104" spans="2:12" s="150" customFormat="1">
      <c r="B104" s="88" t="s">
        <v>2182</v>
      </c>
      <c r="C104" s="85">
        <v>5227</v>
      </c>
      <c r="D104" s="98" t="s">
        <v>158</v>
      </c>
      <c r="E104" s="113">
        <v>40997</v>
      </c>
      <c r="F104" s="95">
        <v>1218332.2700001001</v>
      </c>
      <c r="G104" s="97">
        <v>73.615600000000001</v>
      </c>
      <c r="H104" s="95">
        <v>3370.4848500001003</v>
      </c>
      <c r="I104" s="96">
        <v>3.0303030303030303E-3</v>
      </c>
      <c r="J104" s="96">
        <v>5.2386707620343687E-3</v>
      </c>
      <c r="K104" s="96">
        <f>H104/'סכום נכסי הקרן'!$C$42</f>
        <v>6.4985421249777372E-5</v>
      </c>
      <c r="L104" s="188"/>
    </row>
    <row r="105" spans="2:12" s="150" customFormat="1">
      <c r="B105" s="88" t="s">
        <v>2183</v>
      </c>
      <c r="C105" s="85">
        <v>5257</v>
      </c>
      <c r="D105" s="98" t="s">
        <v>158</v>
      </c>
      <c r="E105" s="113">
        <v>42033</v>
      </c>
      <c r="F105" s="95">
        <v>3048938</v>
      </c>
      <c r="G105" s="97">
        <v>92.058300000000003</v>
      </c>
      <c r="H105" s="95">
        <v>10547.95624</v>
      </c>
      <c r="I105" s="96">
        <v>2.4990949283073514E-2</v>
      </c>
      <c r="J105" s="96">
        <v>1.6394457300024454E-2</v>
      </c>
      <c r="K105" s="96">
        <f>H105/'סכום נכסי הקרן'!$C$42</f>
        <v>2.0337233664782599E-4</v>
      </c>
      <c r="L105" s="188"/>
    </row>
    <row r="106" spans="2:12" s="150" customFormat="1">
      <c r="B106" s="88" t="s">
        <v>2184</v>
      </c>
      <c r="C106" s="85">
        <v>5094</v>
      </c>
      <c r="D106" s="98" t="s">
        <v>158</v>
      </c>
      <c r="E106" s="113">
        <v>39717</v>
      </c>
      <c r="F106" s="95">
        <v>4491636</v>
      </c>
      <c r="G106" s="97">
        <v>80.738399999999999</v>
      </c>
      <c r="H106" s="95">
        <v>13628.2932</v>
      </c>
      <c r="I106" s="96">
        <v>3.0500079300206182E-2</v>
      </c>
      <c r="J106" s="96">
        <v>2.1182157553169149E-2</v>
      </c>
      <c r="K106" s="96">
        <f>H106/'סכום נכסי הקרן'!$C$42</f>
        <v>2.627634936609936E-4</v>
      </c>
      <c r="L106" s="149"/>
    </row>
    <row r="107" spans="2:12" s="150" customFormat="1">
      <c r="B107" s="156"/>
      <c r="L107" s="149"/>
    </row>
    <row r="108" spans="2:12" s="150" customFormat="1">
      <c r="B108" s="156"/>
      <c r="L108" s="149"/>
    </row>
    <row r="109" spans="2:12" s="150" customFormat="1">
      <c r="B109" s="156"/>
      <c r="L109" s="149"/>
    </row>
    <row r="110" spans="2:12" s="150" customFormat="1">
      <c r="B110" s="157" t="s">
        <v>2681</v>
      </c>
      <c r="L110" s="149"/>
    </row>
    <row r="111" spans="2:12" s="150" customFormat="1">
      <c r="B111" s="157" t="s">
        <v>140</v>
      </c>
      <c r="L111" s="149"/>
    </row>
    <row r="112" spans="2:12" s="150" customFormat="1">
      <c r="B112" s="156"/>
      <c r="L112" s="149"/>
    </row>
    <row r="113" spans="2:12" s="150" customFormat="1">
      <c r="B113" s="156"/>
      <c r="L113" s="149"/>
    </row>
    <row r="114" spans="2:12" s="150" customFormat="1">
      <c r="B114" s="156"/>
      <c r="L114" s="149"/>
    </row>
    <row r="115" spans="2:12" s="150" customFormat="1">
      <c r="B115" s="156"/>
      <c r="L115" s="149"/>
    </row>
    <row r="116" spans="2:12" s="150" customFormat="1">
      <c r="B116" s="156"/>
      <c r="L116" s="149"/>
    </row>
    <row r="117" spans="2:12" s="150" customFormat="1">
      <c r="B117" s="156"/>
      <c r="L117" s="149"/>
    </row>
    <row r="118" spans="2:12" s="150" customFormat="1">
      <c r="B118" s="156"/>
      <c r="L118" s="149"/>
    </row>
    <row r="119" spans="2:12" s="150" customFormat="1">
      <c r="B119" s="156"/>
      <c r="L119" s="149"/>
    </row>
    <row r="120" spans="2:12" s="150" customFormat="1">
      <c r="B120" s="156"/>
      <c r="L120" s="149"/>
    </row>
    <row r="121" spans="2:12" s="150" customFormat="1">
      <c r="B121" s="156"/>
      <c r="L121" s="149"/>
    </row>
    <row r="122" spans="2:12" s="150" customFormat="1">
      <c r="B122" s="156"/>
      <c r="L122" s="149"/>
    </row>
    <row r="123" spans="2:12" s="150" customFormat="1">
      <c r="B123" s="156"/>
      <c r="L123" s="149"/>
    </row>
    <row r="124" spans="2:12" s="150" customFormat="1">
      <c r="B124" s="156"/>
      <c r="L124" s="149"/>
    </row>
    <row r="125" spans="2:12" s="150" customFormat="1">
      <c r="B125" s="156"/>
      <c r="L125" s="149"/>
    </row>
    <row r="126" spans="2:12" s="150" customFormat="1">
      <c r="B126" s="156"/>
      <c r="L126" s="149"/>
    </row>
    <row r="127" spans="2:12" s="150" customFormat="1">
      <c r="B127" s="156"/>
      <c r="L127" s="149"/>
    </row>
    <row r="128" spans="2:12" s="150" customFormat="1">
      <c r="B128" s="156"/>
      <c r="L128" s="149"/>
    </row>
    <row r="129" spans="2:12" s="150" customFormat="1">
      <c r="B129" s="156"/>
      <c r="L129" s="149"/>
    </row>
    <row r="130" spans="2:12" s="150" customFormat="1">
      <c r="B130" s="156"/>
      <c r="L130" s="149"/>
    </row>
    <row r="131" spans="2:12" s="150" customFormat="1">
      <c r="B131" s="156"/>
      <c r="L131" s="149"/>
    </row>
    <row r="132" spans="2:12" s="150" customFormat="1">
      <c r="B132" s="156"/>
      <c r="L132" s="149"/>
    </row>
    <row r="133" spans="2:12" s="150" customFormat="1">
      <c r="B133" s="156"/>
      <c r="L133" s="149"/>
    </row>
    <row r="134" spans="2:12" s="150" customFormat="1">
      <c r="B134" s="156"/>
      <c r="L134" s="149"/>
    </row>
    <row r="135" spans="2:12" s="150" customFormat="1">
      <c r="B135" s="156"/>
      <c r="L135" s="149"/>
    </row>
    <row r="136" spans="2:12" s="150" customFormat="1">
      <c r="B136" s="156"/>
      <c r="L136" s="149"/>
    </row>
    <row r="137" spans="2:12" s="150" customFormat="1">
      <c r="B137" s="156"/>
      <c r="L137" s="149"/>
    </row>
    <row r="138" spans="2:12" s="150" customFormat="1">
      <c r="B138" s="156"/>
      <c r="L138" s="149"/>
    </row>
    <row r="139" spans="2:12" s="150" customFormat="1">
      <c r="B139" s="156"/>
      <c r="L139" s="149"/>
    </row>
    <row r="140" spans="2:12" s="150" customFormat="1">
      <c r="B140" s="156"/>
      <c r="L140" s="149"/>
    </row>
    <row r="141" spans="2:12" s="150" customFormat="1">
      <c r="B141" s="156"/>
      <c r="L141" s="149"/>
    </row>
    <row r="142" spans="2:12" s="150" customFormat="1">
      <c r="B142" s="156"/>
      <c r="L142" s="149"/>
    </row>
    <row r="143" spans="2:12" s="150" customFormat="1">
      <c r="B143" s="156"/>
      <c r="L143" s="149"/>
    </row>
    <row r="144" spans="2:12" s="150" customFormat="1">
      <c r="B144" s="156"/>
      <c r="L144" s="149"/>
    </row>
    <row r="145" spans="2:12" s="150" customFormat="1">
      <c r="B145" s="156"/>
      <c r="L145" s="149"/>
    </row>
    <row r="146" spans="2:12" s="150" customFormat="1">
      <c r="B146" s="156"/>
      <c r="L146" s="149"/>
    </row>
    <row r="147" spans="2:12" s="150" customFormat="1">
      <c r="B147" s="156"/>
      <c r="L147" s="149"/>
    </row>
    <row r="148" spans="2:12" s="150" customFormat="1">
      <c r="B148" s="156"/>
      <c r="L148" s="149"/>
    </row>
    <row r="149" spans="2:12" s="150" customFormat="1">
      <c r="B149" s="156"/>
      <c r="L149" s="149"/>
    </row>
    <row r="150" spans="2:12" s="150" customFormat="1">
      <c r="B150" s="156"/>
      <c r="L150" s="149"/>
    </row>
    <row r="151" spans="2:12" s="150" customFormat="1">
      <c r="B151" s="156"/>
      <c r="L151" s="149"/>
    </row>
    <row r="152" spans="2:12" s="150" customFormat="1">
      <c r="B152" s="156"/>
      <c r="L152" s="149"/>
    </row>
    <row r="153" spans="2:12" s="150" customFormat="1">
      <c r="B153" s="156"/>
      <c r="L153" s="149"/>
    </row>
    <row r="154" spans="2:12" s="150" customFormat="1">
      <c r="B154" s="156"/>
      <c r="L154" s="149"/>
    </row>
    <row r="155" spans="2:12" s="150" customFormat="1">
      <c r="B155" s="156"/>
      <c r="L155" s="149"/>
    </row>
    <row r="156" spans="2:12" s="150" customFormat="1">
      <c r="B156" s="156"/>
      <c r="L156" s="149"/>
    </row>
    <row r="157" spans="2:12" s="150" customFormat="1">
      <c r="B157" s="156"/>
      <c r="L157" s="149"/>
    </row>
    <row r="158" spans="2:12" s="150" customFormat="1">
      <c r="B158" s="156"/>
      <c r="L158" s="149"/>
    </row>
    <row r="159" spans="2:12" s="150" customFormat="1">
      <c r="B159" s="156"/>
      <c r="L159" s="149"/>
    </row>
    <row r="160" spans="2:12" s="150" customFormat="1">
      <c r="B160" s="156"/>
      <c r="L160" s="149"/>
    </row>
    <row r="161" spans="2:12" s="150" customFormat="1">
      <c r="B161" s="156"/>
      <c r="L161" s="149"/>
    </row>
    <row r="162" spans="2:12" s="150" customFormat="1">
      <c r="B162" s="156"/>
      <c r="L162" s="149"/>
    </row>
    <row r="163" spans="2:12" s="150" customFormat="1">
      <c r="B163" s="156"/>
      <c r="L163" s="149"/>
    </row>
    <row r="164" spans="2:12" s="150" customFormat="1">
      <c r="B164" s="156"/>
      <c r="L164" s="149"/>
    </row>
    <row r="165" spans="2:12" s="150" customFormat="1">
      <c r="B165" s="156"/>
      <c r="L165" s="149"/>
    </row>
    <row r="166" spans="2:12" s="150" customFormat="1">
      <c r="B166" s="156"/>
      <c r="L166" s="149"/>
    </row>
    <row r="167" spans="2:12" s="150" customFormat="1">
      <c r="B167" s="156"/>
      <c r="L167" s="149"/>
    </row>
    <row r="168" spans="2:12" s="150" customFormat="1">
      <c r="B168" s="156"/>
      <c r="L168" s="149"/>
    </row>
    <row r="169" spans="2:12" s="150" customFormat="1">
      <c r="B169" s="156"/>
      <c r="L169" s="149"/>
    </row>
    <row r="170" spans="2:12" s="150" customFormat="1">
      <c r="B170" s="156"/>
      <c r="L170" s="149"/>
    </row>
    <row r="171" spans="2:12" s="150" customFormat="1">
      <c r="B171" s="156"/>
      <c r="L171" s="149"/>
    </row>
    <row r="172" spans="2:12" s="150" customFormat="1">
      <c r="B172" s="156"/>
      <c r="L172" s="149"/>
    </row>
    <row r="173" spans="2:12" s="150" customFormat="1">
      <c r="B173" s="156"/>
      <c r="L173" s="149"/>
    </row>
    <row r="174" spans="2:12" s="150" customFormat="1">
      <c r="B174" s="156"/>
      <c r="L174" s="149"/>
    </row>
    <row r="175" spans="2:12" s="150" customFormat="1">
      <c r="B175" s="156"/>
      <c r="L175" s="149"/>
    </row>
    <row r="176" spans="2:12" s="150" customFormat="1">
      <c r="B176" s="156"/>
      <c r="L176" s="149"/>
    </row>
    <row r="177" spans="2:12" s="150" customFormat="1">
      <c r="B177" s="156"/>
      <c r="L177" s="149"/>
    </row>
    <row r="178" spans="2:12" s="150" customFormat="1">
      <c r="B178" s="156"/>
      <c r="L178" s="149"/>
    </row>
    <row r="179" spans="2:12" s="150" customFormat="1">
      <c r="B179" s="156"/>
      <c r="L179" s="149"/>
    </row>
    <row r="180" spans="2:12" s="150" customFormat="1">
      <c r="B180" s="156"/>
      <c r="L180" s="149"/>
    </row>
    <row r="181" spans="2:12" s="150" customFormat="1">
      <c r="B181" s="156"/>
      <c r="L181" s="149"/>
    </row>
    <row r="182" spans="2:12" s="150" customFormat="1">
      <c r="B182" s="156"/>
      <c r="L182" s="149"/>
    </row>
    <row r="183" spans="2:12" s="150" customFormat="1">
      <c r="B183" s="156"/>
      <c r="L183" s="149"/>
    </row>
    <row r="184" spans="2:12" s="150" customFormat="1">
      <c r="B184" s="156"/>
      <c r="L184" s="149"/>
    </row>
    <row r="185" spans="2:12" s="150" customFormat="1">
      <c r="B185" s="156"/>
      <c r="L185" s="149"/>
    </row>
    <row r="186" spans="2:12" s="150" customFormat="1">
      <c r="B186" s="156"/>
      <c r="L186" s="149"/>
    </row>
    <row r="187" spans="2:12" s="150" customFormat="1">
      <c r="B187" s="156"/>
      <c r="L187" s="149"/>
    </row>
    <row r="188" spans="2:12" s="150" customFormat="1">
      <c r="B188" s="156"/>
      <c r="L188" s="149"/>
    </row>
    <row r="189" spans="2:12" s="150" customFormat="1">
      <c r="B189" s="156"/>
      <c r="L189" s="149"/>
    </row>
    <row r="190" spans="2:12" s="150" customFormat="1">
      <c r="B190" s="156"/>
      <c r="L190" s="149"/>
    </row>
    <row r="191" spans="2:12" s="150" customFormat="1">
      <c r="B191" s="156"/>
      <c r="L191" s="149"/>
    </row>
    <row r="192" spans="2:12" s="150" customFormat="1">
      <c r="B192" s="156"/>
      <c r="L192" s="149"/>
    </row>
    <row r="193" spans="2:12" s="150" customFormat="1">
      <c r="B193" s="156"/>
      <c r="L193" s="149"/>
    </row>
    <row r="194" spans="2:12" s="150" customFormat="1">
      <c r="B194" s="156"/>
      <c r="L194" s="149"/>
    </row>
    <row r="195" spans="2:12" s="150" customFormat="1">
      <c r="B195" s="156"/>
      <c r="L195" s="149"/>
    </row>
    <row r="196" spans="2:12" s="150" customFormat="1">
      <c r="B196" s="156"/>
      <c r="L196" s="149"/>
    </row>
    <row r="197" spans="2:12" s="150" customFormat="1">
      <c r="B197" s="156"/>
      <c r="L197" s="149"/>
    </row>
    <row r="198" spans="2:12" s="150" customFormat="1">
      <c r="B198" s="156"/>
      <c r="L198" s="149"/>
    </row>
    <row r="199" spans="2:12" s="150" customFormat="1">
      <c r="B199" s="156"/>
      <c r="L199" s="149"/>
    </row>
    <row r="200" spans="2:12" s="150" customFormat="1">
      <c r="B200" s="156"/>
      <c r="L200" s="149"/>
    </row>
    <row r="201" spans="2:12" s="150" customFormat="1">
      <c r="B201" s="156"/>
      <c r="L201" s="149"/>
    </row>
    <row r="202" spans="2:12" s="150" customFormat="1">
      <c r="B202" s="156"/>
      <c r="L202" s="149"/>
    </row>
    <row r="203" spans="2:12" s="150" customFormat="1">
      <c r="B203" s="156"/>
      <c r="L203" s="149"/>
    </row>
    <row r="204" spans="2:12" s="150" customFormat="1">
      <c r="B204" s="156"/>
      <c r="L204" s="149"/>
    </row>
    <row r="205" spans="2:12" s="150" customFormat="1">
      <c r="B205" s="156"/>
      <c r="L205" s="149"/>
    </row>
    <row r="206" spans="2:12" s="150" customFormat="1">
      <c r="B206" s="156"/>
      <c r="L206" s="149"/>
    </row>
    <row r="207" spans="2:12" s="150" customFormat="1">
      <c r="B207" s="156"/>
      <c r="L207" s="149"/>
    </row>
    <row r="208" spans="2:12" s="150" customFormat="1">
      <c r="B208" s="156"/>
      <c r="L208" s="149"/>
    </row>
    <row r="209" spans="2:12" s="150" customFormat="1">
      <c r="B209" s="156"/>
      <c r="L209" s="149"/>
    </row>
    <row r="210" spans="2:12">
      <c r="C210" s="1"/>
    </row>
    <row r="211" spans="2:12">
      <c r="C211" s="1"/>
    </row>
    <row r="212" spans="2:12">
      <c r="C212" s="1"/>
    </row>
    <row r="213" spans="2:12">
      <c r="C213" s="1"/>
    </row>
    <row r="214" spans="2:12">
      <c r="C214" s="1"/>
    </row>
    <row r="215" spans="2:12">
      <c r="C215" s="1"/>
    </row>
    <row r="216" spans="2:12">
      <c r="C216" s="1"/>
    </row>
    <row r="217" spans="2:12">
      <c r="C217" s="1"/>
    </row>
    <row r="218" spans="2:12">
      <c r="C218" s="1"/>
    </row>
    <row r="219" spans="2:12">
      <c r="C219" s="1"/>
    </row>
    <row r="220" spans="2:12">
      <c r="C220" s="1"/>
    </row>
    <row r="221" spans="2:12">
      <c r="C221" s="1"/>
    </row>
    <row r="222" spans="2:12">
      <c r="C222" s="1"/>
    </row>
    <row r="223" spans="2:12">
      <c r="C223" s="1"/>
    </row>
    <row r="224" spans="2:12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  <row r="638" spans="3:3">
      <c r="C638" s="1"/>
    </row>
  </sheetData>
  <sheetProtection password="CC23"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D1:K44 A1:A1048576 B1:B44 B46:K1048576 C5:C44 L1:XFD1048576"/>
  </dataValidations>
  <printOptions gridLines="1"/>
  <pageMargins left="0" right="0" top="0.51181102362204722" bottom="0.51181102362204722" header="0" footer="0.23622047244094491"/>
  <pageSetup paperSize="9" scale="79" fitToHeight="100" pageOrder="overThenDown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4"/>
  <sheetViews>
    <sheetView rightToLeft="1" workbookViewId="0">
      <selection activeCell="C18" sqref="C18"/>
    </sheetView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41.7109375" style="2" bestFit="1" customWidth="1"/>
    <col min="4" max="4" width="15.7109375" style="2" bestFit="1" customWidth="1"/>
    <col min="5" max="5" width="9" style="1" bestFit="1" customWidth="1"/>
    <col min="6" max="6" width="11.28515625" style="1" bestFit="1" customWidth="1"/>
    <col min="7" max="7" width="13.140625" style="1" bestFit="1" customWidth="1"/>
    <col min="8" max="8" width="5.7109375" style="1" bestFit="1" customWidth="1"/>
    <col min="9" max="9" width="7.28515625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6" t="s">
        <v>172</v>
      </c>
      <c r="C1" s="79" t="s" vm="1">
        <v>233</v>
      </c>
    </row>
    <row r="2" spans="2:59">
      <c r="B2" s="56" t="s">
        <v>171</v>
      </c>
      <c r="C2" s="79" t="s">
        <v>234</v>
      </c>
    </row>
    <row r="3" spans="2:59">
      <c r="B3" s="56" t="s">
        <v>173</v>
      </c>
      <c r="C3" s="79" t="s">
        <v>235</v>
      </c>
    </row>
    <row r="4" spans="2:59">
      <c r="B4" s="56" t="s">
        <v>174</v>
      </c>
      <c r="C4" s="79">
        <v>162</v>
      </c>
    </row>
    <row r="6" spans="2:59" ht="26.25" customHeight="1">
      <c r="B6" s="207" t="s">
        <v>201</v>
      </c>
      <c r="C6" s="208"/>
      <c r="D6" s="208"/>
      <c r="E6" s="208"/>
      <c r="F6" s="208"/>
      <c r="G6" s="208"/>
      <c r="H6" s="208"/>
      <c r="I6" s="208"/>
      <c r="J6" s="208"/>
      <c r="K6" s="208"/>
      <c r="L6" s="209"/>
    </row>
    <row r="7" spans="2:59" ht="26.25" customHeight="1">
      <c r="B7" s="207" t="s">
        <v>126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</row>
    <row r="8" spans="2:59" s="3" customFormat="1" ht="78.75">
      <c r="B8" s="22" t="s">
        <v>144</v>
      </c>
      <c r="C8" s="30" t="s">
        <v>60</v>
      </c>
      <c r="D8" s="71" t="s">
        <v>85</v>
      </c>
      <c r="E8" s="30" t="s">
        <v>130</v>
      </c>
      <c r="F8" s="30" t="s">
        <v>131</v>
      </c>
      <c r="G8" s="30" t="s">
        <v>0</v>
      </c>
      <c r="H8" s="30" t="s">
        <v>134</v>
      </c>
      <c r="I8" s="30" t="s">
        <v>138</v>
      </c>
      <c r="J8" s="30" t="s">
        <v>75</v>
      </c>
      <c r="K8" s="71" t="s">
        <v>175</v>
      </c>
      <c r="L8" s="31" t="s">
        <v>177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81</v>
      </c>
      <c r="I9" s="16" t="s">
        <v>23</v>
      </c>
      <c r="J9" s="32" t="s">
        <v>20</v>
      </c>
      <c r="K9" s="32" t="s">
        <v>20</v>
      </c>
      <c r="L9" s="33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1"/>
      <c r="N10" s="1"/>
      <c r="O10" s="1"/>
      <c r="P10" s="1"/>
      <c r="BG10" s="1"/>
    </row>
    <row r="11" spans="2:59" s="4" customFormat="1" ht="18" customHeight="1">
      <c r="B11" s="128" t="s">
        <v>63</v>
      </c>
      <c r="C11" s="123"/>
      <c r="D11" s="123"/>
      <c r="E11" s="123"/>
      <c r="F11" s="123"/>
      <c r="G11" s="124"/>
      <c r="H11" s="126"/>
      <c r="I11" s="124">
        <v>183.74343999999999</v>
      </c>
      <c r="J11" s="123"/>
      <c r="K11" s="125">
        <v>1</v>
      </c>
      <c r="L11" s="125">
        <f>I11/'סכום נכסי הקרן'!$C$42</f>
        <v>3.5427083584970978E-6</v>
      </c>
      <c r="M11" s="127"/>
      <c r="N11" s="127"/>
      <c r="O11" s="127"/>
      <c r="P11" s="127"/>
      <c r="BG11" s="127"/>
    </row>
    <row r="12" spans="2:59" s="127" customFormat="1" ht="21" customHeight="1">
      <c r="B12" s="129" t="s">
        <v>2185</v>
      </c>
      <c r="C12" s="123"/>
      <c r="D12" s="123"/>
      <c r="E12" s="123"/>
      <c r="F12" s="123"/>
      <c r="G12" s="124"/>
      <c r="H12" s="126"/>
      <c r="I12" s="124">
        <v>183.74344000000002</v>
      </c>
      <c r="J12" s="123"/>
      <c r="K12" s="125">
        <v>1.0000000000000002</v>
      </c>
      <c r="L12" s="125">
        <f>I12/'סכום נכסי הקרן'!$C$42</f>
        <v>3.5427083584970982E-6</v>
      </c>
    </row>
    <row r="13" spans="2:59">
      <c r="B13" s="84" t="s">
        <v>2186</v>
      </c>
      <c r="C13" s="85" t="s">
        <v>2187</v>
      </c>
      <c r="D13" s="98" t="s">
        <v>1122</v>
      </c>
      <c r="E13" s="98" t="s">
        <v>159</v>
      </c>
      <c r="F13" s="113">
        <v>41546</v>
      </c>
      <c r="G13" s="95">
        <v>26322</v>
      </c>
      <c r="H13" s="97">
        <v>0</v>
      </c>
      <c r="I13" s="95">
        <v>2.9999999999999997E-5</v>
      </c>
      <c r="J13" s="85"/>
      <c r="K13" s="96">
        <v>1.6327113501303774E-7</v>
      </c>
      <c r="L13" s="96">
        <f>I13/'סכום נכסי הקרן'!$C$42</f>
        <v>5.784220147119969E-13</v>
      </c>
    </row>
    <row r="14" spans="2:59">
      <c r="B14" s="84" t="s">
        <v>2188</v>
      </c>
      <c r="C14" s="85" t="s">
        <v>2189</v>
      </c>
      <c r="D14" s="98" t="s">
        <v>1115</v>
      </c>
      <c r="E14" s="98" t="s">
        <v>159</v>
      </c>
      <c r="F14" s="113">
        <v>41879</v>
      </c>
      <c r="G14" s="95">
        <v>2607606</v>
      </c>
      <c r="H14" s="97">
        <v>2.9999999999999997E-4</v>
      </c>
      <c r="I14" s="95">
        <v>2.9999999999999997E-5</v>
      </c>
      <c r="J14" s="96">
        <v>7.6450072113748158E-2</v>
      </c>
      <c r="K14" s="96">
        <v>3.9168745289627754E-3</v>
      </c>
      <c r="L14" s="96">
        <f>I14/'סכום נכסי הקרן'!$C$42</f>
        <v>5.784220147119969E-13</v>
      </c>
    </row>
    <row r="15" spans="2:59">
      <c r="B15" s="84" t="s">
        <v>2190</v>
      </c>
      <c r="C15" s="85" t="s">
        <v>2191</v>
      </c>
      <c r="D15" s="98" t="s">
        <v>1115</v>
      </c>
      <c r="E15" s="98" t="s">
        <v>159</v>
      </c>
      <c r="F15" s="113">
        <v>41660</v>
      </c>
      <c r="G15" s="95">
        <v>307389</v>
      </c>
      <c r="H15" s="97">
        <v>0.59540000000000004</v>
      </c>
      <c r="I15" s="95">
        <v>183.02371000000005</v>
      </c>
      <c r="J15" s="96">
        <v>7.3476585133582059E-2</v>
      </c>
      <c r="K15" s="96">
        <v>0.99608296219990256</v>
      </c>
      <c r="L15" s="96">
        <f>I15/'סכום נכסי הקרן'!$C$42</f>
        <v>3.5288314359421435E-6</v>
      </c>
    </row>
    <row r="16" spans="2:59">
      <c r="B16" s="101"/>
      <c r="C16" s="85"/>
      <c r="D16" s="85"/>
      <c r="E16" s="85"/>
      <c r="F16" s="85"/>
      <c r="G16" s="95"/>
      <c r="H16" s="97"/>
      <c r="I16" s="85"/>
      <c r="J16" s="85"/>
      <c r="K16" s="96"/>
      <c r="L16" s="85"/>
    </row>
    <row r="17" spans="2:12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12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12">
      <c r="B19" s="110" t="s">
        <v>2681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12">
      <c r="B20" s="110" t="s">
        <v>140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12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12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12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12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1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1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1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1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1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1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1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password="CC23"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H1:XFD2 D3:XFD1048576 D1:AF2 A1:B1048576"/>
  </dataValidations>
  <printOptions gridLines="1"/>
  <pageMargins left="0" right="0" top="0.51181102362204722" bottom="0.51181102362204722" header="0" footer="0.23622047244094491"/>
  <pageSetup paperSize="9" scale="81" fitToHeight="10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3" customFormat="1">
      <c r="C5" s="53">
        <v>1</v>
      </c>
      <c r="D5" s="53">
        <f>C5+1</f>
        <v>2</v>
      </c>
      <c r="E5" s="53">
        <f t="shared" ref="E5:Y5" si="0">D5+1</f>
        <v>3</v>
      </c>
      <c r="F5" s="53">
        <f t="shared" si="0"/>
        <v>4</v>
      </c>
      <c r="G5" s="53">
        <f t="shared" si="0"/>
        <v>5</v>
      </c>
      <c r="H5" s="53">
        <f t="shared" si="0"/>
        <v>6</v>
      </c>
      <c r="I5" s="53">
        <f t="shared" si="0"/>
        <v>7</v>
      </c>
      <c r="J5" s="53">
        <f t="shared" si="0"/>
        <v>8</v>
      </c>
      <c r="K5" s="53">
        <f t="shared" si="0"/>
        <v>9</v>
      </c>
      <c r="L5" s="53">
        <f t="shared" si="0"/>
        <v>10</v>
      </c>
      <c r="M5" s="53">
        <f t="shared" si="0"/>
        <v>11</v>
      </c>
      <c r="N5" s="53">
        <f t="shared" si="0"/>
        <v>12</v>
      </c>
      <c r="O5" s="53">
        <f t="shared" si="0"/>
        <v>13</v>
      </c>
      <c r="P5" s="53">
        <f t="shared" si="0"/>
        <v>14</v>
      </c>
      <c r="Q5" s="53">
        <f t="shared" si="0"/>
        <v>15</v>
      </c>
      <c r="R5" s="53">
        <f t="shared" si="0"/>
        <v>16</v>
      </c>
      <c r="S5" s="53">
        <f t="shared" si="0"/>
        <v>17</v>
      </c>
      <c r="T5" s="53">
        <f t="shared" si="0"/>
        <v>18</v>
      </c>
      <c r="U5" s="53">
        <f t="shared" si="0"/>
        <v>19</v>
      </c>
      <c r="V5" s="53">
        <f t="shared" si="0"/>
        <v>20</v>
      </c>
      <c r="W5" s="53">
        <f t="shared" si="0"/>
        <v>21</v>
      </c>
      <c r="X5" s="53">
        <f t="shared" si="0"/>
        <v>22</v>
      </c>
      <c r="Y5" s="53">
        <f t="shared" si="0"/>
        <v>23</v>
      </c>
    </row>
    <row r="6" spans="2:25" ht="31.5">
      <c r="B6" s="52" t="s">
        <v>110</v>
      </c>
      <c r="C6" s="13" t="s">
        <v>60</v>
      </c>
      <c r="E6" s="13" t="s">
        <v>145</v>
      </c>
      <c r="I6" s="13" t="s">
        <v>15</v>
      </c>
      <c r="J6" s="13" t="s">
        <v>86</v>
      </c>
      <c r="M6" s="13" t="s">
        <v>130</v>
      </c>
      <c r="Q6" s="13" t="s">
        <v>17</v>
      </c>
      <c r="R6" s="13" t="s">
        <v>19</v>
      </c>
      <c r="U6" s="13" t="s">
        <v>80</v>
      </c>
      <c r="W6" s="14" t="s">
        <v>74</v>
      </c>
    </row>
    <row r="7" spans="2:25" ht="18">
      <c r="B7" s="52" t="str">
        <f>'תעודות התחייבות ממשלתיות'!B6:Q6</f>
        <v>1.ב. ניירות ערך סחירים</v>
      </c>
      <c r="C7" s="13"/>
      <c r="E7" s="46"/>
      <c r="I7" s="13"/>
      <c r="J7" s="13"/>
      <c r="K7" s="13"/>
      <c r="L7" s="13"/>
      <c r="M7" s="13"/>
      <c r="Q7" s="13"/>
      <c r="R7" s="51"/>
    </row>
    <row r="8" spans="2:25" ht="37.5">
      <c r="B8" s="47" t="s">
        <v>115</v>
      </c>
      <c r="C8" s="30" t="s">
        <v>60</v>
      </c>
      <c r="D8" s="30" t="s">
        <v>147</v>
      </c>
      <c r="I8" s="30" t="s">
        <v>15</v>
      </c>
      <c r="J8" s="30" t="s">
        <v>86</v>
      </c>
      <c r="K8" s="30" t="s">
        <v>131</v>
      </c>
      <c r="L8" s="30" t="s">
        <v>18</v>
      </c>
      <c r="M8" s="30" t="s">
        <v>130</v>
      </c>
      <c r="Q8" s="30" t="s">
        <v>17</v>
      </c>
      <c r="R8" s="30" t="s">
        <v>19</v>
      </c>
      <c r="S8" s="30" t="s">
        <v>0</v>
      </c>
      <c r="T8" s="30" t="s">
        <v>134</v>
      </c>
      <c r="U8" s="30" t="s">
        <v>80</v>
      </c>
      <c r="V8" s="30" t="s">
        <v>75</v>
      </c>
      <c r="W8" s="31" t="s">
        <v>139</v>
      </c>
    </row>
    <row r="9" spans="2:25" ht="31.5">
      <c r="B9" s="48" t="str">
        <f>'תעודות חוב מסחריות '!B7:T7</f>
        <v>2. תעודות חוב מסחריות</v>
      </c>
      <c r="C9" s="13" t="s">
        <v>60</v>
      </c>
      <c r="D9" s="13" t="s">
        <v>147</v>
      </c>
      <c r="E9" s="41" t="s">
        <v>145</v>
      </c>
      <c r="G9" s="13" t="s">
        <v>85</v>
      </c>
      <c r="I9" s="13" t="s">
        <v>15</v>
      </c>
      <c r="J9" s="13" t="s">
        <v>86</v>
      </c>
      <c r="K9" s="13" t="s">
        <v>131</v>
      </c>
      <c r="L9" s="13" t="s">
        <v>18</v>
      </c>
      <c r="M9" s="13" t="s">
        <v>130</v>
      </c>
      <c r="Q9" s="13" t="s">
        <v>17</v>
      </c>
      <c r="R9" s="13" t="s">
        <v>19</v>
      </c>
      <c r="S9" s="13" t="s">
        <v>0</v>
      </c>
      <c r="T9" s="13" t="s">
        <v>134</v>
      </c>
      <c r="U9" s="13" t="s">
        <v>80</v>
      </c>
      <c r="V9" s="13" t="s">
        <v>75</v>
      </c>
      <c r="W9" s="38" t="s">
        <v>139</v>
      </c>
    </row>
    <row r="10" spans="2:25" ht="31.5">
      <c r="B10" s="48" t="str">
        <f>'אג"ח קונצרני'!B7:T7</f>
        <v>3. אג"ח קונצרני</v>
      </c>
      <c r="C10" s="30" t="s">
        <v>60</v>
      </c>
      <c r="D10" s="13" t="s">
        <v>147</v>
      </c>
      <c r="E10" s="41" t="s">
        <v>145</v>
      </c>
      <c r="G10" s="30" t="s">
        <v>85</v>
      </c>
      <c r="I10" s="30" t="s">
        <v>15</v>
      </c>
      <c r="J10" s="30" t="s">
        <v>86</v>
      </c>
      <c r="K10" s="30" t="s">
        <v>131</v>
      </c>
      <c r="L10" s="30" t="s">
        <v>18</v>
      </c>
      <c r="M10" s="30" t="s">
        <v>130</v>
      </c>
      <c r="Q10" s="30" t="s">
        <v>17</v>
      </c>
      <c r="R10" s="30" t="s">
        <v>19</v>
      </c>
      <c r="S10" s="30" t="s">
        <v>0</v>
      </c>
      <c r="T10" s="30" t="s">
        <v>134</v>
      </c>
      <c r="U10" s="30" t="s">
        <v>80</v>
      </c>
      <c r="V10" s="13" t="s">
        <v>75</v>
      </c>
      <c r="W10" s="31" t="s">
        <v>139</v>
      </c>
    </row>
    <row r="11" spans="2:25" ht="31.5">
      <c r="B11" s="48" t="str">
        <f>מניות!B7</f>
        <v>4. מניות</v>
      </c>
      <c r="C11" s="30" t="s">
        <v>60</v>
      </c>
      <c r="D11" s="13" t="s">
        <v>147</v>
      </c>
      <c r="E11" s="41" t="s">
        <v>145</v>
      </c>
      <c r="H11" s="30" t="s">
        <v>130</v>
      </c>
      <c r="S11" s="30" t="s">
        <v>0</v>
      </c>
      <c r="T11" s="13" t="s">
        <v>134</v>
      </c>
      <c r="U11" s="13" t="s">
        <v>80</v>
      </c>
      <c r="V11" s="13" t="s">
        <v>75</v>
      </c>
      <c r="W11" s="14" t="s">
        <v>139</v>
      </c>
    </row>
    <row r="12" spans="2:25" ht="31.5">
      <c r="B12" s="48" t="str">
        <f>'תעודות סל'!B7:M7</f>
        <v>5. תעודות סל</v>
      </c>
      <c r="C12" s="30" t="s">
        <v>60</v>
      </c>
      <c r="D12" s="13" t="s">
        <v>147</v>
      </c>
      <c r="E12" s="41" t="s">
        <v>145</v>
      </c>
      <c r="H12" s="30" t="s">
        <v>130</v>
      </c>
      <c r="S12" s="30" t="s">
        <v>0</v>
      </c>
      <c r="T12" s="30" t="s">
        <v>134</v>
      </c>
      <c r="U12" s="30" t="s">
        <v>80</v>
      </c>
      <c r="V12" s="30" t="s">
        <v>75</v>
      </c>
      <c r="W12" s="31" t="s">
        <v>139</v>
      </c>
    </row>
    <row r="13" spans="2:25" ht="31.5">
      <c r="B13" s="48" t="str">
        <f>'קרנות נאמנות'!B7:O7</f>
        <v>6. קרנות נאמנות</v>
      </c>
      <c r="C13" s="30" t="s">
        <v>60</v>
      </c>
      <c r="D13" s="30" t="s">
        <v>147</v>
      </c>
      <c r="G13" s="30" t="s">
        <v>85</v>
      </c>
      <c r="H13" s="30" t="s">
        <v>130</v>
      </c>
      <c r="S13" s="30" t="s">
        <v>0</v>
      </c>
      <c r="T13" s="30" t="s">
        <v>134</v>
      </c>
      <c r="U13" s="30" t="s">
        <v>80</v>
      </c>
      <c r="V13" s="30" t="s">
        <v>75</v>
      </c>
      <c r="W13" s="31" t="s">
        <v>139</v>
      </c>
    </row>
    <row r="14" spans="2:25" ht="31.5">
      <c r="B14" s="48" t="str">
        <f>'כתבי אופציה'!B7:L7</f>
        <v>7. כתבי אופציה</v>
      </c>
      <c r="C14" s="30" t="s">
        <v>60</v>
      </c>
      <c r="D14" s="30" t="s">
        <v>147</v>
      </c>
      <c r="G14" s="30" t="s">
        <v>85</v>
      </c>
      <c r="H14" s="30" t="s">
        <v>130</v>
      </c>
      <c r="S14" s="30" t="s">
        <v>0</v>
      </c>
      <c r="T14" s="30" t="s">
        <v>134</v>
      </c>
      <c r="U14" s="30" t="s">
        <v>80</v>
      </c>
      <c r="V14" s="30" t="s">
        <v>75</v>
      </c>
      <c r="W14" s="31" t="s">
        <v>139</v>
      </c>
    </row>
    <row r="15" spans="2:25" ht="31.5">
      <c r="B15" s="48" t="str">
        <f>אופציות!B7</f>
        <v>8. אופציות</v>
      </c>
      <c r="C15" s="30" t="s">
        <v>60</v>
      </c>
      <c r="D15" s="30" t="s">
        <v>147</v>
      </c>
      <c r="G15" s="30" t="s">
        <v>85</v>
      </c>
      <c r="H15" s="30" t="s">
        <v>130</v>
      </c>
      <c r="S15" s="30" t="s">
        <v>0</v>
      </c>
      <c r="T15" s="30" t="s">
        <v>134</v>
      </c>
      <c r="U15" s="30" t="s">
        <v>80</v>
      </c>
      <c r="V15" s="30" t="s">
        <v>75</v>
      </c>
      <c r="W15" s="31" t="s">
        <v>139</v>
      </c>
    </row>
    <row r="16" spans="2:25" ht="31.5">
      <c r="B16" s="48" t="str">
        <f>'חוזים עתידיים'!B7:I7</f>
        <v>9. חוזים עתידיים</v>
      </c>
      <c r="C16" s="30" t="s">
        <v>60</v>
      </c>
      <c r="D16" s="30" t="s">
        <v>147</v>
      </c>
      <c r="G16" s="30" t="s">
        <v>85</v>
      </c>
      <c r="H16" s="30" t="s">
        <v>130</v>
      </c>
      <c r="S16" s="30" t="s">
        <v>0</v>
      </c>
      <c r="T16" s="31" t="s">
        <v>134</v>
      </c>
    </row>
    <row r="17" spans="2:25" ht="31.5">
      <c r="B17" s="48" t="str">
        <f>'מוצרים מובנים'!B7:Q7</f>
        <v>10. מוצרים מובנים</v>
      </c>
      <c r="C17" s="30" t="s">
        <v>60</v>
      </c>
      <c r="F17" s="13" t="s">
        <v>67</v>
      </c>
      <c r="I17" s="30" t="s">
        <v>15</v>
      </c>
      <c r="J17" s="30" t="s">
        <v>86</v>
      </c>
      <c r="K17" s="30" t="s">
        <v>131</v>
      </c>
      <c r="L17" s="30" t="s">
        <v>18</v>
      </c>
      <c r="M17" s="30" t="s">
        <v>130</v>
      </c>
      <c r="Q17" s="30" t="s">
        <v>17</v>
      </c>
      <c r="R17" s="30" t="s">
        <v>19</v>
      </c>
      <c r="S17" s="30" t="s">
        <v>0</v>
      </c>
      <c r="T17" s="30" t="s">
        <v>134</v>
      </c>
      <c r="U17" s="30" t="s">
        <v>80</v>
      </c>
      <c r="V17" s="30" t="s">
        <v>75</v>
      </c>
      <c r="W17" s="31" t="s">
        <v>139</v>
      </c>
    </row>
    <row r="18" spans="2:25" ht="18">
      <c r="B18" s="52" t="str">
        <f>'לא סחיר- תעודות התחייבות ממשלתי'!B6:P6</f>
        <v>1.ג. ניירות ערך לא סחירים</v>
      </c>
    </row>
    <row r="19" spans="2:25" ht="31.5">
      <c r="B19" s="48" t="str">
        <f>'לא סחיר- תעודות התחייבות ממשלתי'!B7:P7</f>
        <v>1. תעודות התחייבות ממשלתיות</v>
      </c>
      <c r="C19" s="30" t="s">
        <v>60</v>
      </c>
      <c r="I19" s="30" t="s">
        <v>15</v>
      </c>
      <c r="J19" s="30" t="s">
        <v>86</v>
      </c>
      <c r="K19" s="30" t="s">
        <v>131</v>
      </c>
      <c r="L19" s="30" t="s">
        <v>18</v>
      </c>
      <c r="M19" s="30" t="s">
        <v>130</v>
      </c>
      <c r="Q19" s="30" t="s">
        <v>17</v>
      </c>
      <c r="R19" s="30" t="s">
        <v>19</v>
      </c>
      <c r="S19" s="30" t="s">
        <v>0</v>
      </c>
      <c r="T19" s="30" t="s">
        <v>134</v>
      </c>
      <c r="U19" s="30" t="s">
        <v>138</v>
      </c>
      <c r="V19" s="30" t="s">
        <v>75</v>
      </c>
      <c r="W19" s="31" t="s">
        <v>139</v>
      </c>
    </row>
    <row r="20" spans="2:25" ht="31.5">
      <c r="B20" s="48" t="str">
        <f>'לא סחיר - תעודות חוב מסחריות'!B7:S7</f>
        <v>2. תעודות חוב מסחריות</v>
      </c>
      <c r="C20" s="30" t="s">
        <v>60</v>
      </c>
      <c r="D20" s="41" t="s">
        <v>146</v>
      </c>
      <c r="E20" s="41" t="s">
        <v>145</v>
      </c>
      <c r="G20" s="30" t="s">
        <v>85</v>
      </c>
      <c r="I20" s="30" t="s">
        <v>15</v>
      </c>
      <c r="J20" s="30" t="s">
        <v>86</v>
      </c>
      <c r="K20" s="30" t="s">
        <v>131</v>
      </c>
      <c r="L20" s="30" t="s">
        <v>18</v>
      </c>
      <c r="M20" s="30" t="s">
        <v>130</v>
      </c>
      <c r="Q20" s="30" t="s">
        <v>17</v>
      </c>
      <c r="R20" s="30" t="s">
        <v>19</v>
      </c>
      <c r="S20" s="30" t="s">
        <v>0</v>
      </c>
      <c r="T20" s="30" t="s">
        <v>134</v>
      </c>
      <c r="U20" s="30" t="s">
        <v>138</v>
      </c>
      <c r="V20" s="30" t="s">
        <v>75</v>
      </c>
      <c r="W20" s="31" t="s">
        <v>139</v>
      </c>
    </row>
    <row r="21" spans="2:25" ht="31.5">
      <c r="B21" s="48" t="str">
        <f>'לא סחיר - אג"ח קונצרני'!B7:S7</f>
        <v>3. אג"ח קונצרני</v>
      </c>
      <c r="C21" s="30" t="s">
        <v>60</v>
      </c>
      <c r="D21" s="41" t="s">
        <v>146</v>
      </c>
      <c r="E21" s="41" t="s">
        <v>145</v>
      </c>
      <c r="G21" s="30" t="s">
        <v>85</v>
      </c>
      <c r="I21" s="30" t="s">
        <v>15</v>
      </c>
      <c r="J21" s="30" t="s">
        <v>86</v>
      </c>
      <c r="K21" s="30" t="s">
        <v>131</v>
      </c>
      <c r="L21" s="30" t="s">
        <v>18</v>
      </c>
      <c r="M21" s="30" t="s">
        <v>130</v>
      </c>
      <c r="Q21" s="30" t="s">
        <v>17</v>
      </c>
      <c r="R21" s="30" t="s">
        <v>19</v>
      </c>
      <c r="S21" s="30" t="s">
        <v>0</v>
      </c>
      <c r="T21" s="30" t="s">
        <v>134</v>
      </c>
      <c r="U21" s="30" t="s">
        <v>138</v>
      </c>
      <c r="V21" s="30" t="s">
        <v>75</v>
      </c>
      <c r="W21" s="31" t="s">
        <v>139</v>
      </c>
    </row>
    <row r="22" spans="2:25" ht="31.5">
      <c r="B22" s="48" t="str">
        <f>'לא סחיר - מניות'!B7:M7</f>
        <v>4. מניות</v>
      </c>
      <c r="C22" s="30" t="s">
        <v>60</v>
      </c>
      <c r="D22" s="41" t="s">
        <v>146</v>
      </c>
      <c r="E22" s="41" t="s">
        <v>145</v>
      </c>
      <c r="G22" s="30" t="s">
        <v>85</v>
      </c>
      <c r="H22" s="30" t="s">
        <v>130</v>
      </c>
      <c r="S22" s="30" t="s">
        <v>0</v>
      </c>
      <c r="T22" s="30" t="s">
        <v>134</v>
      </c>
      <c r="U22" s="30" t="s">
        <v>138</v>
      </c>
      <c r="V22" s="30" t="s">
        <v>75</v>
      </c>
      <c r="W22" s="31" t="s">
        <v>139</v>
      </c>
    </row>
    <row r="23" spans="2:25" ht="31.5">
      <c r="B23" s="48" t="str">
        <f>'לא סחיר - קרנות השקעה'!B7:K7</f>
        <v>5. קרנות השקעה</v>
      </c>
      <c r="C23" s="30" t="s">
        <v>60</v>
      </c>
      <c r="G23" s="30" t="s">
        <v>85</v>
      </c>
      <c r="H23" s="30" t="s">
        <v>130</v>
      </c>
      <c r="K23" s="30" t="s">
        <v>131</v>
      </c>
      <c r="S23" s="30" t="s">
        <v>0</v>
      </c>
      <c r="T23" s="30" t="s">
        <v>134</v>
      </c>
      <c r="U23" s="30" t="s">
        <v>138</v>
      </c>
      <c r="V23" s="30" t="s">
        <v>75</v>
      </c>
      <c r="W23" s="31" t="s">
        <v>139</v>
      </c>
    </row>
    <row r="24" spans="2:25" ht="31.5">
      <c r="B24" s="48" t="str">
        <f>'לא סחיר - כתבי אופציה'!B7:L7</f>
        <v>6. כתבי אופציה</v>
      </c>
      <c r="C24" s="30" t="s">
        <v>60</v>
      </c>
      <c r="G24" s="30" t="s">
        <v>85</v>
      </c>
      <c r="H24" s="30" t="s">
        <v>130</v>
      </c>
      <c r="K24" s="30" t="s">
        <v>131</v>
      </c>
      <c r="S24" s="30" t="s">
        <v>0</v>
      </c>
      <c r="T24" s="30" t="s">
        <v>134</v>
      </c>
      <c r="U24" s="30" t="s">
        <v>138</v>
      </c>
      <c r="V24" s="30" t="s">
        <v>75</v>
      </c>
      <c r="W24" s="31" t="s">
        <v>139</v>
      </c>
    </row>
    <row r="25" spans="2:25" ht="31.5">
      <c r="B25" s="48" t="str">
        <f>'לא סחיר - אופציות'!B7:L7</f>
        <v>7. אופציות</v>
      </c>
      <c r="C25" s="30" t="s">
        <v>60</v>
      </c>
      <c r="G25" s="30" t="s">
        <v>85</v>
      </c>
      <c r="H25" s="30" t="s">
        <v>130</v>
      </c>
      <c r="K25" s="30" t="s">
        <v>131</v>
      </c>
      <c r="S25" s="30" t="s">
        <v>0</v>
      </c>
      <c r="T25" s="30" t="s">
        <v>134</v>
      </c>
      <c r="U25" s="30" t="s">
        <v>138</v>
      </c>
      <c r="V25" s="30" t="s">
        <v>75</v>
      </c>
      <c r="W25" s="31" t="s">
        <v>139</v>
      </c>
    </row>
    <row r="26" spans="2:25" ht="31.5">
      <c r="B26" s="48" t="str">
        <f>'לא סחיר - חוזים עתידיים'!B7:K7</f>
        <v>8. חוזים עתידיים</v>
      </c>
      <c r="C26" s="30" t="s">
        <v>60</v>
      </c>
      <c r="G26" s="30" t="s">
        <v>85</v>
      </c>
      <c r="H26" s="30" t="s">
        <v>130</v>
      </c>
      <c r="K26" s="30" t="s">
        <v>131</v>
      </c>
      <c r="S26" s="30" t="s">
        <v>0</v>
      </c>
      <c r="T26" s="30" t="s">
        <v>134</v>
      </c>
      <c r="U26" s="30" t="s">
        <v>138</v>
      </c>
      <c r="V26" s="31" t="s">
        <v>139</v>
      </c>
    </row>
    <row r="27" spans="2:25" ht="31.5">
      <c r="B27" s="48" t="str">
        <f>'לא סחיר - מוצרים מובנים'!B7:Q7</f>
        <v>9. מוצרים מובנים</v>
      </c>
      <c r="C27" s="30" t="s">
        <v>60</v>
      </c>
      <c r="F27" s="30" t="s">
        <v>67</v>
      </c>
      <c r="I27" s="30" t="s">
        <v>15</v>
      </c>
      <c r="J27" s="30" t="s">
        <v>86</v>
      </c>
      <c r="K27" s="30" t="s">
        <v>131</v>
      </c>
      <c r="L27" s="30" t="s">
        <v>18</v>
      </c>
      <c r="M27" s="30" t="s">
        <v>130</v>
      </c>
      <c r="Q27" s="30" t="s">
        <v>17</v>
      </c>
      <c r="R27" s="30" t="s">
        <v>19</v>
      </c>
      <c r="S27" s="30" t="s">
        <v>0</v>
      </c>
      <c r="T27" s="30" t="s">
        <v>134</v>
      </c>
      <c r="U27" s="30" t="s">
        <v>138</v>
      </c>
      <c r="V27" s="30" t="s">
        <v>75</v>
      </c>
      <c r="W27" s="31" t="s">
        <v>139</v>
      </c>
    </row>
    <row r="28" spans="2:25" ht="31.5">
      <c r="B28" s="52" t="str">
        <f>הלוואות!B6</f>
        <v>1.ד. הלוואות:</v>
      </c>
      <c r="C28" s="30" t="s">
        <v>60</v>
      </c>
      <c r="I28" s="30" t="s">
        <v>15</v>
      </c>
      <c r="J28" s="30" t="s">
        <v>86</v>
      </c>
      <c r="L28" s="30" t="s">
        <v>18</v>
      </c>
      <c r="M28" s="30" t="s">
        <v>130</v>
      </c>
      <c r="Q28" s="13" t="s">
        <v>46</v>
      </c>
      <c r="R28" s="30" t="s">
        <v>19</v>
      </c>
      <c r="S28" s="30" t="s">
        <v>0</v>
      </c>
      <c r="T28" s="30" t="s">
        <v>134</v>
      </c>
      <c r="U28" s="30" t="s">
        <v>138</v>
      </c>
      <c r="V28" s="31" t="s">
        <v>139</v>
      </c>
    </row>
    <row r="29" spans="2:25" ht="47.25">
      <c r="B29" s="52" t="str">
        <f>'פקדונות מעל 3 חודשים'!B6:O6</f>
        <v>1.ה. פקדונות מעל 3 חודשים:</v>
      </c>
      <c r="C29" s="30" t="s">
        <v>60</v>
      </c>
      <c r="E29" s="30" t="s">
        <v>145</v>
      </c>
      <c r="I29" s="30" t="s">
        <v>15</v>
      </c>
      <c r="J29" s="30" t="s">
        <v>86</v>
      </c>
      <c r="L29" s="30" t="s">
        <v>18</v>
      </c>
      <c r="M29" s="30" t="s">
        <v>130</v>
      </c>
      <c r="O29" s="49" t="s">
        <v>69</v>
      </c>
      <c r="P29" s="50"/>
      <c r="R29" s="30" t="s">
        <v>19</v>
      </c>
      <c r="S29" s="30" t="s">
        <v>0</v>
      </c>
      <c r="T29" s="30" t="s">
        <v>134</v>
      </c>
      <c r="U29" s="30" t="s">
        <v>138</v>
      </c>
      <c r="V29" s="31" t="s">
        <v>139</v>
      </c>
    </row>
    <row r="30" spans="2:25" ht="63">
      <c r="B30" s="52" t="str">
        <f>'זכויות מקרקעין'!B6</f>
        <v>1. ו. זכויות במקרקעין:</v>
      </c>
      <c r="C30" s="13" t="s">
        <v>71</v>
      </c>
      <c r="N30" s="49" t="s">
        <v>112</v>
      </c>
      <c r="P30" s="50" t="s">
        <v>72</v>
      </c>
      <c r="U30" s="30" t="s">
        <v>138</v>
      </c>
      <c r="V30" s="14" t="s">
        <v>74</v>
      </c>
    </row>
    <row r="31" spans="2:25" ht="31.5">
      <c r="B31" s="52" t="str">
        <f>'השקעות אחרות '!B6:K6</f>
        <v xml:space="preserve">1. ח. השקעות אחרות </v>
      </c>
      <c r="C31" s="13" t="s">
        <v>15</v>
      </c>
      <c r="J31" s="13" t="s">
        <v>16</v>
      </c>
      <c r="Q31" s="13" t="s">
        <v>73</v>
      </c>
      <c r="R31" s="13" t="s">
        <v>70</v>
      </c>
      <c r="U31" s="30" t="s">
        <v>138</v>
      </c>
      <c r="V31" s="14" t="s">
        <v>74</v>
      </c>
    </row>
    <row r="32" spans="2:25" ht="47.25">
      <c r="B32" s="52" t="str">
        <f>'יתרת התחייבות להשקעה'!B6:D6</f>
        <v>1. ט. יתרות התחייבות להשקעה:</v>
      </c>
      <c r="X32" s="13" t="s">
        <v>136</v>
      </c>
      <c r="Y32" s="14" t="s">
        <v>135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>
      <selection activeCell="B14" sqref="B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6" t="s">
        <v>172</v>
      </c>
      <c r="C1" s="79" t="s" vm="1">
        <v>233</v>
      </c>
    </row>
    <row r="2" spans="2:54">
      <c r="B2" s="56" t="s">
        <v>171</v>
      </c>
      <c r="C2" s="79" t="s">
        <v>234</v>
      </c>
    </row>
    <row r="3" spans="2:54">
      <c r="B3" s="56" t="s">
        <v>173</v>
      </c>
      <c r="C3" s="79" t="s">
        <v>235</v>
      </c>
    </row>
    <row r="4" spans="2:54">
      <c r="B4" s="56" t="s">
        <v>174</v>
      </c>
      <c r="C4" s="79">
        <v>162</v>
      </c>
    </row>
    <row r="6" spans="2:54" ht="26.25" customHeight="1">
      <c r="B6" s="207" t="s">
        <v>201</v>
      </c>
      <c r="C6" s="208"/>
      <c r="D6" s="208"/>
      <c r="E6" s="208"/>
      <c r="F6" s="208"/>
      <c r="G6" s="208"/>
      <c r="H6" s="208"/>
      <c r="I6" s="208"/>
      <c r="J6" s="208"/>
      <c r="K6" s="208"/>
      <c r="L6" s="209"/>
    </row>
    <row r="7" spans="2:54" ht="26.25" customHeight="1">
      <c r="B7" s="207" t="s">
        <v>127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</row>
    <row r="8" spans="2:54" s="3" customFormat="1" ht="78.75">
      <c r="B8" s="22" t="s">
        <v>144</v>
      </c>
      <c r="C8" s="30" t="s">
        <v>60</v>
      </c>
      <c r="D8" s="71" t="s">
        <v>85</v>
      </c>
      <c r="E8" s="30" t="s">
        <v>130</v>
      </c>
      <c r="F8" s="30" t="s">
        <v>131</v>
      </c>
      <c r="G8" s="30" t="s">
        <v>0</v>
      </c>
      <c r="H8" s="30" t="s">
        <v>134</v>
      </c>
      <c r="I8" s="30" t="s">
        <v>138</v>
      </c>
      <c r="J8" s="30" t="s">
        <v>75</v>
      </c>
      <c r="K8" s="71" t="s">
        <v>175</v>
      </c>
      <c r="L8" s="31" t="s">
        <v>177</v>
      </c>
      <c r="M8" s="1"/>
      <c r="AZ8" s="1"/>
    </row>
    <row r="9" spans="2:54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81</v>
      </c>
      <c r="I9" s="16" t="s">
        <v>23</v>
      </c>
      <c r="J9" s="32" t="s">
        <v>20</v>
      </c>
      <c r="K9" s="32" t="s">
        <v>20</v>
      </c>
      <c r="L9" s="33" t="s">
        <v>20</v>
      </c>
      <c r="AZ9" s="1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AZ10" s="1"/>
    </row>
    <row r="11" spans="2:54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AZ11" s="1"/>
    </row>
    <row r="12" spans="2:54" ht="19.5" customHeight="1">
      <c r="B12" s="110"/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4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4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4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4" s="7" customFormat="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AZ16" s="1"/>
      <c r="BB16" s="1"/>
    </row>
    <row r="17" spans="2:54" s="7" customFormat="1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AZ17" s="1"/>
      <c r="BB17" s="1"/>
    </row>
    <row r="18" spans="2:54" s="7" customFormat="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AZ18" s="1"/>
      <c r="BB18" s="1"/>
    </row>
    <row r="19" spans="2:54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4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4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4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4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4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4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4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4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4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4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4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4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4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password="CC23"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3:XFD1048576 D1:AF2 AH1:XFD2"/>
  </dataValidations>
  <printOptions gridLines="1"/>
  <pageMargins left="0" right="0" top="0.51181102362204722" bottom="0.51181102362204722" header="0" footer="0.23622047244094491"/>
  <pageSetup paperSize="9" fitToHeight="100" pageOrder="overThenDown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4"/>
  <sheetViews>
    <sheetView rightToLeft="1" workbookViewId="0">
      <pane ySplit="10" topLeftCell="A11" activePane="bottomLeft" state="frozen"/>
      <selection pane="bottomLeft" activeCell="C14" sqref="C14"/>
    </sheetView>
  </sheetViews>
  <sheetFormatPr defaultColWidth="9.140625" defaultRowHeight="18"/>
  <cols>
    <col min="1" max="1" width="6.28515625" style="1" customWidth="1"/>
    <col min="2" max="2" width="45.7109375" style="2" bestFit="1" customWidth="1"/>
    <col min="3" max="3" width="41.7109375" style="2" bestFit="1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5.42578125" style="1" bestFit="1" customWidth="1"/>
    <col min="8" max="8" width="8.42578125" style="1" bestFit="1" customWidth="1"/>
    <col min="9" max="9" width="10.14062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6" t="s">
        <v>172</v>
      </c>
      <c r="C1" s="79" t="s" vm="1">
        <v>233</v>
      </c>
    </row>
    <row r="2" spans="2:51">
      <c r="B2" s="56" t="s">
        <v>171</v>
      </c>
      <c r="C2" s="79" t="s">
        <v>234</v>
      </c>
    </row>
    <row r="3" spans="2:51">
      <c r="B3" s="56" t="s">
        <v>173</v>
      </c>
      <c r="C3" s="79" t="s">
        <v>235</v>
      </c>
    </row>
    <row r="4" spans="2:51">
      <c r="B4" s="56" t="s">
        <v>174</v>
      </c>
      <c r="C4" s="79">
        <v>162</v>
      </c>
    </row>
    <row r="6" spans="2:51" ht="26.25" customHeight="1">
      <c r="B6" s="207" t="s">
        <v>201</v>
      </c>
      <c r="C6" s="208"/>
      <c r="D6" s="208"/>
      <c r="E6" s="208"/>
      <c r="F6" s="208"/>
      <c r="G6" s="208"/>
      <c r="H6" s="208"/>
      <c r="I6" s="208"/>
      <c r="J6" s="208"/>
      <c r="K6" s="209"/>
    </row>
    <row r="7" spans="2:51" ht="26.25" customHeight="1">
      <c r="B7" s="207" t="s">
        <v>128</v>
      </c>
      <c r="C7" s="208"/>
      <c r="D7" s="208"/>
      <c r="E7" s="208"/>
      <c r="F7" s="208"/>
      <c r="G7" s="208"/>
      <c r="H7" s="208"/>
      <c r="I7" s="208"/>
      <c r="J7" s="208"/>
      <c r="K7" s="209"/>
    </row>
    <row r="8" spans="2:51" s="3" customFormat="1" ht="63">
      <c r="B8" s="22" t="s">
        <v>144</v>
      </c>
      <c r="C8" s="30" t="s">
        <v>60</v>
      </c>
      <c r="D8" s="71" t="s">
        <v>85</v>
      </c>
      <c r="E8" s="30" t="s">
        <v>130</v>
      </c>
      <c r="F8" s="30" t="s">
        <v>131</v>
      </c>
      <c r="G8" s="30" t="s">
        <v>0</v>
      </c>
      <c r="H8" s="30" t="s">
        <v>134</v>
      </c>
      <c r="I8" s="30" t="s">
        <v>138</v>
      </c>
      <c r="J8" s="71" t="s">
        <v>175</v>
      </c>
      <c r="K8" s="31" t="s">
        <v>177</v>
      </c>
      <c r="L8" s="1"/>
      <c r="AW8" s="1"/>
    </row>
    <row r="9" spans="2:51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81</v>
      </c>
      <c r="I9" s="16" t="s">
        <v>23</v>
      </c>
      <c r="J9" s="32" t="s">
        <v>20</v>
      </c>
      <c r="K9" s="17" t="s">
        <v>20</v>
      </c>
      <c r="AW9" s="1"/>
    </row>
    <row r="10" spans="2:5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20" t="s">
        <v>8</v>
      </c>
      <c r="K10" s="20" t="s">
        <v>9</v>
      </c>
      <c r="AW10" s="1"/>
    </row>
    <row r="11" spans="2:51" s="4" customFormat="1" ht="18" customHeight="1">
      <c r="B11" s="80" t="s">
        <v>64</v>
      </c>
      <c r="C11" s="81"/>
      <c r="D11" s="81"/>
      <c r="E11" s="81"/>
      <c r="F11" s="81"/>
      <c r="G11" s="89"/>
      <c r="H11" s="91"/>
      <c r="I11" s="89">
        <v>88206.94333999994</v>
      </c>
      <c r="J11" s="90">
        <v>1</v>
      </c>
      <c r="K11" s="90">
        <f>I11/'סכום נכסי הקרן'!$C$42</f>
        <v>1.7006945959436577E-3</v>
      </c>
      <c r="AW11" s="1"/>
    </row>
    <row r="12" spans="2:51" ht="19.5" customHeight="1">
      <c r="B12" s="82" t="s">
        <v>45</v>
      </c>
      <c r="C12" s="83"/>
      <c r="D12" s="83"/>
      <c r="E12" s="83"/>
      <c r="F12" s="83"/>
      <c r="G12" s="92"/>
      <c r="H12" s="94"/>
      <c r="I12" s="92">
        <v>88206.943339999925</v>
      </c>
      <c r="J12" s="93">
        <v>0.99999999999999989</v>
      </c>
      <c r="K12" s="93">
        <f>I12/'סכום נכסי הקרן'!$C$42</f>
        <v>1.7006945959436575E-3</v>
      </c>
    </row>
    <row r="13" spans="2:51" s="127" customFormat="1">
      <c r="B13" s="122" t="s">
        <v>221</v>
      </c>
      <c r="C13" s="123"/>
      <c r="D13" s="123"/>
      <c r="E13" s="123"/>
      <c r="F13" s="123"/>
      <c r="G13" s="124"/>
      <c r="H13" s="126"/>
      <c r="I13" s="124">
        <v>16.74823</v>
      </c>
      <c r="J13" s="125">
        <v>1.898742816134412E-4</v>
      </c>
      <c r="K13" s="125">
        <f>I13/'סכום נכסי הקרן'!$C$42</f>
        <v>3.2291816464866365E-7</v>
      </c>
    </row>
    <row r="14" spans="2:51" s="150" customFormat="1">
      <c r="B14" s="88" t="s">
        <v>2192</v>
      </c>
      <c r="C14" s="85" t="s">
        <v>2193</v>
      </c>
      <c r="D14" s="98"/>
      <c r="E14" s="98" t="s">
        <v>159</v>
      </c>
      <c r="F14" s="113">
        <v>42495</v>
      </c>
      <c r="G14" s="95">
        <v>30095141.079999998</v>
      </c>
      <c r="H14" s="97">
        <v>5.2299999999999999E-2</v>
      </c>
      <c r="I14" s="95">
        <v>15.751190000000001</v>
      </c>
      <c r="J14" s="96">
        <v>1.7857086305877212E-4</v>
      </c>
      <c r="K14" s="96">
        <f>I14/'סכום נכסי הקרן'!$C$42</f>
        <v>3.036945017970487E-7</v>
      </c>
    </row>
    <row r="15" spans="2:51" s="150" customFormat="1">
      <c r="B15" s="88" t="s">
        <v>2192</v>
      </c>
      <c r="C15" s="85" t="s">
        <v>2194</v>
      </c>
      <c r="D15" s="98"/>
      <c r="E15" s="98" t="s">
        <v>159</v>
      </c>
      <c r="F15" s="113">
        <v>42495</v>
      </c>
      <c r="G15" s="95">
        <v>1906025.07</v>
      </c>
      <c r="H15" s="97">
        <v>5.2299999999999999E-2</v>
      </c>
      <c r="I15" s="95">
        <v>0.99703999999999993</v>
      </c>
      <c r="J15" s="96">
        <v>1.1303418554669083E-5</v>
      </c>
      <c r="K15" s="96">
        <f>I15/'סכום נכסי הקרן'!$C$42</f>
        <v>1.9223662851614981E-8</v>
      </c>
    </row>
    <row r="16" spans="2:51" s="190" customFormat="1">
      <c r="B16" s="84"/>
      <c r="C16" s="85"/>
      <c r="D16" s="85"/>
      <c r="E16" s="85"/>
      <c r="F16" s="85"/>
      <c r="G16" s="95"/>
      <c r="H16" s="97"/>
      <c r="I16" s="85"/>
      <c r="J16" s="96"/>
      <c r="K16" s="85"/>
      <c r="AW16" s="150"/>
      <c r="AY16" s="150"/>
    </row>
    <row r="17" spans="2:51" s="190" customFormat="1">
      <c r="B17" s="102" t="s">
        <v>44</v>
      </c>
      <c r="C17" s="83"/>
      <c r="D17" s="83"/>
      <c r="E17" s="83"/>
      <c r="F17" s="83"/>
      <c r="G17" s="92"/>
      <c r="H17" s="94"/>
      <c r="I17" s="92">
        <v>77680.128989999939</v>
      </c>
      <c r="J17" s="93">
        <v>0.88065775831927828</v>
      </c>
      <c r="K17" s="93">
        <f>I17/'סכום נכסי הקרן'!$C$42</f>
        <v>1.4977298904494522E-3</v>
      </c>
      <c r="AW17" s="150"/>
      <c r="AY17" s="150"/>
    </row>
    <row r="18" spans="2:51" s="190" customFormat="1">
      <c r="B18" s="88" t="s">
        <v>2195</v>
      </c>
      <c r="C18" s="85" t="s">
        <v>2196</v>
      </c>
      <c r="D18" s="98"/>
      <c r="E18" s="98" t="s">
        <v>160</v>
      </c>
      <c r="F18" s="113">
        <v>42619</v>
      </c>
      <c r="G18" s="95">
        <v>8420000</v>
      </c>
      <c r="H18" s="97">
        <v>8.8700000000000001E-2</v>
      </c>
      <c r="I18" s="95">
        <v>7.4721099999999998</v>
      </c>
      <c r="J18" s="96">
        <v>8.4711131766557419E-5</v>
      </c>
      <c r="K18" s="96">
        <f>I18/'סכום נכסי הקרן'!$C$42</f>
        <v>1.4406776401165531E-7</v>
      </c>
      <c r="AW18" s="150"/>
      <c r="AY18" s="150"/>
    </row>
    <row r="19" spans="2:51" s="150" customFormat="1">
      <c r="B19" s="88" t="s">
        <v>2197</v>
      </c>
      <c r="C19" s="85" t="s">
        <v>2198</v>
      </c>
      <c r="D19" s="98"/>
      <c r="E19" s="98" t="s">
        <v>160</v>
      </c>
      <c r="F19" s="113">
        <v>42642</v>
      </c>
      <c r="G19" s="95">
        <v>37963800</v>
      </c>
      <c r="H19" s="97">
        <v>0.28689999999999999</v>
      </c>
      <c r="I19" s="95">
        <v>108.92509</v>
      </c>
      <c r="J19" s="96">
        <v>1.234881131524312E-3</v>
      </c>
      <c r="K19" s="96">
        <f>I19/'סכום נכסי הקרן'!$C$42</f>
        <v>2.1001556670161864E-6</v>
      </c>
    </row>
    <row r="20" spans="2:51" s="150" customFormat="1">
      <c r="B20" s="88" t="s">
        <v>2199</v>
      </c>
      <c r="C20" s="85" t="s">
        <v>2200</v>
      </c>
      <c r="D20" s="98"/>
      <c r="E20" s="98" t="s">
        <v>160</v>
      </c>
      <c r="F20" s="113">
        <v>42642</v>
      </c>
      <c r="G20" s="95">
        <v>147703500</v>
      </c>
      <c r="H20" s="97">
        <v>0.33179999999999998</v>
      </c>
      <c r="I20" s="95">
        <v>490.08613000000003</v>
      </c>
      <c r="J20" s="96">
        <v>5.5560946955267249E-3</v>
      </c>
      <c r="K20" s="96">
        <f>I20/'סכום נכסי הקרן'!$C$42</f>
        <v>9.449220223233523E-6</v>
      </c>
    </row>
    <row r="21" spans="2:51" s="150" customFormat="1">
      <c r="B21" s="88" t="s">
        <v>2201</v>
      </c>
      <c r="C21" s="85" t="s">
        <v>2202</v>
      </c>
      <c r="D21" s="98"/>
      <c r="E21" s="98" t="s">
        <v>160</v>
      </c>
      <c r="F21" s="113">
        <v>42579</v>
      </c>
      <c r="G21" s="95">
        <v>38311200</v>
      </c>
      <c r="H21" s="97">
        <v>1.2574000000000001</v>
      </c>
      <c r="I21" s="95">
        <v>481.73996999999997</v>
      </c>
      <c r="J21" s="96">
        <v>5.4614744798841854E-3</v>
      </c>
      <c r="K21" s="96">
        <f>I21/'סכום נכסי הקרן'!$C$42</f>
        <v>9.2883001338232322E-6</v>
      </c>
    </row>
    <row r="22" spans="2:51" s="150" customFormat="1">
      <c r="B22" s="88" t="s">
        <v>2203</v>
      </c>
      <c r="C22" s="85" t="s">
        <v>2204</v>
      </c>
      <c r="D22" s="98"/>
      <c r="E22" s="98" t="s">
        <v>160</v>
      </c>
      <c r="F22" s="113">
        <v>42579</v>
      </c>
      <c r="G22" s="95">
        <v>21291500</v>
      </c>
      <c r="H22" s="97">
        <v>1.2922</v>
      </c>
      <c r="I22" s="95">
        <v>275.13321000000002</v>
      </c>
      <c r="J22" s="96">
        <v>3.1191785995744064E-3</v>
      </c>
      <c r="K22" s="96">
        <f>I22/'סכום נכסי הקרן'!$C$42</f>
        <v>5.3047701880792987E-6</v>
      </c>
    </row>
    <row r="23" spans="2:51" s="150" customFormat="1">
      <c r="B23" s="88" t="s">
        <v>2205</v>
      </c>
      <c r="C23" s="85" t="s">
        <v>2206</v>
      </c>
      <c r="D23" s="98"/>
      <c r="E23" s="98" t="s">
        <v>160</v>
      </c>
      <c r="F23" s="113">
        <v>42583</v>
      </c>
      <c r="G23" s="95">
        <v>127800000</v>
      </c>
      <c r="H23" s="97">
        <v>1.3315999999999999</v>
      </c>
      <c r="I23" s="95">
        <v>1701.7985700000002</v>
      </c>
      <c r="J23" s="96">
        <v>1.9293249551118628E-2</v>
      </c>
      <c r="K23" s="96">
        <f>I23/'סכום נכסי הקרן'!$C$42</f>
        <v>3.281192524977985E-5</v>
      </c>
    </row>
    <row r="24" spans="2:51" s="150" customFormat="1">
      <c r="B24" s="88" t="s">
        <v>2207</v>
      </c>
      <c r="C24" s="85" t="s">
        <v>2208</v>
      </c>
      <c r="D24" s="98"/>
      <c r="E24" s="98" t="s">
        <v>160</v>
      </c>
      <c r="F24" s="113">
        <v>42570</v>
      </c>
      <c r="G24" s="95">
        <v>38468700</v>
      </c>
      <c r="H24" s="97">
        <v>1.6271</v>
      </c>
      <c r="I24" s="95">
        <v>625.90608999999995</v>
      </c>
      <c r="J24" s="96">
        <v>7.0958823228620491E-3</v>
      </c>
      <c r="K24" s="96">
        <f>I24/'סכום נכסי הקרן'!$C$42</f>
        <v>1.2067928719943616E-5</v>
      </c>
    </row>
    <row r="25" spans="2:51" s="150" customFormat="1">
      <c r="B25" s="88" t="s">
        <v>2207</v>
      </c>
      <c r="C25" s="85" t="s">
        <v>2209</v>
      </c>
      <c r="D25" s="98"/>
      <c r="E25" s="98" t="s">
        <v>160</v>
      </c>
      <c r="F25" s="113">
        <v>42570</v>
      </c>
      <c r="G25" s="95">
        <v>1530199.4</v>
      </c>
      <c r="H25" s="97">
        <v>1.6271</v>
      </c>
      <c r="I25" s="95">
        <v>24.89715</v>
      </c>
      <c r="J25" s="96">
        <v>2.8225839210902214E-4</v>
      </c>
      <c r="K25" s="96">
        <f>I25/'סכום נכסי הקרן'!$C$42</f>
        <v>4.8003532211955984E-7</v>
      </c>
    </row>
    <row r="26" spans="2:51" s="150" customFormat="1">
      <c r="B26" s="88" t="s">
        <v>2210</v>
      </c>
      <c r="C26" s="85" t="s">
        <v>2211</v>
      </c>
      <c r="D26" s="98"/>
      <c r="E26" s="98" t="s">
        <v>160</v>
      </c>
      <c r="F26" s="113">
        <v>42570</v>
      </c>
      <c r="G26" s="95">
        <v>2026492.2</v>
      </c>
      <c r="H26" s="97">
        <v>1.6500999999999999</v>
      </c>
      <c r="I26" s="95">
        <v>33.43835</v>
      </c>
      <c r="J26" s="96">
        <v>3.7908977155131089E-4</v>
      </c>
      <c r="K26" s="96">
        <f>I26/'סכום נכסי הקרן'!$C$42</f>
        <v>6.447159258548301E-7</v>
      </c>
    </row>
    <row r="27" spans="2:51" s="150" customFormat="1">
      <c r="B27" s="88" t="s">
        <v>2212</v>
      </c>
      <c r="C27" s="85" t="s">
        <v>2213</v>
      </c>
      <c r="D27" s="98"/>
      <c r="E27" s="98" t="s">
        <v>160</v>
      </c>
      <c r="F27" s="113">
        <v>42565</v>
      </c>
      <c r="G27" s="95">
        <v>17145200</v>
      </c>
      <c r="H27" s="97">
        <v>1.9036</v>
      </c>
      <c r="I27" s="95">
        <v>326.37127000000004</v>
      </c>
      <c r="J27" s="96">
        <v>3.700063256267466E-3</v>
      </c>
      <c r="K27" s="96">
        <f>I27/'סכום נכסי הקרן'!$C$42</f>
        <v>6.2926775845837725E-6</v>
      </c>
    </row>
    <row r="28" spans="2:51" s="150" customFormat="1">
      <c r="B28" s="88" t="s">
        <v>2214</v>
      </c>
      <c r="C28" s="85" t="s">
        <v>2215</v>
      </c>
      <c r="D28" s="98"/>
      <c r="E28" s="98" t="s">
        <v>158</v>
      </c>
      <c r="F28" s="113">
        <v>42641</v>
      </c>
      <c r="G28" s="95">
        <v>134593200</v>
      </c>
      <c r="H28" s="97">
        <v>-0.30570000000000003</v>
      </c>
      <c r="I28" s="95">
        <v>-411.46146000000005</v>
      </c>
      <c r="J28" s="96">
        <v>-4.6647286984426222E-3</v>
      </c>
      <c r="K28" s="96">
        <f>I28/'סכום נכסי הקרן'!$C$42</f>
        <v>-7.9332788889846601E-6</v>
      </c>
    </row>
    <row r="29" spans="2:51" s="150" customFormat="1">
      <c r="B29" s="88" t="s">
        <v>2216</v>
      </c>
      <c r="C29" s="85" t="s">
        <v>2217</v>
      </c>
      <c r="D29" s="98"/>
      <c r="E29" s="98" t="s">
        <v>158</v>
      </c>
      <c r="F29" s="113">
        <v>42641</v>
      </c>
      <c r="G29" s="95">
        <v>177650000</v>
      </c>
      <c r="H29" s="97">
        <v>-0.27079999999999999</v>
      </c>
      <c r="I29" s="95">
        <v>-481.16086999999999</v>
      </c>
      <c r="J29" s="96">
        <v>-5.4549092370804776E-3</v>
      </c>
      <c r="K29" s="96">
        <f>I29/'סכום נכסי הקרן'!$C$42</f>
        <v>-9.2771346608659095E-6</v>
      </c>
    </row>
    <row r="30" spans="2:51" s="150" customFormat="1">
      <c r="B30" s="88" t="s">
        <v>2218</v>
      </c>
      <c r="C30" s="85" t="s">
        <v>2219</v>
      </c>
      <c r="D30" s="98"/>
      <c r="E30" s="98" t="s">
        <v>158</v>
      </c>
      <c r="F30" s="113">
        <v>42641</v>
      </c>
      <c r="G30" s="95">
        <v>93517500</v>
      </c>
      <c r="H30" s="97">
        <v>-0.25209999999999999</v>
      </c>
      <c r="I30" s="95">
        <v>-235.74548999999999</v>
      </c>
      <c r="J30" s="96">
        <v>-2.6726409630963201E-3</v>
      </c>
      <c r="K30" s="96">
        <f>I30/'סכום נכסי הקרן'!$C$42</f>
        <v>-4.5453460428355644E-6</v>
      </c>
    </row>
    <row r="31" spans="2:51" s="150" customFormat="1">
      <c r="B31" s="88" t="s">
        <v>2220</v>
      </c>
      <c r="C31" s="85" t="s">
        <v>2221</v>
      </c>
      <c r="D31" s="98"/>
      <c r="E31" s="98" t="s">
        <v>158</v>
      </c>
      <c r="F31" s="113">
        <v>42641</v>
      </c>
      <c r="G31" s="95">
        <v>8083152</v>
      </c>
      <c r="H31" s="97">
        <v>-0.21190000000000001</v>
      </c>
      <c r="I31" s="95">
        <v>-17.12895</v>
      </c>
      <c r="J31" s="96">
        <v>-1.9419049511754696E-4</v>
      </c>
      <c r="K31" s="96">
        <f>I31/'סכום נכסי הקרן'!$C$42</f>
        <v>-3.3025872563003536E-7</v>
      </c>
    </row>
    <row r="32" spans="2:51" s="150" customFormat="1">
      <c r="B32" s="88" t="s">
        <v>2220</v>
      </c>
      <c r="C32" s="85" t="s">
        <v>2222</v>
      </c>
      <c r="D32" s="98"/>
      <c r="E32" s="98" t="s">
        <v>158</v>
      </c>
      <c r="F32" s="113">
        <v>42641</v>
      </c>
      <c r="G32" s="95">
        <v>65151702</v>
      </c>
      <c r="H32" s="97">
        <v>-0.21190000000000001</v>
      </c>
      <c r="I32" s="95">
        <v>-138.06253000000001</v>
      </c>
      <c r="J32" s="96">
        <v>-1.5652115896118083E-3</v>
      </c>
      <c r="K32" s="96">
        <f>I32/'סכום נכסי הקרן'!$C$42</f>
        <v>-2.6619468919611844E-6</v>
      </c>
    </row>
    <row r="33" spans="2:11" s="150" customFormat="1">
      <c r="B33" s="88" t="s">
        <v>2220</v>
      </c>
      <c r="C33" s="85" t="s">
        <v>2223</v>
      </c>
      <c r="D33" s="98"/>
      <c r="E33" s="98" t="s">
        <v>158</v>
      </c>
      <c r="F33" s="113">
        <v>42641</v>
      </c>
      <c r="G33" s="95">
        <v>29002050</v>
      </c>
      <c r="H33" s="97">
        <v>-0.21190000000000001</v>
      </c>
      <c r="I33" s="95">
        <v>-61.45805</v>
      </c>
      <c r="J33" s="96">
        <v>-6.967484380804986E-4</v>
      </c>
      <c r="K33" s="96">
        <f>I33/'סכום נכסי הקרן'!$C$42</f>
        <v>-1.1849563033756882E-6</v>
      </c>
    </row>
    <row r="34" spans="2:11" s="150" customFormat="1">
      <c r="B34" s="88" t="s">
        <v>2220</v>
      </c>
      <c r="C34" s="85" t="s">
        <v>2224</v>
      </c>
      <c r="D34" s="98"/>
      <c r="E34" s="98" t="s">
        <v>158</v>
      </c>
      <c r="F34" s="113">
        <v>42641</v>
      </c>
      <c r="G34" s="95">
        <v>20684074.949999999</v>
      </c>
      <c r="H34" s="97">
        <v>-0.21190000000000001</v>
      </c>
      <c r="I34" s="95">
        <v>-43.831480000000006</v>
      </c>
      <c r="J34" s="96">
        <v>-4.9691643696402044E-4</v>
      </c>
      <c r="K34" s="96">
        <f>I34/'סכום נכסי הקרן'!$C$42</f>
        <v>-8.4510309898028688E-7</v>
      </c>
    </row>
    <row r="35" spans="2:11" s="150" customFormat="1">
      <c r="B35" s="88" t="s">
        <v>2225</v>
      </c>
      <c r="C35" s="85" t="s">
        <v>2226</v>
      </c>
      <c r="D35" s="98"/>
      <c r="E35" s="98" t="s">
        <v>158</v>
      </c>
      <c r="F35" s="113">
        <v>42642</v>
      </c>
      <c r="G35" s="95">
        <v>378245000</v>
      </c>
      <c r="H35" s="97">
        <v>-0.1303</v>
      </c>
      <c r="I35" s="95">
        <v>-492.95936</v>
      </c>
      <c r="J35" s="96">
        <v>-5.5886684350896628E-3</v>
      </c>
      <c r="K35" s="96">
        <f>I35/'סכום נכסי הקרן'!$C$42</f>
        <v>-9.5046182060778879E-6</v>
      </c>
    </row>
    <row r="36" spans="2:11" s="150" customFormat="1">
      <c r="B36" s="88" t="s">
        <v>2227</v>
      </c>
      <c r="C36" s="85" t="s">
        <v>2228</v>
      </c>
      <c r="D36" s="98"/>
      <c r="E36" s="98" t="s">
        <v>158</v>
      </c>
      <c r="F36" s="113">
        <v>42621</v>
      </c>
      <c r="G36" s="95">
        <v>3745800</v>
      </c>
      <c r="H36" s="97">
        <v>-0.2838</v>
      </c>
      <c r="I36" s="95">
        <v>-10.629209999999999</v>
      </c>
      <c r="J36" s="96">
        <v>-1.2050309870764881E-4</v>
      </c>
      <c r="K36" s="96">
        <f>I36/'סכום נכסי הקרן'!$C$42</f>
        <v>-2.0493896876656349E-7</v>
      </c>
    </row>
    <row r="37" spans="2:11" s="150" customFormat="1">
      <c r="B37" s="88" t="s">
        <v>2229</v>
      </c>
      <c r="C37" s="85" t="s">
        <v>2230</v>
      </c>
      <c r="D37" s="98"/>
      <c r="E37" s="98" t="s">
        <v>158</v>
      </c>
      <c r="F37" s="113">
        <v>42642</v>
      </c>
      <c r="G37" s="95">
        <v>1948440</v>
      </c>
      <c r="H37" s="97">
        <v>-8.3599999999999994E-2</v>
      </c>
      <c r="I37" s="95">
        <v>-1.62805</v>
      </c>
      <c r="J37" s="96">
        <v>-1.8457163782725873E-5</v>
      </c>
      <c r="K37" s="96">
        <f>I37/'סכום נכסי הקרן'!$C$42</f>
        <v>-3.138999870172889E-8</v>
      </c>
    </row>
    <row r="38" spans="2:11" s="150" customFormat="1">
      <c r="B38" s="88" t="s">
        <v>2229</v>
      </c>
      <c r="C38" s="85" t="s">
        <v>2231</v>
      </c>
      <c r="D38" s="98"/>
      <c r="E38" s="98" t="s">
        <v>158</v>
      </c>
      <c r="F38" s="113">
        <v>42642</v>
      </c>
      <c r="G38" s="95">
        <v>824340</v>
      </c>
      <c r="H38" s="97">
        <v>-8.3599999999999994E-2</v>
      </c>
      <c r="I38" s="95">
        <v>-0.68879000000000001</v>
      </c>
      <c r="J38" s="96">
        <v>-7.8087957015470986E-6</v>
      </c>
      <c r="K38" s="96">
        <f>I38/'סכום נכסי הקרן'!$C$42</f>
        <v>-1.3280376650449214E-8</v>
      </c>
    </row>
    <row r="39" spans="2:11" s="150" customFormat="1">
      <c r="B39" s="88" t="s">
        <v>2232</v>
      </c>
      <c r="C39" s="85" t="s">
        <v>2233</v>
      </c>
      <c r="D39" s="98"/>
      <c r="E39" s="98" t="s">
        <v>158</v>
      </c>
      <c r="F39" s="113">
        <v>42635</v>
      </c>
      <c r="G39" s="95">
        <v>360096000</v>
      </c>
      <c r="H39" s="97">
        <v>-3.1099999999999999E-2</v>
      </c>
      <c r="I39" s="95">
        <v>-112.11055</v>
      </c>
      <c r="J39" s="96">
        <v>-1.2709946151048667E-3</v>
      </c>
      <c r="K39" s="96">
        <f>I39/'סכום נכסי הקרן'!$C$42</f>
        <v>-2.1615736733823357E-6</v>
      </c>
    </row>
    <row r="40" spans="2:11" s="150" customFormat="1">
      <c r="B40" s="88" t="s">
        <v>2234</v>
      </c>
      <c r="C40" s="85" t="s">
        <v>2235</v>
      </c>
      <c r="D40" s="98"/>
      <c r="E40" s="98" t="s">
        <v>158</v>
      </c>
      <c r="F40" s="113">
        <v>42635</v>
      </c>
      <c r="G40" s="95">
        <v>1313445</v>
      </c>
      <c r="H40" s="97">
        <v>-9.9400000000000002E-2</v>
      </c>
      <c r="I40" s="95">
        <v>-1.30545</v>
      </c>
      <c r="J40" s="96">
        <v>-1.4799855323951654E-5</v>
      </c>
      <c r="K40" s="96">
        <f>I40/'סכום נכסי הקרן'!$C$42</f>
        <v>-2.5170033970192551E-8</v>
      </c>
    </row>
    <row r="41" spans="2:11" s="150" customFormat="1">
      <c r="B41" s="88" t="s">
        <v>2236</v>
      </c>
      <c r="C41" s="85" t="s">
        <v>2237</v>
      </c>
      <c r="D41" s="98"/>
      <c r="E41" s="98" t="s">
        <v>158</v>
      </c>
      <c r="F41" s="113">
        <v>42619</v>
      </c>
      <c r="G41" s="95">
        <v>619740</v>
      </c>
      <c r="H41" s="97">
        <v>6.6100000000000006E-2</v>
      </c>
      <c r="I41" s="95">
        <v>0.40976999999999997</v>
      </c>
      <c r="J41" s="96">
        <v>4.645552657011505E-6</v>
      </c>
      <c r="K41" s="96">
        <f>I41/'סכום נכסי הקרן'!$C$42</f>
        <v>7.9006662989511667E-9</v>
      </c>
    </row>
    <row r="42" spans="2:11" s="150" customFormat="1">
      <c r="B42" s="88" t="s">
        <v>2236</v>
      </c>
      <c r="C42" s="85" t="s">
        <v>2238</v>
      </c>
      <c r="D42" s="98"/>
      <c r="E42" s="98" t="s">
        <v>158</v>
      </c>
      <c r="F42" s="113">
        <v>42619</v>
      </c>
      <c r="G42" s="95">
        <v>50706000</v>
      </c>
      <c r="H42" s="97">
        <v>6.6100000000000006E-2</v>
      </c>
      <c r="I42" s="95">
        <v>33.526699999999998</v>
      </c>
      <c r="J42" s="96">
        <v>3.8009139338123242E-4</v>
      </c>
      <c r="K42" s="96">
        <f>I42/'סכום נכסי הקרן'!$C$42</f>
        <v>6.4641937868815694E-7</v>
      </c>
    </row>
    <row r="43" spans="2:11" s="150" customFormat="1">
      <c r="B43" s="88" t="s">
        <v>2239</v>
      </c>
      <c r="C43" s="85" t="s">
        <v>2240</v>
      </c>
      <c r="D43" s="98"/>
      <c r="E43" s="98" t="s">
        <v>158</v>
      </c>
      <c r="F43" s="113">
        <v>42619</v>
      </c>
      <c r="G43" s="95">
        <v>180288000</v>
      </c>
      <c r="H43" s="97">
        <v>6.6100000000000006E-2</v>
      </c>
      <c r="I43" s="95">
        <v>119.20603999999999</v>
      </c>
      <c r="J43" s="96">
        <v>1.3514360149689331E-3</v>
      </c>
      <c r="K43" s="96">
        <f>I43/'סכום נכסי הקרן'!$C$42</f>
        <v>2.2983799274212964E-6</v>
      </c>
    </row>
    <row r="44" spans="2:11" s="150" customFormat="1">
      <c r="B44" s="88" t="s">
        <v>2239</v>
      </c>
      <c r="C44" s="85" t="s">
        <v>2241</v>
      </c>
      <c r="D44" s="98"/>
      <c r="E44" s="98" t="s">
        <v>158</v>
      </c>
      <c r="F44" s="113">
        <v>42619</v>
      </c>
      <c r="G44" s="95">
        <v>22160400</v>
      </c>
      <c r="H44" s="97">
        <v>6.6100000000000006E-2</v>
      </c>
      <c r="I44" s="95">
        <v>14.65241</v>
      </c>
      <c r="J44" s="96">
        <v>1.661140205654927E-4</v>
      </c>
      <c r="K44" s="96">
        <f>I44/'סכום נכסי הקרן'!$C$42</f>
        <v>2.8250921708620707E-7</v>
      </c>
    </row>
    <row r="45" spans="2:11" s="150" customFormat="1">
      <c r="B45" s="88" t="s">
        <v>2242</v>
      </c>
      <c r="C45" s="85" t="s">
        <v>2243</v>
      </c>
      <c r="D45" s="98"/>
      <c r="E45" s="98" t="s">
        <v>158</v>
      </c>
      <c r="F45" s="113">
        <v>42620</v>
      </c>
      <c r="G45" s="95">
        <v>146757000</v>
      </c>
      <c r="H45" s="97">
        <v>0.26450000000000001</v>
      </c>
      <c r="I45" s="95">
        <v>388.14733000000001</v>
      </c>
      <c r="J45" s="96">
        <v>4.4004169660868814E-3</v>
      </c>
      <c r="K45" s="96">
        <f>I45/'סכום נכסי הקרן'!$C$42</f>
        <v>7.483765354122745E-6</v>
      </c>
    </row>
    <row r="46" spans="2:11" s="150" customFormat="1">
      <c r="B46" s="88" t="s">
        <v>2244</v>
      </c>
      <c r="C46" s="85" t="s">
        <v>2245</v>
      </c>
      <c r="D46" s="98"/>
      <c r="E46" s="98" t="s">
        <v>158</v>
      </c>
      <c r="F46" s="113">
        <v>42632</v>
      </c>
      <c r="G46" s="95">
        <v>116721200</v>
      </c>
      <c r="H46" s="97">
        <v>0.35310000000000002</v>
      </c>
      <c r="I46" s="95">
        <v>412.10390999999998</v>
      </c>
      <c r="J46" s="96">
        <v>4.6720121386761597E-3</v>
      </c>
      <c r="K46" s="96">
        <f>I46/'סכום נכסי הקרן'!$C$42</f>
        <v>7.9456657964297151E-6</v>
      </c>
    </row>
    <row r="47" spans="2:11" s="150" customFormat="1">
      <c r="B47" s="88" t="s">
        <v>2246</v>
      </c>
      <c r="C47" s="85" t="s">
        <v>2247</v>
      </c>
      <c r="D47" s="98"/>
      <c r="E47" s="98" t="s">
        <v>158</v>
      </c>
      <c r="F47" s="113">
        <v>42633</v>
      </c>
      <c r="G47" s="95">
        <v>82852000</v>
      </c>
      <c r="H47" s="97">
        <v>0.37780000000000002</v>
      </c>
      <c r="I47" s="95">
        <v>313.00603000000001</v>
      </c>
      <c r="J47" s="96">
        <v>3.548541851104578E-3</v>
      </c>
      <c r="K47" s="96">
        <f>I47/'סכום נכסי הקרן'!$C$42</f>
        <v>6.0349859496534592E-6</v>
      </c>
    </row>
    <row r="48" spans="2:11" s="150" customFormat="1">
      <c r="B48" s="88" t="s">
        <v>2246</v>
      </c>
      <c r="C48" s="85" t="s">
        <v>2248</v>
      </c>
      <c r="D48" s="98"/>
      <c r="E48" s="98" t="s">
        <v>158</v>
      </c>
      <c r="F48" s="113">
        <v>42633</v>
      </c>
      <c r="G48" s="95">
        <v>1883000</v>
      </c>
      <c r="H48" s="97">
        <v>0.37780000000000002</v>
      </c>
      <c r="I48" s="95">
        <v>7.1137700000000006</v>
      </c>
      <c r="J48" s="96">
        <v>8.0648639785413129E-5</v>
      </c>
      <c r="K48" s="96">
        <f>I48/'סכום נכסי הקרן'!$C$42</f>
        <v>1.3715870585325878E-7</v>
      </c>
    </row>
    <row r="49" spans="2:11" s="150" customFormat="1">
      <c r="B49" s="88" t="s">
        <v>2249</v>
      </c>
      <c r="C49" s="85" t="s">
        <v>2250</v>
      </c>
      <c r="D49" s="98"/>
      <c r="E49" s="98" t="s">
        <v>158</v>
      </c>
      <c r="F49" s="113">
        <v>42633</v>
      </c>
      <c r="G49" s="95">
        <v>244790000</v>
      </c>
      <c r="H49" s="97">
        <v>0.37780000000000002</v>
      </c>
      <c r="I49" s="95">
        <v>924.79052999999999</v>
      </c>
      <c r="J49" s="96">
        <v>1.0484328047003387E-2</v>
      </c>
      <c r="K49" s="96">
        <f>I49/'סכום נכסי הקרן'!$C$42</f>
        <v>1.7830640051639182E-5</v>
      </c>
    </row>
    <row r="50" spans="2:11" s="150" customFormat="1">
      <c r="B50" s="88" t="s">
        <v>2251</v>
      </c>
      <c r="C50" s="85" t="s">
        <v>2252</v>
      </c>
      <c r="D50" s="98"/>
      <c r="E50" s="98" t="s">
        <v>158</v>
      </c>
      <c r="F50" s="113">
        <v>42633</v>
      </c>
      <c r="G50" s="95">
        <v>41426000</v>
      </c>
      <c r="H50" s="97">
        <v>0.37780000000000002</v>
      </c>
      <c r="I50" s="95">
        <v>156.50301000000002</v>
      </c>
      <c r="J50" s="96">
        <v>1.7742708688674091E-3</v>
      </c>
      <c r="K50" s="96">
        <f>I50/'סכום נכסי הקרן'!$C$42</f>
        <v>3.0174928784230609E-6</v>
      </c>
    </row>
    <row r="51" spans="2:11" s="150" customFormat="1">
      <c r="B51" s="88" t="s">
        <v>2253</v>
      </c>
      <c r="C51" s="85" t="s">
        <v>2254</v>
      </c>
      <c r="D51" s="98"/>
      <c r="E51" s="98" t="s">
        <v>158</v>
      </c>
      <c r="F51" s="113">
        <v>42634</v>
      </c>
      <c r="G51" s="95">
        <v>1132800</v>
      </c>
      <c r="H51" s="97">
        <v>0.51819999999999999</v>
      </c>
      <c r="I51" s="95">
        <v>5.8704099999999997</v>
      </c>
      <c r="J51" s="96">
        <v>6.6552697301527455E-5</v>
      </c>
      <c r="K51" s="96">
        <f>I51/'סכום נכסי הקרן'!$C$42</f>
        <v>1.1318581264618181E-7</v>
      </c>
    </row>
    <row r="52" spans="2:11" s="150" customFormat="1">
      <c r="B52" s="88" t="s">
        <v>2255</v>
      </c>
      <c r="C52" s="85" t="s">
        <v>2256</v>
      </c>
      <c r="D52" s="98"/>
      <c r="E52" s="98" t="s">
        <v>158</v>
      </c>
      <c r="F52" s="113">
        <v>42613</v>
      </c>
      <c r="G52" s="95">
        <v>1891000</v>
      </c>
      <c r="H52" s="97">
        <v>0.68820000000000003</v>
      </c>
      <c r="I52" s="95">
        <v>13.014530000000001</v>
      </c>
      <c r="J52" s="96">
        <v>1.4754541430865106E-4</v>
      </c>
      <c r="K52" s="96">
        <f>I52/'סכום נכסי הקרן'!$C$42</f>
        <v>2.509296887709909E-7</v>
      </c>
    </row>
    <row r="53" spans="2:11" s="150" customFormat="1">
      <c r="B53" s="88" t="s">
        <v>2257</v>
      </c>
      <c r="C53" s="85" t="s">
        <v>2258</v>
      </c>
      <c r="D53" s="98"/>
      <c r="E53" s="98" t="s">
        <v>158</v>
      </c>
      <c r="F53" s="113">
        <v>42613</v>
      </c>
      <c r="G53" s="95">
        <v>9457500</v>
      </c>
      <c r="H53" s="97">
        <v>0.70230000000000004</v>
      </c>
      <c r="I53" s="95">
        <v>66.41846000000001</v>
      </c>
      <c r="J53" s="96">
        <v>7.5298448721871399E-4</v>
      </c>
      <c r="K53" s="96">
        <f>I53/'סכום נכסי הקרן'!$C$42</f>
        <v>1.280596648242273E-6</v>
      </c>
    </row>
    <row r="54" spans="2:11" s="150" customFormat="1">
      <c r="B54" s="88" t="s">
        <v>2259</v>
      </c>
      <c r="C54" s="85" t="s">
        <v>2260</v>
      </c>
      <c r="D54" s="98"/>
      <c r="E54" s="98" t="s">
        <v>158</v>
      </c>
      <c r="F54" s="113">
        <v>42583</v>
      </c>
      <c r="G54" s="95">
        <v>76000000</v>
      </c>
      <c r="H54" s="97">
        <v>1.1679999999999999</v>
      </c>
      <c r="I54" s="95">
        <v>887.71362999999997</v>
      </c>
      <c r="J54" s="96">
        <v>1.0063988121414033E-2</v>
      </c>
      <c r="K54" s="96">
        <f>I54/'סכום נכסי הקרן'!$C$42</f>
        <v>1.7115770211730008E-5</v>
      </c>
    </row>
    <row r="55" spans="2:11" s="150" customFormat="1">
      <c r="B55" s="88" t="s">
        <v>2261</v>
      </c>
      <c r="C55" s="85" t="s">
        <v>2262</v>
      </c>
      <c r="D55" s="98"/>
      <c r="E55" s="98" t="s">
        <v>158</v>
      </c>
      <c r="F55" s="113">
        <v>42583</v>
      </c>
      <c r="G55" s="95">
        <v>7600000</v>
      </c>
      <c r="H55" s="97">
        <v>1.1679999999999999</v>
      </c>
      <c r="I55" s="95">
        <v>88.771360000000001</v>
      </c>
      <c r="J55" s="96">
        <v>1.0063987781304753E-3</v>
      </c>
      <c r="K55" s="96">
        <f>I55/'סכום נכסי הקרן'!$C$42</f>
        <v>1.7115769633307994E-6</v>
      </c>
    </row>
    <row r="56" spans="2:11" s="150" customFormat="1">
      <c r="B56" s="88" t="s">
        <v>2263</v>
      </c>
      <c r="C56" s="85" t="s">
        <v>2264</v>
      </c>
      <c r="D56" s="98"/>
      <c r="E56" s="98" t="s">
        <v>158</v>
      </c>
      <c r="F56" s="113">
        <v>42584</v>
      </c>
      <c r="G56" s="95">
        <v>76000000</v>
      </c>
      <c r="H56" s="97">
        <v>1.17</v>
      </c>
      <c r="I56" s="95">
        <v>889.20571999999993</v>
      </c>
      <c r="J56" s="96">
        <v>1.0080903909939303E-2</v>
      </c>
      <c r="K56" s="96">
        <f>I56/'סכום נכסי הקרן'!$C$42</f>
        <v>1.7144538801861062E-5</v>
      </c>
    </row>
    <row r="57" spans="2:11" s="150" customFormat="1">
      <c r="B57" s="88" t="s">
        <v>2265</v>
      </c>
      <c r="C57" s="85" t="s">
        <v>2266</v>
      </c>
      <c r="D57" s="98"/>
      <c r="E57" s="98" t="s">
        <v>158</v>
      </c>
      <c r="F57" s="113">
        <v>42593</v>
      </c>
      <c r="G57" s="95">
        <v>125706900</v>
      </c>
      <c r="H57" s="97">
        <v>1.4390000000000001</v>
      </c>
      <c r="I57" s="95">
        <v>1808.9530199999999</v>
      </c>
      <c r="J57" s="96">
        <v>2.0508056979451853E-2</v>
      </c>
      <c r="K57" s="96">
        <f>I57/'סכום נכסי הקרן'!$C$42</f>
        <v>3.4877941678258379E-5</v>
      </c>
    </row>
    <row r="58" spans="2:11" s="150" customFormat="1">
      <c r="B58" s="88" t="s">
        <v>2267</v>
      </c>
      <c r="C58" s="85" t="s">
        <v>2268</v>
      </c>
      <c r="D58" s="98"/>
      <c r="E58" s="98" t="s">
        <v>158</v>
      </c>
      <c r="F58" s="113">
        <v>42585</v>
      </c>
      <c r="G58" s="95">
        <v>26670000</v>
      </c>
      <c r="H58" s="97">
        <v>1.4314</v>
      </c>
      <c r="I58" s="95">
        <v>381.74271999999996</v>
      </c>
      <c r="J58" s="96">
        <v>4.3278080562042095E-3</v>
      </c>
      <c r="K58" s="96">
        <f>I58/'סכום נכסי הקרן'!$C$42</f>
        <v>7.3602797734679246E-6</v>
      </c>
    </row>
    <row r="59" spans="2:11" s="150" customFormat="1">
      <c r="B59" s="88" t="s">
        <v>2269</v>
      </c>
      <c r="C59" s="85" t="s">
        <v>2270</v>
      </c>
      <c r="D59" s="98"/>
      <c r="E59" s="98" t="s">
        <v>158</v>
      </c>
      <c r="F59" s="113">
        <v>42591</v>
      </c>
      <c r="G59" s="95">
        <v>152400000</v>
      </c>
      <c r="H59" s="97">
        <v>1.4438</v>
      </c>
      <c r="I59" s="95">
        <v>2200.3314599999999</v>
      </c>
      <c r="J59" s="96">
        <v>2.4945104962073854E-2</v>
      </c>
      <c r="K59" s="96">
        <f>I59/'סכום נכסי הקרן'!$C$42</f>
        <v>4.2424005204246328E-5</v>
      </c>
    </row>
    <row r="60" spans="2:11" s="150" customFormat="1">
      <c r="B60" s="88" t="s">
        <v>2271</v>
      </c>
      <c r="C60" s="85" t="s">
        <v>2272</v>
      </c>
      <c r="D60" s="98"/>
      <c r="E60" s="98" t="s">
        <v>158</v>
      </c>
      <c r="F60" s="113">
        <v>42579</v>
      </c>
      <c r="G60" s="95">
        <v>137376000</v>
      </c>
      <c r="H60" s="97">
        <v>1.5805</v>
      </c>
      <c r="I60" s="95">
        <v>2171.1684500000001</v>
      </c>
      <c r="J60" s="96">
        <v>2.4614484617509948E-2</v>
      </c>
      <c r="K60" s="96">
        <f>I60/'סכום נכסי הקרן'!$C$42</f>
        <v>4.1861720970937456E-5</v>
      </c>
    </row>
    <row r="61" spans="2:11" s="150" customFormat="1">
      <c r="B61" s="88" t="s">
        <v>2271</v>
      </c>
      <c r="C61" s="85" t="s">
        <v>2273</v>
      </c>
      <c r="D61" s="98"/>
      <c r="E61" s="98" t="s">
        <v>158</v>
      </c>
      <c r="F61" s="113">
        <v>42579</v>
      </c>
      <c r="G61" s="95">
        <v>22896000</v>
      </c>
      <c r="H61" s="97">
        <v>1.5805</v>
      </c>
      <c r="I61" s="95">
        <v>361.86140999999998</v>
      </c>
      <c r="J61" s="96">
        <v>4.1024141218132847E-3</v>
      </c>
      <c r="K61" s="96">
        <f>I61/'סכום נכסי הקרן'!$C$42</f>
        <v>6.9769535272907991E-6</v>
      </c>
    </row>
    <row r="62" spans="2:11" s="150" customFormat="1">
      <c r="B62" s="88" t="s">
        <v>2274</v>
      </c>
      <c r="C62" s="85" t="s">
        <v>2275</v>
      </c>
      <c r="D62" s="98"/>
      <c r="E62" s="98" t="s">
        <v>158</v>
      </c>
      <c r="F62" s="113">
        <v>42579</v>
      </c>
      <c r="G62" s="95">
        <v>442760400</v>
      </c>
      <c r="H62" s="97">
        <v>1.6036999999999999</v>
      </c>
      <c r="I62" s="95">
        <v>7100.3754400000007</v>
      </c>
      <c r="J62" s="96">
        <v>8.0496785980113811E-2</v>
      </c>
      <c r="K62" s="96">
        <f>I62/'סכום נכסי הקרן'!$C$42</f>
        <v>1.3690044890721275E-4</v>
      </c>
    </row>
    <row r="63" spans="2:11" s="150" customFormat="1">
      <c r="B63" s="88" t="s">
        <v>2276</v>
      </c>
      <c r="C63" s="85" t="s">
        <v>2277</v>
      </c>
      <c r="D63" s="98"/>
      <c r="E63" s="98" t="s">
        <v>158</v>
      </c>
      <c r="F63" s="113">
        <v>42590</v>
      </c>
      <c r="G63" s="95">
        <v>38220000</v>
      </c>
      <c r="H63" s="97">
        <v>1.7511000000000001</v>
      </c>
      <c r="I63" s="95">
        <v>669.25420999999994</v>
      </c>
      <c r="J63" s="96">
        <v>7.5873189191049501E-3</v>
      </c>
      <c r="K63" s="96">
        <f>I63/'סכום נכסי הקרן'!$C$42</f>
        <v>1.2903712283422863E-5</v>
      </c>
    </row>
    <row r="64" spans="2:11" s="150" customFormat="1">
      <c r="B64" s="88" t="s">
        <v>2278</v>
      </c>
      <c r="C64" s="85" t="s">
        <v>2279</v>
      </c>
      <c r="D64" s="98"/>
      <c r="E64" s="98" t="s">
        <v>158</v>
      </c>
      <c r="F64" s="113">
        <v>42578</v>
      </c>
      <c r="G64" s="95">
        <v>9575000</v>
      </c>
      <c r="H64" s="97">
        <v>1.9327000000000001</v>
      </c>
      <c r="I64" s="95">
        <v>185.05995999999999</v>
      </c>
      <c r="J64" s="96">
        <v>2.0980203257545522E-3</v>
      </c>
      <c r="K64" s="96">
        <f>I64/'סכום נכסי הקרן'!$C$42</f>
        <v>3.5680918301907188E-6</v>
      </c>
    </row>
    <row r="65" spans="2:11" s="150" customFormat="1">
      <c r="B65" s="88" t="s">
        <v>2278</v>
      </c>
      <c r="C65" s="85" t="s">
        <v>2280</v>
      </c>
      <c r="D65" s="98"/>
      <c r="E65" s="98" t="s">
        <v>158</v>
      </c>
      <c r="F65" s="113">
        <v>42578</v>
      </c>
      <c r="G65" s="95">
        <v>17269470</v>
      </c>
      <c r="H65" s="97">
        <v>1.9327000000000001</v>
      </c>
      <c r="I65" s="95">
        <v>333.77415000000002</v>
      </c>
      <c r="J65" s="96">
        <v>3.7839895291852913E-3</v>
      </c>
      <c r="K65" s="96">
        <f>I65/'סכום נכסי הקרן'!$C$42</f>
        <v>6.4354105433928099E-6</v>
      </c>
    </row>
    <row r="66" spans="2:11" s="150" customFormat="1">
      <c r="B66" s="88" t="s">
        <v>2278</v>
      </c>
      <c r="C66" s="85" t="s">
        <v>2281</v>
      </c>
      <c r="D66" s="98"/>
      <c r="E66" s="98" t="s">
        <v>158</v>
      </c>
      <c r="F66" s="113">
        <v>42578</v>
      </c>
      <c r="G66" s="95">
        <v>2535460</v>
      </c>
      <c r="H66" s="97">
        <v>1.9327000000000001</v>
      </c>
      <c r="I66" s="95">
        <v>49.003879999999995</v>
      </c>
      <c r="J66" s="96">
        <v>5.5555581164524722E-4</v>
      </c>
      <c r="K66" s="96">
        <f>I66/'סכום נכסי הקרן'!$C$42</f>
        <v>9.4483076661016436E-7</v>
      </c>
    </row>
    <row r="67" spans="2:11" s="150" customFormat="1">
      <c r="B67" s="88" t="s">
        <v>2282</v>
      </c>
      <c r="C67" s="85" t="s">
        <v>2283</v>
      </c>
      <c r="D67" s="98"/>
      <c r="E67" s="98" t="s">
        <v>158</v>
      </c>
      <c r="F67" s="113">
        <v>42578</v>
      </c>
      <c r="G67" s="95">
        <v>957800</v>
      </c>
      <c r="H67" s="97">
        <v>1.9514</v>
      </c>
      <c r="I67" s="95">
        <v>18.690740000000002</v>
      </c>
      <c r="J67" s="96">
        <v>2.1189647087027167E-4</v>
      </c>
      <c r="K67" s="96">
        <f>I67/'סכום נכסי הקרן'!$C$42</f>
        <v>3.6037118290860371E-7</v>
      </c>
    </row>
    <row r="68" spans="2:11" s="150" customFormat="1">
      <c r="B68" s="88" t="s">
        <v>2284</v>
      </c>
      <c r="C68" s="85" t="s">
        <v>2285</v>
      </c>
      <c r="D68" s="98"/>
      <c r="E68" s="98" t="s">
        <v>158</v>
      </c>
      <c r="F68" s="113">
        <v>42577</v>
      </c>
      <c r="G68" s="95">
        <v>341048000</v>
      </c>
      <c r="H68" s="97">
        <v>1.9821</v>
      </c>
      <c r="I68" s="95">
        <v>6759.9977600000002</v>
      </c>
      <c r="J68" s="96">
        <v>7.6637932389779201E-2</v>
      </c>
      <c r="K68" s="96">
        <f>I68/'סכום נכסי הקרן'!$C$42</f>
        <v>1.3033771745959288E-4</v>
      </c>
    </row>
    <row r="69" spans="2:11" s="150" customFormat="1">
      <c r="B69" s="88" t="s">
        <v>2286</v>
      </c>
      <c r="C69" s="85" t="s">
        <v>2287</v>
      </c>
      <c r="D69" s="98"/>
      <c r="E69" s="98" t="s">
        <v>158</v>
      </c>
      <c r="F69" s="113">
        <v>42576</v>
      </c>
      <c r="G69" s="95">
        <v>2688000</v>
      </c>
      <c r="H69" s="97">
        <v>2.1844999999999999</v>
      </c>
      <c r="I69" s="95">
        <v>58.720510000000004</v>
      </c>
      <c r="J69" s="96">
        <v>6.6571301279149439E-4</v>
      </c>
      <c r="K69" s="96">
        <f>I69/'סכום נכסי הקרן'!$C$42</f>
        <v>1.1321745233038656E-6</v>
      </c>
    </row>
    <row r="70" spans="2:11" s="150" customFormat="1">
      <c r="B70" s="88" t="s">
        <v>2288</v>
      </c>
      <c r="C70" s="85" t="s">
        <v>2289</v>
      </c>
      <c r="D70" s="98"/>
      <c r="E70" s="98" t="s">
        <v>158</v>
      </c>
      <c r="F70" s="113">
        <v>42576</v>
      </c>
      <c r="G70" s="95">
        <v>134400000</v>
      </c>
      <c r="H70" s="97">
        <v>2.1844999999999999</v>
      </c>
      <c r="I70" s="95">
        <v>2936.0254399999999</v>
      </c>
      <c r="J70" s="96">
        <v>3.3285649959356158E-2</v>
      </c>
      <c r="K70" s="96">
        <f>I70/'סכום נכסי הקרן'!$C$42</f>
        <v>5.6608725008349245E-5</v>
      </c>
    </row>
    <row r="71" spans="2:11" s="150" customFormat="1">
      <c r="B71" s="88" t="s">
        <v>2290</v>
      </c>
      <c r="C71" s="85" t="s">
        <v>2291</v>
      </c>
      <c r="D71" s="98"/>
      <c r="E71" s="98" t="s">
        <v>158</v>
      </c>
      <c r="F71" s="113">
        <v>42576</v>
      </c>
      <c r="G71" s="95">
        <v>153600000</v>
      </c>
      <c r="H71" s="97">
        <v>2.1844999999999999</v>
      </c>
      <c r="I71" s="95">
        <v>3355.4576499999998</v>
      </c>
      <c r="J71" s="96">
        <v>3.8040742859279789E-2</v>
      </c>
      <c r="K71" s="96">
        <f>I71/'סכום נכסי הקרן'!$C$42</f>
        <v>6.4695685806459422E-5</v>
      </c>
    </row>
    <row r="72" spans="2:11" s="150" customFormat="1">
      <c r="B72" s="88" t="s">
        <v>2292</v>
      </c>
      <c r="C72" s="85" t="s">
        <v>2293</v>
      </c>
      <c r="D72" s="98"/>
      <c r="E72" s="98" t="s">
        <v>158</v>
      </c>
      <c r="F72" s="113">
        <v>42565</v>
      </c>
      <c r="G72" s="95">
        <v>96132500</v>
      </c>
      <c r="H72" s="97">
        <v>2.2991999999999999</v>
      </c>
      <c r="I72" s="95">
        <v>2210.30287</v>
      </c>
      <c r="J72" s="96">
        <v>2.505815059796631E-2</v>
      </c>
      <c r="K72" s="96">
        <f>I72/'סכום נכסי הקרן'!$C$42</f>
        <v>4.2616261306303642E-5</v>
      </c>
    </row>
    <row r="73" spans="2:11" s="150" customFormat="1">
      <c r="B73" s="88" t="s">
        <v>2292</v>
      </c>
      <c r="C73" s="85" t="s">
        <v>2294</v>
      </c>
      <c r="D73" s="98"/>
      <c r="E73" s="98" t="s">
        <v>158</v>
      </c>
      <c r="F73" s="113">
        <v>42565</v>
      </c>
      <c r="G73" s="95">
        <v>5498779</v>
      </c>
      <c r="H73" s="97">
        <v>2.2991999999999999</v>
      </c>
      <c r="I73" s="95">
        <v>126.42932</v>
      </c>
      <c r="J73" s="96">
        <v>1.4333261669965049E-3</v>
      </c>
      <c r="K73" s="96">
        <f>I73/'סכום נכסי הקרן'!$C$42</f>
        <v>2.4376500664355925E-6</v>
      </c>
    </row>
    <row r="74" spans="2:11" s="150" customFormat="1">
      <c r="B74" s="88" t="s">
        <v>2295</v>
      </c>
      <c r="C74" s="85" t="s">
        <v>2296</v>
      </c>
      <c r="D74" s="98"/>
      <c r="E74" s="98" t="s">
        <v>158</v>
      </c>
      <c r="F74" s="113">
        <v>42572</v>
      </c>
      <c r="G74" s="95">
        <v>119283350</v>
      </c>
      <c r="H74" s="97">
        <v>2.3757000000000001</v>
      </c>
      <c r="I74" s="95">
        <v>2833.7549599999998</v>
      </c>
      <c r="J74" s="96">
        <v>3.2126211981715426E-2</v>
      </c>
      <c r="K74" s="96">
        <f>I74/'סכום נכסי הקרן'!$C$42</f>
        <v>5.4636875105443808E-5</v>
      </c>
    </row>
    <row r="75" spans="2:11" s="150" customFormat="1">
      <c r="B75" s="88" t="s">
        <v>2297</v>
      </c>
      <c r="C75" s="85" t="s">
        <v>2298</v>
      </c>
      <c r="D75" s="98"/>
      <c r="E75" s="98" t="s">
        <v>158</v>
      </c>
      <c r="F75" s="113">
        <v>42572</v>
      </c>
      <c r="G75" s="95">
        <v>32764442.75</v>
      </c>
      <c r="H75" s="97">
        <v>2.3757000000000001</v>
      </c>
      <c r="I75" s="95">
        <v>778.36850000000004</v>
      </c>
      <c r="J75" s="96">
        <v>8.824345006489152E-3</v>
      </c>
      <c r="K75" s="96">
        <f>I75/'סכום נכסי הקרן'!$C$42</f>
        <v>1.5007515865278502E-5</v>
      </c>
    </row>
    <row r="76" spans="2:11" s="150" customFormat="1">
      <c r="B76" s="88" t="s">
        <v>2297</v>
      </c>
      <c r="C76" s="85" t="s">
        <v>2299</v>
      </c>
      <c r="D76" s="98"/>
      <c r="E76" s="98" t="s">
        <v>158</v>
      </c>
      <c r="F76" s="113">
        <v>42572</v>
      </c>
      <c r="G76" s="95">
        <v>18662072.5</v>
      </c>
      <c r="H76" s="97">
        <v>2.3757000000000001</v>
      </c>
      <c r="I76" s="95">
        <v>443.34553000000005</v>
      </c>
      <c r="J76" s="96">
        <v>5.0261976349309963E-3</v>
      </c>
      <c r="K76" s="96">
        <f>I76/'סכום נכסי הקרן'!$C$42</f>
        <v>8.5480271558719371E-6</v>
      </c>
    </row>
    <row r="77" spans="2:11" s="150" customFormat="1">
      <c r="B77" s="88" t="s">
        <v>2300</v>
      </c>
      <c r="C77" s="85" t="s">
        <v>2301</v>
      </c>
      <c r="D77" s="98"/>
      <c r="E77" s="98" t="s">
        <v>158</v>
      </c>
      <c r="F77" s="113">
        <v>42570</v>
      </c>
      <c r="G77" s="95">
        <v>3614492.7</v>
      </c>
      <c r="H77" s="97">
        <v>2.4020999999999999</v>
      </c>
      <c r="I77" s="95">
        <v>86.823499999999996</v>
      </c>
      <c r="J77" s="96">
        <v>9.8431593605202532E-4</v>
      </c>
      <c r="K77" s="96">
        <f>I77/'סכום נכסי הקרן'!$C$42</f>
        <v>1.6740207931449023E-6</v>
      </c>
    </row>
    <row r="78" spans="2:11" s="150" customFormat="1">
      <c r="B78" s="88" t="s">
        <v>2300</v>
      </c>
      <c r="C78" s="85" t="s">
        <v>2302</v>
      </c>
      <c r="D78" s="98"/>
      <c r="E78" s="98" t="s">
        <v>158</v>
      </c>
      <c r="F78" s="113">
        <v>42570</v>
      </c>
      <c r="G78" s="95">
        <v>38704711.5</v>
      </c>
      <c r="H78" s="97">
        <v>2.4020999999999999</v>
      </c>
      <c r="I78" s="95">
        <v>929.72341000000006</v>
      </c>
      <c r="J78" s="96">
        <v>1.0540251989192223E-2</v>
      </c>
      <c r="K78" s="96">
        <f>I78/'סכום נכסי הקרן'!$C$42</f>
        <v>1.7925749597903601E-5</v>
      </c>
    </row>
    <row r="79" spans="2:11" s="150" customFormat="1">
      <c r="B79" s="88" t="s">
        <v>2303</v>
      </c>
      <c r="C79" s="85" t="s">
        <v>2304</v>
      </c>
      <c r="D79" s="98"/>
      <c r="E79" s="98" t="s">
        <v>158</v>
      </c>
      <c r="F79" s="113">
        <v>42572</v>
      </c>
      <c r="G79" s="95">
        <v>21983500</v>
      </c>
      <c r="H79" s="97">
        <v>2.4302000000000001</v>
      </c>
      <c r="I79" s="95">
        <v>534.23476000000005</v>
      </c>
      <c r="J79" s="96">
        <v>6.0566066544302999E-3</v>
      </c>
      <c r="K79" s="96">
        <f>I79/'סכום נכסי הקרן'!$C$42</f>
        <v>1.0300438206946007E-5</v>
      </c>
    </row>
    <row r="80" spans="2:11" s="150" customFormat="1">
      <c r="B80" s="88" t="s">
        <v>2305</v>
      </c>
      <c r="C80" s="85" t="s">
        <v>2306</v>
      </c>
      <c r="D80" s="98"/>
      <c r="E80" s="98" t="s">
        <v>158</v>
      </c>
      <c r="F80" s="113">
        <v>42572</v>
      </c>
      <c r="G80" s="95">
        <v>188650000</v>
      </c>
      <c r="H80" s="97">
        <v>2.4302000000000001</v>
      </c>
      <c r="I80" s="95">
        <v>4584.5014199999996</v>
      </c>
      <c r="J80" s="96">
        <v>5.1974382587192856E-2</v>
      </c>
      <c r="K80" s="96">
        <f>I80/'סכום נכסי הקרן'!$C$42</f>
        <v>8.8392551593547032E-5</v>
      </c>
    </row>
    <row r="81" spans="2:11" s="150" customFormat="1">
      <c r="B81" s="88" t="s">
        <v>2307</v>
      </c>
      <c r="C81" s="85" t="s">
        <v>2308</v>
      </c>
      <c r="D81" s="98"/>
      <c r="E81" s="98" t="s">
        <v>158</v>
      </c>
      <c r="F81" s="113">
        <v>42571</v>
      </c>
      <c r="G81" s="95">
        <v>80864700</v>
      </c>
      <c r="H81" s="97">
        <v>2.4462999999999999</v>
      </c>
      <c r="I81" s="95">
        <v>1978.18454</v>
      </c>
      <c r="J81" s="96">
        <v>2.2426630660751352E-2</v>
      </c>
      <c r="K81" s="96">
        <f>I81/'סכום נכסי הקרן'!$C$42</f>
        <v>3.8140849569964167E-5</v>
      </c>
    </row>
    <row r="82" spans="2:11" s="150" customFormat="1">
      <c r="B82" s="88" t="s">
        <v>2309</v>
      </c>
      <c r="C82" s="85" t="s">
        <v>2310</v>
      </c>
      <c r="D82" s="98"/>
      <c r="E82" s="98" t="s">
        <v>158</v>
      </c>
      <c r="F82" s="113">
        <v>42571</v>
      </c>
      <c r="G82" s="95">
        <v>231060</v>
      </c>
      <c r="H82" s="97">
        <v>2.4451999999999998</v>
      </c>
      <c r="I82" s="95">
        <v>5.6498200000000001</v>
      </c>
      <c r="J82" s="96">
        <v>6.4051873764884543E-5</v>
      </c>
      <c r="K82" s="96">
        <f>I82/'סכום נכסי הקרן'!$C$42</f>
        <v>1.089326755720045E-7</v>
      </c>
    </row>
    <row r="83" spans="2:11" s="150" customFormat="1">
      <c r="B83" s="88" t="s">
        <v>2311</v>
      </c>
      <c r="C83" s="85" t="s">
        <v>2312</v>
      </c>
      <c r="D83" s="98"/>
      <c r="E83" s="98" t="s">
        <v>158</v>
      </c>
      <c r="F83" s="113">
        <v>42571</v>
      </c>
      <c r="G83" s="95">
        <v>9978622.5</v>
      </c>
      <c r="H83" s="97">
        <v>2.4982000000000002</v>
      </c>
      <c r="I83" s="95">
        <v>249.28512000000001</v>
      </c>
      <c r="J83" s="96">
        <v>2.8261394235044829E-3</v>
      </c>
      <c r="K83" s="96">
        <f>I83/'סכום נכסי הקרן'!$C$42</f>
        <v>4.8064000449373978E-6</v>
      </c>
    </row>
    <row r="84" spans="2:11" s="150" customFormat="1">
      <c r="B84" s="88" t="s">
        <v>2313</v>
      </c>
      <c r="C84" s="85" t="s">
        <v>2314</v>
      </c>
      <c r="D84" s="98"/>
      <c r="E84" s="98" t="s">
        <v>158</v>
      </c>
      <c r="F84" s="113">
        <v>42564</v>
      </c>
      <c r="G84" s="95">
        <v>38530000</v>
      </c>
      <c r="H84" s="97">
        <v>2.4784999999999999</v>
      </c>
      <c r="I84" s="95">
        <v>954.98186999999996</v>
      </c>
      <c r="J84" s="96">
        <v>1.0826606544101119E-2</v>
      </c>
      <c r="K84" s="96">
        <f>I84/'סכום נכסי הקרן'!$C$42</f>
        <v>1.8412751241961013E-5</v>
      </c>
    </row>
    <row r="85" spans="2:11" s="150" customFormat="1">
      <c r="B85" s="88" t="s">
        <v>2315</v>
      </c>
      <c r="C85" s="85" t="s">
        <v>2316</v>
      </c>
      <c r="D85" s="98"/>
      <c r="E85" s="98" t="s">
        <v>158</v>
      </c>
      <c r="F85" s="113">
        <v>42571</v>
      </c>
      <c r="G85" s="95">
        <v>96342500</v>
      </c>
      <c r="H85" s="97">
        <v>2.5222000000000002</v>
      </c>
      <c r="I85" s="95">
        <v>2429.9748999999997</v>
      </c>
      <c r="J85" s="96">
        <v>2.7548567130747163E-2</v>
      </c>
      <c r="K85" s="96">
        <f>I85/'סכום נכסי הקרן'!$C$42</f>
        <v>4.6851699245252774E-5</v>
      </c>
    </row>
    <row r="86" spans="2:11" s="150" customFormat="1">
      <c r="B86" s="88" t="s">
        <v>2317</v>
      </c>
      <c r="C86" s="85" t="s">
        <v>2318</v>
      </c>
      <c r="D86" s="98"/>
      <c r="E86" s="98" t="s">
        <v>158</v>
      </c>
      <c r="F86" s="113">
        <v>42564</v>
      </c>
      <c r="G86" s="95">
        <v>38565000</v>
      </c>
      <c r="H86" s="97">
        <v>2.5670000000000002</v>
      </c>
      <c r="I86" s="95">
        <v>989.98062000000004</v>
      </c>
      <c r="J86" s="96">
        <v>1.1223386533008511E-2</v>
      </c>
      <c r="K86" s="96">
        <f>I86/'סכום נכסי הקרן'!$C$42</f>
        <v>1.9087552824874398E-5</v>
      </c>
    </row>
    <row r="87" spans="2:11" s="150" customFormat="1">
      <c r="B87" s="88" t="s">
        <v>2319</v>
      </c>
      <c r="C87" s="85" t="s">
        <v>2320</v>
      </c>
      <c r="D87" s="98"/>
      <c r="E87" s="98" t="s">
        <v>158</v>
      </c>
      <c r="F87" s="113">
        <v>42564</v>
      </c>
      <c r="G87" s="95">
        <v>77210000</v>
      </c>
      <c r="H87" s="97">
        <v>2.6680000000000001</v>
      </c>
      <c r="I87" s="95">
        <v>2059.9583899999998</v>
      </c>
      <c r="J87" s="96">
        <v>2.3353698835926594E-2</v>
      </c>
      <c r="K87" s="96">
        <f>I87/'סכום נכסי הקרן'!$C$42</f>
        <v>3.9717509405556053E-5</v>
      </c>
    </row>
    <row r="88" spans="2:11" s="150" customFormat="1">
      <c r="B88" s="88" t="s">
        <v>2321</v>
      </c>
      <c r="C88" s="85" t="s">
        <v>2322</v>
      </c>
      <c r="D88" s="98"/>
      <c r="E88" s="98" t="s">
        <v>158</v>
      </c>
      <c r="F88" s="113">
        <v>42563</v>
      </c>
      <c r="G88" s="95">
        <v>42526000</v>
      </c>
      <c r="H88" s="97">
        <v>2.7991000000000001</v>
      </c>
      <c r="I88" s="95">
        <v>1190.35887</v>
      </c>
      <c r="J88" s="96">
        <v>1.3495069944909859E-2</v>
      </c>
      <c r="K88" s="96">
        <f>I88/'סכום נכסי הקרן'!$C$42</f>
        <v>2.295099252718987E-5</v>
      </c>
    </row>
    <row r="89" spans="2:11" s="150" customFormat="1">
      <c r="B89" s="88" t="s">
        <v>2323</v>
      </c>
      <c r="C89" s="85" t="s">
        <v>2324</v>
      </c>
      <c r="D89" s="98"/>
      <c r="E89" s="98" t="s">
        <v>158</v>
      </c>
      <c r="F89" s="113">
        <v>42563</v>
      </c>
      <c r="G89" s="95">
        <v>65722000</v>
      </c>
      <c r="H89" s="97">
        <v>2.7991000000000001</v>
      </c>
      <c r="I89" s="95">
        <v>1839.64552</v>
      </c>
      <c r="J89" s="96">
        <v>2.0856017115443572E-2</v>
      </c>
      <c r="K89" s="96">
        <f>I89/'סכום נכסי הקרן'!$C$42</f>
        <v>3.5469715601143312E-5</v>
      </c>
    </row>
    <row r="90" spans="2:11" s="150" customFormat="1">
      <c r="B90" s="88" t="s">
        <v>2323</v>
      </c>
      <c r="C90" s="85" t="s">
        <v>2325</v>
      </c>
      <c r="D90" s="98"/>
      <c r="E90" s="98" t="s">
        <v>158</v>
      </c>
      <c r="F90" s="113">
        <v>42563</v>
      </c>
      <c r="G90" s="95">
        <v>57990000</v>
      </c>
      <c r="H90" s="97">
        <v>2.7991000000000001</v>
      </c>
      <c r="I90" s="95">
        <v>1623.2166399999999</v>
      </c>
      <c r="J90" s="96">
        <v>1.840236809638892E-2</v>
      </c>
      <c r="K90" s="96">
        <f>I90/'סכום נכסי הקרן'!$C$42</f>
        <v>3.1296807974094605E-5</v>
      </c>
    </row>
    <row r="91" spans="2:11" s="150" customFormat="1">
      <c r="B91" s="88" t="s">
        <v>2326</v>
      </c>
      <c r="C91" s="85" t="s">
        <v>2327</v>
      </c>
      <c r="D91" s="98"/>
      <c r="E91" s="98" t="s">
        <v>158</v>
      </c>
      <c r="F91" s="113">
        <v>42564</v>
      </c>
      <c r="G91" s="95">
        <v>193500000</v>
      </c>
      <c r="H91" s="97">
        <v>2.9068999999999998</v>
      </c>
      <c r="I91" s="95">
        <v>5624.8790599999993</v>
      </c>
      <c r="J91" s="96">
        <v>6.3769118926596313E-2</v>
      </c>
      <c r="K91" s="96">
        <f>I91/'סכום נכסי הקרן'!$C$42</f>
        <v>1.0845179594655078E-4</v>
      </c>
    </row>
    <row r="92" spans="2:11" s="150" customFormat="1">
      <c r="B92" s="88" t="s">
        <v>2328</v>
      </c>
      <c r="C92" s="85" t="s">
        <v>2329</v>
      </c>
      <c r="D92" s="98"/>
      <c r="E92" s="98" t="s">
        <v>158</v>
      </c>
      <c r="F92" s="113">
        <v>42562</v>
      </c>
      <c r="G92" s="95">
        <v>391375000</v>
      </c>
      <c r="H92" s="97">
        <v>3.0238999999999998</v>
      </c>
      <c r="I92" s="95">
        <v>11834.7839</v>
      </c>
      <c r="J92" s="96">
        <v>0.13417066108256334</v>
      </c>
      <c r="K92" s="96">
        <f>I92/'סכום נכסי הקרן'!$C$42</f>
        <v>2.281833182373035E-4</v>
      </c>
    </row>
    <row r="93" spans="2:11" s="150" customFormat="1">
      <c r="B93" s="88" t="s">
        <v>2330</v>
      </c>
      <c r="C93" s="85" t="s">
        <v>2331</v>
      </c>
      <c r="D93" s="98"/>
      <c r="E93" s="98" t="s">
        <v>158</v>
      </c>
      <c r="F93" s="113">
        <v>42620</v>
      </c>
      <c r="G93" s="95">
        <v>3382200</v>
      </c>
      <c r="H93" s="97">
        <v>9.2299999999999993E-2</v>
      </c>
      <c r="I93" s="95">
        <v>3.1210399999999998</v>
      </c>
      <c r="J93" s="96">
        <v>3.5383155586400144E-5</v>
      </c>
      <c r="K93" s="96">
        <f>I93/'סכום נכסי הקרן'!$C$42</f>
        <v>6.0175941493224367E-8</v>
      </c>
    </row>
    <row r="94" spans="2:11" s="150" customFormat="1">
      <c r="B94" s="88" t="s">
        <v>2332</v>
      </c>
      <c r="C94" s="85" t="s">
        <v>2333</v>
      </c>
      <c r="D94" s="98"/>
      <c r="E94" s="98" t="s">
        <v>158</v>
      </c>
      <c r="F94" s="113">
        <v>42619</v>
      </c>
      <c r="G94" s="95">
        <v>3006400</v>
      </c>
      <c r="H94" s="97">
        <v>-4.6100000000000002E-2</v>
      </c>
      <c r="I94" s="95">
        <v>-1.3853</v>
      </c>
      <c r="J94" s="96">
        <v>-1.5705112857842296E-5</v>
      </c>
      <c r="K94" s="96">
        <f>I94/'סכום נכסי הקרן'!$C$42</f>
        <v>-2.6709600566017648E-8</v>
      </c>
    </row>
    <row r="95" spans="2:11" s="150" customFormat="1">
      <c r="B95" s="88" t="s">
        <v>2334</v>
      </c>
      <c r="C95" s="85" t="s">
        <v>2335</v>
      </c>
      <c r="D95" s="98"/>
      <c r="E95" s="98" t="s">
        <v>158</v>
      </c>
      <c r="F95" s="113">
        <v>42605</v>
      </c>
      <c r="G95" s="95">
        <v>3006400</v>
      </c>
      <c r="H95" s="97">
        <v>-0.20569999999999999</v>
      </c>
      <c r="I95" s="95">
        <v>-6.1847899999999996</v>
      </c>
      <c r="J95" s="96">
        <v>-7.0116815817551756E-5</v>
      </c>
      <c r="K95" s="96">
        <f>I95/'סכום נכסי הקרן'!$C$42</f>
        <v>-1.1924728974568704E-7</v>
      </c>
    </row>
    <row r="96" spans="2:11" s="150" customFormat="1">
      <c r="B96" s="88" t="s">
        <v>2336</v>
      </c>
      <c r="C96" s="85" t="s">
        <v>2337</v>
      </c>
      <c r="D96" s="98"/>
      <c r="E96" s="98" t="s">
        <v>158</v>
      </c>
      <c r="F96" s="113">
        <v>42614</v>
      </c>
      <c r="G96" s="95">
        <v>9019200</v>
      </c>
      <c r="H96" s="97">
        <v>-0.44090000000000001</v>
      </c>
      <c r="I96" s="95">
        <v>-39.763910000000003</v>
      </c>
      <c r="J96" s="96">
        <v>-4.5080249348089507E-4</v>
      </c>
      <c r="K96" s="96">
        <f>I96/'סכום נכסי הקרן'!$C$42</f>
        <v>-7.666773645008842E-7</v>
      </c>
    </row>
    <row r="97" spans="2:11" s="150" customFormat="1">
      <c r="B97" s="88" t="s">
        <v>2338</v>
      </c>
      <c r="C97" s="85" t="s">
        <v>2339</v>
      </c>
      <c r="D97" s="98"/>
      <c r="E97" s="98" t="s">
        <v>158</v>
      </c>
      <c r="F97" s="113">
        <v>42627</v>
      </c>
      <c r="G97" s="95">
        <v>56370000</v>
      </c>
      <c r="H97" s="97">
        <v>-0.71209999999999996</v>
      </c>
      <c r="I97" s="95">
        <v>-401.40201000000002</v>
      </c>
      <c r="J97" s="96">
        <v>-4.5506849551828071E-3</v>
      </c>
      <c r="K97" s="96">
        <f>I97/'סכום נכסי הקרן'!$C$42</f>
        <v>-7.7393253111215058E-6</v>
      </c>
    </row>
    <row r="98" spans="2:11" s="150" customFormat="1">
      <c r="B98" s="88" t="s">
        <v>2340</v>
      </c>
      <c r="C98" s="85" t="s">
        <v>2341</v>
      </c>
      <c r="D98" s="98"/>
      <c r="E98" s="98" t="s">
        <v>158</v>
      </c>
      <c r="F98" s="113">
        <v>42627</v>
      </c>
      <c r="G98" s="95">
        <v>1315300</v>
      </c>
      <c r="H98" s="97">
        <v>-0.75480000000000003</v>
      </c>
      <c r="I98" s="95">
        <v>-9.9285300000000003</v>
      </c>
      <c r="J98" s="96">
        <v>-1.1255950636141846E-4</v>
      </c>
      <c r="K98" s="96">
        <f>I98/'סכום נכסי הקרן'!$C$42</f>
        <v>-1.9142934419095012E-7</v>
      </c>
    </row>
    <row r="99" spans="2:11" s="150" customFormat="1">
      <c r="B99" s="88" t="s">
        <v>2342</v>
      </c>
      <c r="C99" s="85" t="s">
        <v>2343</v>
      </c>
      <c r="D99" s="98"/>
      <c r="E99" s="98" t="s">
        <v>158</v>
      </c>
      <c r="F99" s="113">
        <v>42612</v>
      </c>
      <c r="G99" s="95">
        <v>1503200</v>
      </c>
      <c r="H99" s="97">
        <v>-0.77349999999999997</v>
      </c>
      <c r="I99" s="95">
        <v>-11.626860000000001</v>
      </c>
      <c r="J99" s="96">
        <v>-1.3181343281768013E-4</v>
      </c>
      <c r="K99" s="96">
        <f>I99/'סכום נכסי הקרן'!$C$42</f>
        <v>-2.2417439286581098E-7</v>
      </c>
    </row>
    <row r="100" spans="2:11" s="150" customFormat="1">
      <c r="B100" s="88" t="s">
        <v>2344</v>
      </c>
      <c r="C100" s="85" t="s">
        <v>2345</v>
      </c>
      <c r="D100" s="98"/>
      <c r="E100" s="98" t="s">
        <v>160</v>
      </c>
      <c r="F100" s="113">
        <v>42642</v>
      </c>
      <c r="G100" s="95">
        <v>147105000</v>
      </c>
      <c r="H100" s="97">
        <v>-0.20760000000000001</v>
      </c>
      <c r="I100" s="95">
        <v>-305.45468</v>
      </c>
      <c r="J100" s="96">
        <v>-3.4629323773594919E-3</v>
      </c>
      <c r="K100" s="96">
        <f>I100/'סכום נכסי הקרן'!$C$42</f>
        <v>-5.8893903802936114E-6</v>
      </c>
    </row>
    <row r="101" spans="2:11" s="150" customFormat="1">
      <c r="B101" s="88" t="s">
        <v>2344</v>
      </c>
      <c r="C101" s="85" t="s">
        <v>2346</v>
      </c>
      <c r="D101" s="98"/>
      <c r="E101" s="98" t="s">
        <v>160</v>
      </c>
      <c r="F101" s="113">
        <v>42642</v>
      </c>
      <c r="G101" s="95">
        <v>37827000</v>
      </c>
      <c r="H101" s="97">
        <v>-0.16009999999999999</v>
      </c>
      <c r="I101" s="95">
        <v>-60.545739999999995</v>
      </c>
      <c r="J101" s="96">
        <v>-6.8640560150261785E-4</v>
      </c>
      <c r="K101" s="96">
        <f>I101/'סכום נכסי הקרן'!$C$42</f>
        <v>-1.1673662971009581E-6</v>
      </c>
    </row>
    <row r="102" spans="2:11" s="150" customFormat="1">
      <c r="B102" s="88" t="s">
        <v>2344</v>
      </c>
      <c r="C102" s="85" t="s">
        <v>2347</v>
      </c>
      <c r="D102" s="98"/>
      <c r="E102" s="98" t="s">
        <v>158</v>
      </c>
      <c r="F102" s="113">
        <v>42642</v>
      </c>
      <c r="G102" s="95">
        <v>379558000</v>
      </c>
      <c r="H102" s="97">
        <v>0.1124</v>
      </c>
      <c r="I102" s="95">
        <v>426.44814000000002</v>
      </c>
      <c r="J102" s="96">
        <v>4.8346323299768516E-3</v>
      </c>
      <c r="K102" s="96">
        <f>I102/'סכום נכסי הקרן'!$C$42</f>
        <v>8.2222330769661257E-6</v>
      </c>
    </row>
    <row r="103" spans="2:11" s="150" customFormat="1">
      <c r="B103" s="84"/>
      <c r="C103" s="85"/>
      <c r="D103" s="85"/>
      <c r="E103" s="85"/>
      <c r="F103" s="85"/>
      <c r="G103" s="95"/>
      <c r="H103" s="97"/>
      <c r="I103" s="85"/>
      <c r="J103" s="96"/>
      <c r="K103" s="85"/>
    </row>
    <row r="104" spans="2:11" s="150" customFormat="1">
      <c r="B104" s="102" t="s">
        <v>224</v>
      </c>
      <c r="C104" s="83"/>
      <c r="D104" s="83"/>
      <c r="E104" s="83"/>
      <c r="F104" s="83"/>
      <c r="G104" s="92"/>
      <c r="H104" s="94"/>
      <c r="I104" s="92">
        <v>2145.0912699999985</v>
      </c>
      <c r="J104" s="93">
        <v>2.4318848253607334E-2</v>
      </c>
      <c r="K104" s="93">
        <f>I104/'סכום נכסי הקרן'!$C$42</f>
        <v>4.1358933804483851E-5</v>
      </c>
    </row>
    <row r="105" spans="2:11" s="150" customFormat="1">
      <c r="B105" s="88" t="s">
        <v>2348</v>
      </c>
      <c r="C105" s="85" t="s">
        <v>2349</v>
      </c>
      <c r="D105" s="98"/>
      <c r="E105" s="98" t="s">
        <v>160</v>
      </c>
      <c r="F105" s="113">
        <v>42632</v>
      </c>
      <c r="G105" s="95">
        <v>16812000</v>
      </c>
      <c r="H105" s="97">
        <v>-4.6100000000000002E-2</v>
      </c>
      <c r="I105" s="95">
        <v>-7.7536899999999997</v>
      </c>
      <c r="J105" s="96">
        <v>-8.7903397469662342E-5</v>
      </c>
      <c r="K105" s="96">
        <f>I105/'סכום נכסי הקרן'!$C$42</f>
        <v>-1.4949683304174214E-7</v>
      </c>
    </row>
    <row r="106" spans="2:11" s="150" customFormat="1">
      <c r="B106" s="88" t="s">
        <v>2350</v>
      </c>
      <c r="C106" s="85" t="s">
        <v>2351</v>
      </c>
      <c r="D106" s="98"/>
      <c r="E106" s="98" t="s">
        <v>160</v>
      </c>
      <c r="F106" s="113">
        <v>42632</v>
      </c>
      <c r="G106" s="95">
        <v>1260900</v>
      </c>
      <c r="H106" s="97">
        <v>-9.1399999999999995E-2</v>
      </c>
      <c r="I106" s="95">
        <v>-1.1522399999999999</v>
      </c>
      <c r="J106" s="96">
        <v>-1.306291723043399E-5</v>
      </c>
      <c r="K106" s="96">
        <f>I106/'סכום נכסי הקרן'!$C$42</f>
        <v>-2.2216032741058378E-8</v>
      </c>
    </row>
    <row r="107" spans="2:11" s="150" customFormat="1">
      <c r="B107" s="88" t="s">
        <v>2352</v>
      </c>
      <c r="C107" s="85" t="s">
        <v>2353</v>
      </c>
      <c r="D107" s="98"/>
      <c r="E107" s="98" t="s">
        <v>160</v>
      </c>
      <c r="F107" s="113">
        <v>42632</v>
      </c>
      <c r="G107" s="95">
        <v>588420</v>
      </c>
      <c r="H107" s="97">
        <v>-9.3399999999999997E-2</v>
      </c>
      <c r="I107" s="95">
        <v>-0.54979</v>
      </c>
      <c r="J107" s="96">
        <v>-6.2329560370411581E-6</v>
      </c>
      <c r="K107" s="96">
        <f>I107/'סכום נכסי הקרן'!$C$42</f>
        <v>-1.0600354648950295E-8</v>
      </c>
    </row>
    <row r="108" spans="2:11" s="150" customFormat="1">
      <c r="B108" s="88" t="s">
        <v>2354</v>
      </c>
      <c r="C108" s="85" t="s">
        <v>2355</v>
      </c>
      <c r="D108" s="98"/>
      <c r="E108" s="98" t="s">
        <v>160</v>
      </c>
      <c r="F108" s="113">
        <v>42620</v>
      </c>
      <c r="G108" s="95">
        <v>105075</v>
      </c>
      <c r="H108" s="97">
        <v>-0.77810000000000001</v>
      </c>
      <c r="I108" s="95">
        <v>-0.81755</v>
      </c>
      <c r="J108" s="96">
        <v>-9.2685447317757662E-6</v>
      </c>
      <c r="K108" s="96">
        <f>I108/'סכום נכסי הקרן'!$C$42</f>
        <v>-1.5762963937593106E-8</v>
      </c>
    </row>
    <row r="109" spans="2:11" s="150" customFormat="1">
      <c r="B109" s="88" t="s">
        <v>2356</v>
      </c>
      <c r="C109" s="85" t="s">
        <v>2357</v>
      </c>
      <c r="D109" s="98"/>
      <c r="E109" s="98" t="s">
        <v>161</v>
      </c>
      <c r="F109" s="113">
        <v>42576</v>
      </c>
      <c r="G109" s="95">
        <v>462811.5</v>
      </c>
      <c r="H109" s="97">
        <v>-1.274</v>
      </c>
      <c r="I109" s="95">
        <v>-5.8962200000000005</v>
      </c>
      <c r="J109" s="96">
        <v>-6.6845304652181413E-5</v>
      </c>
      <c r="K109" s="96">
        <f>I109/'סכום נכסי הקרן'!$C$42</f>
        <v>-1.1368344838617238E-7</v>
      </c>
    </row>
    <row r="110" spans="2:11" s="150" customFormat="1">
      <c r="B110" s="88" t="s">
        <v>2358</v>
      </c>
      <c r="C110" s="85" t="s">
        <v>2359</v>
      </c>
      <c r="D110" s="98"/>
      <c r="E110" s="98" t="s">
        <v>158</v>
      </c>
      <c r="F110" s="113">
        <v>42632</v>
      </c>
      <c r="G110" s="95">
        <v>301587.84000000003</v>
      </c>
      <c r="H110" s="97">
        <v>0.375</v>
      </c>
      <c r="I110" s="95">
        <v>1.13096</v>
      </c>
      <c r="J110" s="96">
        <v>1.2821666381076535E-5</v>
      </c>
      <c r="K110" s="96">
        <f>I110/'סכום נכסי הקרן'!$C$42</f>
        <v>2.1805738725289338E-8</v>
      </c>
    </row>
    <row r="111" spans="2:11" s="150" customFormat="1">
      <c r="B111" s="88" t="s">
        <v>2360</v>
      </c>
      <c r="C111" s="85" t="s">
        <v>2361</v>
      </c>
      <c r="D111" s="98"/>
      <c r="E111" s="98" t="s">
        <v>160</v>
      </c>
      <c r="F111" s="113">
        <v>42578</v>
      </c>
      <c r="G111" s="95">
        <v>47508429.310000002</v>
      </c>
      <c r="H111" s="97">
        <v>-1.3633</v>
      </c>
      <c r="I111" s="95">
        <v>-647.68722000000002</v>
      </c>
      <c r="J111" s="96">
        <v>-7.3428144710042101E-3</v>
      </c>
      <c r="K111" s="96">
        <f>I111/'סכום נכסי הקרן'!$C$42</f>
        <v>-1.2487884889853748E-5</v>
      </c>
    </row>
    <row r="112" spans="2:11" s="150" customFormat="1">
      <c r="B112" s="88" t="s">
        <v>2360</v>
      </c>
      <c r="C112" s="85" t="s">
        <v>2362</v>
      </c>
      <c r="D112" s="98"/>
      <c r="E112" s="98" t="s">
        <v>160</v>
      </c>
      <c r="F112" s="113">
        <v>42578</v>
      </c>
      <c r="G112" s="95">
        <v>3962493.45</v>
      </c>
      <c r="H112" s="97">
        <v>-1.3633</v>
      </c>
      <c r="I112" s="95">
        <v>-54.021070000000002</v>
      </c>
      <c r="J112" s="96">
        <v>-6.1243557428094912E-4</v>
      </c>
      <c r="K112" s="96">
        <f>I112/'סכום נכסי הקרן'!$C$42</f>
        <v>-1.0415658715432608E-6</v>
      </c>
    </row>
    <row r="113" spans="2:11" s="150" customFormat="1">
      <c r="B113" s="88" t="s">
        <v>2363</v>
      </c>
      <c r="C113" s="85" t="s">
        <v>2364</v>
      </c>
      <c r="D113" s="98"/>
      <c r="E113" s="98" t="s">
        <v>160</v>
      </c>
      <c r="F113" s="113">
        <v>42578</v>
      </c>
      <c r="G113" s="95">
        <v>70549309.799999997</v>
      </c>
      <c r="H113" s="97">
        <v>-1.345</v>
      </c>
      <c r="I113" s="95">
        <v>-948.85940000000005</v>
      </c>
      <c r="J113" s="96">
        <v>-1.0757196248628115E-2</v>
      </c>
      <c r="K113" s="96">
        <f>I113/'סכום נכסי הקרן'!$C$42</f>
        <v>-1.8294705527547224E-5</v>
      </c>
    </row>
    <row r="114" spans="2:11" s="150" customFormat="1">
      <c r="B114" s="88" t="s">
        <v>2365</v>
      </c>
      <c r="C114" s="85" t="s">
        <v>2366</v>
      </c>
      <c r="D114" s="98"/>
      <c r="E114" s="98" t="s">
        <v>160</v>
      </c>
      <c r="F114" s="113">
        <v>42591</v>
      </c>
      <c r="G114" s="95">
        <v>72817413.120000005</v>
      </c>
      <c r="H114" s="97">
        <v>-0.53810000000000002</v>
      </c>
      <c r="I114" s="95">
        <v>-391.84224</v>
      </c>
      <c r="J114" s="96">
        <v>-4.4423060720924909E-3</v>
      </c>
      <c r="K114" s="96">
        <f>I114/'סכום נכסי הקרן'!$C$42</f>
        <v>-7.5550059303353952E-6</v>
      </c>
    </row>
    <row r="115" spans="2:11" s="150" customFormat="1">
      <c r="B115" s="88" t="s">
        <v>2367</v>
      </c>
      <c r="C115" s="85" t="s">
        <v>2368</v>
      </c>
      <c r="D115" s="98"/>
      <c r="E115" s="98" t="s">
        <v>160</v>
      </c>
      <c r="F115" s="113">
        <v>42586</v>
      </c>
      <c r="G115" s="95">
        <v>16793299.440000001</v>
      </c>
      <c r="H115" s="97">
        <v>-0.1943</v>
      </c>
      <c r="I115" s="95">
        <v>-32.62294</v>
      </c>
      <c r="J115" s="96">
        <v>-3.6984548794818288E-4</v>
      </c>
      <c r="K115" s="96">
        <f>I115/'סכום נכסי הקרן'!$C$42</f>
        <v>-6.289942226876198E-7</v>
      </c>
    </row>
    <row r="116" spans="2:11" s="150" customFormat="1">
      <c r="B116" s="88" t="s">
        <v>2369</v>
      </c>
      <c r="C116" s="85" t="s">
        <v>2370</v>
      </c>
      <c r="D116" s="98"/>
      <c r="E116" s="98" t="s">
        <v>160</v>
      </c>
      <c r="F116" s="113">
        <v>42614</v>
      </c>
      <c r="G116" s="95">
        <v>9889179.0700000003</v>
      </c>
      <c r="H116" s="97">
        <v>-0.28299999999999997</v>
      </c>
      <c r="I116" s="95">
        <v>-27.988319999999998</v>
      </c>
      <c r="J116" s="96">
        <v>-3.173029122221935E-4</v>
      </c>
      <c r="K116" s="96">
        <f>I116/'סכום נכסי הקרן'!$C$42</f>
        <v>-5.3963534809346923E-7</v>
      </c>
    </row>
    <row r="117" spans="2:11" s="150" customFormat="1">
      <c r="B117" s="88" t="s">
        <v>2369</v>
      </c>
      <c r="C117" s="85" t="s">
        <v>2371</v>
      </c>
      <c r="D117" s="98"/>
      <c r="E117" s="98" t="s">
        <v>160</v>
      </c>
      <c r="F117" s="113">
        <v>42614</v>
      </c>
      <c r="G117" s="95">
        <v>1658694.58</v>
      </c>
      <c r="H117" s="97">
        <v>-0.28299999999999997</v>
      </c>
      <c r="I117" s="95">
        <v>-4.6944300000000005</v>
      </c>
      <c r="J117" s="96">
        <v>-5.3220640260767068E-5</v>
      </c>
      <c r="K117" s="96">
        <f>I117/'סכום נכסי הקרן'!$C$42</f>
        <v>-9.0512055284148013E-8</v>
      </c>
    </row>
    <row r="118" spans="2:11" s="150" customFormat="1">
      <c r="B118" s="88" t="s">
        <v>2372</v>
      </c>
      <c r="C118" s="85" t="s">
        <v>2373</v>
      </c>
      <c r="D118" s="98"/>
      <c r="E118" s="98" t="s">
        <v>160</v>
      </c>
      <c r="F118" s="113">
        <v>42614</v>
      </c>
      <c r="G118" s="95">
        <v>55428801.380000003</v>
      </c>
      <c r="H118" s="97">
        <v>-0.2848</v>
      </c>
      <c r="I118" s="95">
        <v>-157.86802</v>
      </c>
      <c r="J118" s="96">
        <v>-1.7897459544821373E-3</v>
      </c>
      <c r="K118" s="96">
        <f>I118/'סכום נכסי הקרן'!$C$42</f>
        <v>-3.0438112728997944E-6</v>
      </c>
    </row>
    <row r="119" spans="2:11" s="150" customFormat="1">
      <c r="B119" s="88" t="s">
        <v>2374</v>
      </c>
      <c r="C119" s="85" t="s">
        <v>2375</v>
      </c>
      <c r="D119" s="98"/>
      <c r="E119" s="98" t="s">
        <v>160</v>
      </c>
      <c r="F119" s="113">
        <v>42586</v>
      </c>
      <c r="G119" s="95">
        <v>10500509.65</v>
      </c>
      <c r="H119" s="97">
        <v>-0.14949999999999999</v>
      </c>
      <c r="I119" s="95">
        <v>-15.694139999999999</v>
      </c>
      <c r="J119" s="96">
        <v>-1.7792408857776444E-4</v>
      </c>
      <c r="K119" s="96">
        <f>I119/'סכום נכסי הקרן'!$C$42</f>
        <v>-3.0259453593240465E-7</v>
      </c>
    </row>
    <row r="120" spans="2:11" s="150" customFormat="1">
      <c r="B120" s="88" t="s">
        <v>2376</v>
      </c>
      <c r="C120" s="85" t="s">
        <v>2377</v>
      </c>
      <c r="D120" s="98"/>
      <c r="E120" s="98" t="s">
        <v>160</v>
      </c>
      <c r="F120" s="113">
        <v>42614</v>
      </c>
      <c r="G120" s="95">
        <v>9036981.1600000001</v>
      </c>
      <c r="H120" s="97">
        <v>-0.25700000000000001</v>
      </c>
      <c r="I120" s="95">
        <v>-23.228120000000001</v>
      </c>
      <c r="J120" s="96">
        <v>-2.6333663904966711E-4</v>
      </c>
      <c r="K120" s="96">
        <f>I120/'סכום נכסי הקרן'!$C$42</f>
        <v>-4.478551989457344E-7</v>
      </c>
    </row>
    <row r="121" spans="2:11" s="150" customFormat="1">
      <c r="B121" s="88" t="s">
        <v>2378</v>
      </c>
      <c r="C121" s="85" t="s">
        <v>2379</v>
      </c>
      <c r="D121" s="98"/>
      <c r="E121" s="98" t="s">
        <v>160</v>
      </c>
      <c r="F121" s="113">
        <v>42614</v>
      </c>
      <c r="G121" s="95">
        <v>50408308.799999997</v>
      </c>
      <c r="H121" s="97">
        <v>-0.24809999999999999</v>
      </c>
      <c r="I121" s="95">
        <v>-125.05121000000001</v>
      </c>
      <c r="J121" s="96">
        <v>-1.4177025669961289E-3</v>
      </c>
      <c r="K121" s="96">
        <f>I121/'סכום נכסי הקרן'!$C$42</f>
        <v>-2.4110790943457676E-6</v>
      </c>
    </row>
    <row r="122" spans="2:11" s="150" customFormat="1">
      <c r="B122" s="88" t="s">
        <v>2380</v>
      </c>
      <c r="C122" s="85" t="s">
        <v>2381</v>
      </c>
      <c r="D122" s="98"/>
      <c r="E122" s="98" t="s">
        <v>160</v>
      </c>
      <c r="F122" s="113">
        <v>42634</v>
      </c>
      <c r="G122" s="95">
        <v>1134694.28</v>
      </c>
      <c r="H122" s="97">
        <v>-0.23069999999999999</v>
      </c>
      <c r="I122" s="95">
        <v>-2.6172399999999998</v>
      </c>
      <c r="J122" s="96">
        <v>-2.9671587075766382E-5</v>
      </c>
      <c r="K122" s="96">
        <f>I122/'סכום נכסי הקרן'!$C$42</f>
        <v>-5.0462307792827564E-8</v>
      </c>
    </row>
    <row r="123" spans="2:11" s="150" customFormat="1">
      <c r="B123" s="88" t="s">
        <v>2382</v>
      </c>
      <c r="C123" s="85" t="s">
        <v>2383</v>
      </c>
      <c r="D123" s="98"/>
      <c r="E123" s="98" t="s">
        <v>160</v>
      </c>
      <c r="F123" s="113">
        <v>42613</v>
      </c>
      <c r="G123" s="95">
        <v>3572185.69</v>
      </c>
      <c r="H123" s="97">
        <v>-0.1774</v>
      </c>
      <c r="I123" s="95">
        <v>-6.3355600000000001</v>
      </c>
      <c r="J123" s="96">
        <v>-7.182609168962055E-5</v>
      </c>
      <c r="K123" s="96">
        <f>I123/'סכום נכסי הקרן'!$C$42</f>
        <v>-1.2215424598429131E-7</v>
      </c>
    </row>
    <row r="124" spans="2:11" s="150" customFormat="1">
      <c r="B124" s="88" t="s">
        <v>2384</v>
      </c>
      <c r="C124" s="85" t="s">
        <v>2385</v>
      </c>
      <c r="D124" s="98"/>
      <c r="E124" s="98" t="s">
        <v>160</v>
      </c>
      <c r="F124" s="113">
        <v>42592</v>
      </c>
      <c r="G124" s="95">
        <v>16841101.199999999</v>
      </c>
      <c r="H124" s="97">
        <v>6.7199999999999996E-2</v>
      </c>
      <c r="I124" s="95">
        <v>11.32175</v>
      </c>
      <c r="J124" s="96">
        <v>1.2835440806920957E-4</v>
      </c>
      <c r="K124" s="96">
        <f>I124/'סכום נכסי הקרן'!$C$42</f>
        <v>2.1829164816885173E-7</v>
      </c>
    </row>
    <row r="125" spans="2:11" s="150" customFormat="1">
      <c r="B125" s="88" t="s">
        <v>2386</v>
      </c>
      <c r="C125" s="85" t="s">
        <v>2387</v>
      </c>
      <c r="D125" s="98"/>
      <c r="E125" s="98" t="s">
        <v>160</v>
      </c>
      <c r="F125" s="113">
        <v>42592</v>
      </c>
      <c r="G125" s="95">
        <v>421271.8</v>
      </c>
      <c r="H125" s="97">
        <v>0.12509999999999999</v>
      </c>
      <c r="I125" s="95">
        <v>0.52715999999999996</v>
      </c>
      <c r="J125" s="96">
        <v>5.976400270078788E-6</v>
      </c>
      <c r="K125" s="96">
        <f>I125/'סכום נכסי הקרן'!$C$42</f>
        <v>1.016403164251921E-8</v>
      </c>
    </row>
    <row r="126" spans="2:11" s="150" customFormat="1">
      <c r="B126" s="88" t="s">
        <v>2386</v>
      </c>
      <c r="C126" s="85" t="s">
        <v>2388</v>
      </c>
      <c r="D126" s="98"/>
      <c r="E126" s="98" t="s">
        <v>160</v>
      </c>
      <c r="F126" s="113">
        <v>42592</v>
      </c>
      <c r="G126" s="95">
        <v>168508.72</v>
      </c>
      <c r="H126" s="97">
        <v>0.12509999999999999</v>
      </c>
      <c r="I126" s="95">
        <v>0.21086000000000002</v>
      </c>
      <c r="J126" s="96">
        <v>2.3905147601275009E-6</v>
      </c>
      <c r="K126" s="96">
        <f>I126/'סכום נכסי הקרן'!$C$42</f>
        <v>4.0655355340723898E-9</v>
      </c>
    </row>
    <row r="127" spans="2:11" s="150" customFormat="1">
      <c r="B127" s="88" t="s">
        <v>2389</v>
      </c>
      <c r="C127" s="85" t="s">
        <v>2390</v>
      </c>
      <c r="D127" s="98"/>
      <c r="E127" s="98" t="s">
        <v>160</v>
      </c>
      <c r="F127" s="113">
        <v>42612</v>
      </c>
      <c r="G127" s="95">
        <v>4930067.21</v>
      </c>
      <c r="H127" s="97">
        <v>6.5500000000000003E-2</v>
      </c>
      <c r="I127" s="95">
        <v>3.23156</v>
      </c>
      <c r="J127" s="96">
        <v>3.6636118174322425E-5</v>
      </c>
      <c r="K127" s="96">
        <f>I127/'סכום נכסי הקרן'!$C$42</f>
        <v>6.230684819542336E-8</v>
      </c>
    </row>
    <row r="128" spans="2:11" s="150" customFormat="1">
      <c r="B128" s="88" t="s">
        <v>2391</v>
      </c>
      <c r="C128" s="85" t="s">
        <v>2392</v>
      </c>
      <c r="D128" s="98"/>
      <c r="E128" s="98" t="s">
        <v>160</v>
      </c>
      <c r="F128" s="113">
        <v>42612</v>
      </c>
      <c r="G128" s="95">
        <v>94336978.549999997</v>
      </c>
      <c r="H128" s="97">
        <v>0.1011</v>
      </c>
      <c r="I128" s="95">
        <v>95.412549999999996</v>
      </c>
      <c r="J128" s="96">
        <v>1.0816897897960882E-3</v>
      </c>
      <c r="K128" s="96">
        <f>I128/'סכום נכסי הקרן'!$C$42</f>
        <v>1.8396239799936382E-6</v>
      </c>
    </row>
    <row r="129" spans="2:11" s="150" customFormat="1">
      <c r="B129" s="88" t="s">
        <v>2393</v>
      </c>
      <c r="C129" s="85" t="s">
        <v>2394</v>
      </c>
      <c r="D129" s="98"/>
      <c r="E129" s="98" t="s">
        <v>160</v>
      </c>
      <c r="F129" s="113">
        <v>42612</v>
      </c>
      <c r="G129" s="95">
        <v>3309255.15</v>
      </c>
      <c r="H129" s="97">
        <v>0.11</v>
      </c>
      <c r="I129" s="95">
        <v>3.6413099999999998</v>
      </c>
      <c r="J129" s="96">
        <v>4.1281444091813853E-5</v>
      </c>
      <c r="K129" s="96">
        <f>I129/'סכום נכסי הקרן'!$C$42</f>
        <v>7.0207128879698061E-8</v>
      </c>
    </row>
    <row r="130" spans="2:11" s="150" customFormat="1">
      <c r="B130" s="88" t="s">
        <v>2395</v>
      </c>
      <c r="C130" s="85" t="s">
        <v>2396</v>
      </c>
      <c r="D130" s="98"/>
      <c r="E130" s="98" t="s">
        <v>160</v>
      </c>
      <c r="F130" s="113">
        <v>42641</v>
      </c>
      <c r="G130" s="95">
        <v>211255.97</v>
      </c>
      <c r="H130" s="97">
        <v>0.33069999999999999</v>
      </c>
      <c r="I130" s="95">
        <v>0.69871000000000005</v>
      </c>
      <c r="J130" s="96">
        <v>7.921258503503206E-6</v>
      </c>
      <c r="K130" s="96">
        <f>I130/'סכום נכסי הקרן'!$C$42</f>
        <v>1.3471641529980648E-8</v>
      </c>
    </row>
    <row r="131" spans="2:11" s="150" customFormat="1">
      <c r="B131" s="88" t="s">
        <v>2397</v>
      </c>
      <c r="C131" s="85" t="s">
        <v>2398</v>
      </c>
      <c r="D131" s="98"/>
      <c r="E131" s="98" t="s">
        <v>160</v>
      </c>
      <c r="F131" s="113">
        <v>42628</v>
      </c>
      <c r="G131" s="95">
        <v>784233.34</v>
      </c>
      <c r="H131" s="97">
        <v>0.65900000000000003</v>
      </c>
      <c r="I131" s="95">
        <v>5.1680799999999998</v>
      </c>
      <c r="J131" s="96">
        <v>5.8590398944891079E-5</v>
      </c>
      <c r="K131" s="96">
        <f>I131/'סכום נכסי הקרן'!$C$42</f>
        <v>9.9644374859759242E-8</v>
      </c>
    </row>
    <row r="132" spans="2:11" s="150" customFormat="1">
      <c r="B132" s="88" t="s">
        <v>2399</v>
      </c>
      <c r="C132" s="85" t="s">
        <v>2400</v>
      </c>
      <c r="D132" s="98"/>
      <c r="E132" s="98" t="s">
        <v>160</v>
      </c>
      <c r="F132" s="113">
        <v>42635</v>
      </c>
      <c r="G132" s="95">
        <v>42413539.600000001</v>
      </c>
      <c r="H132" s="97">
        <v>0.61450000000000005</v>
      </c>
      <c r="I132" s="95">
        <v>260.61433</v>
      </c>
      <c r="J132" s="96">
        <v>2.9545784054146795E-3</v>
      </c>
      <c r="K132" s="96">
        <f>I132/'סכום נכסי הקרן'!$C$42</f>
        <v>5.0248355273805748E-6</v>
      </c>
    </row>
    <row r="133" spans="2:11" s="150" customFormat="1">
      <c r="B133" s="88" t="s">
        <v>2401</v>
      </c>
      <c r="C133" s="85" t="s">
        <v>2402</v>
      </c>
      <c r="D133" s="98"/>
      <c r="E133" s="98" t="s">
        <v>160</v>
      </c>
      <c r="F133" s="113">
        <v>42635</v>
      </c>
      <c r="G133" s="95">
        <v>76377516.840000004</v>
      </c>
      <c r="H133" s="97">
        <v>0.65749999999999997</v>
      </c>
      <c r="I133" s="95">
        <v>502.17525000000001</v>
      </c>
      <c r="J133" s="96">
        <v>5.6931487588718476E-3</v>
      </c>
      <c r="K133" s="96">
        <f>I133/'סכום נכסי הקרן'!$C$42</f>
        <v>9.6823073281166923E-6</v>
      </c>
    </row>
    <row r="134" spans="2:11" s="150" customFormat="1">
      <c r="B134" s="88" t="s">
        <v>2403</v>
      </c>
      <c r="C134" s="85" t="s">
        <v>2404</v>
      </c>
      <c r="D134" s="98"/>
      <c r="E134" s="98" t="s">
        <v>160</v>
      </c>
      <c r="F134" s="113">
        <v>42625</v>
      </c>
      <c r="G134" s="95">
        <v>38188420.200000003</v>
      </c>
      <c r="H134" s="97">
        <v>0.72660000000000002</v>
      </c>
      <c r="I134" s="95">
        <v>277.47552000000002</v>
      </c>
      <c r="J134" s="96">
        <v>3.145733311837492E-3</v>
      </c>
      <c r="K134" s="96">
        <f>I134/'סכום נכסי הקרן'!$C$42</f>
        <v>5.3499316437219676E-6</v>
      </c>
    </row>
    <row r="135" spans="2:11" s="150" customFormat="1">
      <c r="B135" s="88" t="s">
        <v>2403</v>
      </c>
      <c r="C135" s="85" t="s">
        <v>2405</v>
      </c>
      <c r="D135" s="98"/>
      <c r="E135" s="98" t="s">
        <v>160</v>
      </c>
      <c r="F135" s="113">
        <v>42625</v>
      </c>
      <c r="G135" s="95">
        <v>1145652.6100000001</v>
      </c>
      <c r="H135" s="97">
        <v>0.72660000000000002</v>
      </c>
      <c r="I135" s="95">
        <v>8.3242700000000003</v>
      </c>
      <c r="J135" s="96">
        <v>9.4372049237819168E-5</v>
      </c>
      <c r="K135" s="96">
        <f>I135/'סכום נכסי הקרן'!$C$42</f>
        <v>1.6049803414688785E-7</v>
      </c>
    </row>
    <row r="136" spans="2:11" s="150" customFormat="1">
      <c r="B136" s="88" t="s">
        <v>2406</v>
      </c>
      <c r="C136" s="85" t="s">
        <v>2407</v>
      </c>
      <c r="D136" s="98"/>
      <c r="E136" s="98" t="s">
        <v>160</v>
      </c>
      <c r="F136" s="113">
        <v>42639</v>
      </c>
      <c r="G136" s="95">
        <v>46683003.399999999</v>
      </c>
      <c r="H136" s="97">
        <v>0.67849999999999999</v>
      </c>
      <c r="I136" s="95">
        <v>316.74327</v>
      </c>
      <c r="J136" s="96">
        <v>3.5909108513044207E-3</v>
      </c>
      <c r="K136" s="96">
        <f>I136/'סכום נכסי הקרן'!$C$42</f>
        <v>6.1070426793288678E-6</v>
      </c>
    </row>
    <row r="137" spans="2:11" s="150" customFormat="1">
      <c r="B137" s="88" t="s">
        <v>2406</v>
      </c>
      <c r="C137" s="85" t="s">
        <v>2408</v>
      </c>
      <c r="D137" s="98"/>
      <c r="E137" s="98" t="s">
        <v>160</v>
      </c>
      <c r="F137" s="113">
        <v>42639</v>
      </c>
      <c r="G137" s="95">
        <v>1994637.42</v>
      </c>
      <c r="H137" s="97">
        <v>0.67849999999999999</v>
      </c>
      <c r="I137" s="95">
        <v>13.533580000000001</v>
      </c>
      <c r="J137" s="96">
        <v>1.5342987170334033E-4</v>
      </c>
      <c r="K137" s="96">
        <f>I137/'סכום נכסי הקרן'!$C$42</f>
        <v>2.609373536621996E-7</v>
      </c>
    </row>
    <row r="138" spans="2:11" s="150" customFormat="1">
      <c r="B138" s="88" t="s">
        <v>2409</v>
      </c>
      <c r="C138" s="85" t="s">
        <v>2410</v>
      </c>
      <c r="D138" s="98"/>
      <c r="E138" s="98" t="s">
        <v>160</v>
      </c>
      <c r="F138" s="113">
        <v>42635</v>
      </c>
      <c r="G138" s="95">
        <v>2759102.93</v>
      </c>
      <c r="H138" s="97">
        <v>0.69430000000000003</v>
      </c>
      <c r="I138" s="95">
        <v>19.157679999999999</v>
      </c>
      <c r="J138" s="96">
        <v>2.1719015844541125E-4</v>
      </c>
      <c r="K138" s="96">
        <f>I138/'סכום נכסי הקרן'!$C$42</f>
        <v>3.6937412876025767E-7</v>
      </c>
    </row>
    <row r="139" spans="2:11" s="150" customFormat="1">
      <c r="B139" s="88" t="s">
        <v>2411</v>
      </c>
      <c r="C139" s="85" t="s">
        <v>2412</v>
      </c>
      <c r="D139" s="98"/>
      <c r="E139" s="98" t="s">
        <v>160</v>
      </c>
      <c r="F139" s="113">
        <v>42639</v>
      </c>
      <c r="G139" s="95">
        <v>33957889.280000001</v>
      </c>
      <c r="H139" s="97">
        <v>0.69779999999999998</v>
      </c>
      <c r="I139" s="95">
        <v>236.95644000000001</v>
      </c>
      <c r="J139" s="96">
        <v>2.6863694741879282E-3</v>
      </c>
      <c r="K139" s="96">
        <f>I139/'סכום נכסי הקרן'!$C$42</f>
        <v>4.5686940474594147E-6</v>
      </c>
    </row>
    <row r="140" spans="2:11" s="150" customFormat="1">
      <c r="B140" s="88" t="s">
        <v>2413</v>
      </c>
      <c r="C140" s="85" t="s">
        <v>2414</v>
      </c>
      <c r="D140" s="98"/>
      <c r="E140" s="98" t="s">
        <v>160</v>
      </c>
      <c r="F140" s="113">
        <v>42598</v>
      </c>
      <c r="G140" s="95">
        <v>42465400</v>
      </c>
      <c r="H140" s="97">
        <v>0.88719999999999999</v>
      </c>
      <c r="I140" s="95">
        <v>376.73358000000002</v>
      </c>
      <c r="J140" s="96">
        <v>4.2710195562253375E-3</v>
      </c>
      <c r="K140" s="96">
        <f>I140/'סכום נכסי הקרן'!$C$42</f>
        <v>7.2636998784421099E-6</v>
      </c>
    </row>
    <row r="141" spans="2:11" s="150" customFormat="1">
      <c r="B141" s="88" t="s">
        <v>2415</v>
      </c>
      <c r="C141" s="85" t="s">
        <v>2416</v>
      </c>
      <c r="D141" s="98"/>
      <c r="E141" s="98" t="s">
        <v>160</v>
      </c>
      <c r="F141" s="113">
        <v>42625</v>
      </c>
      <c r="G141" s="95">
        <v>63703173.299999997</v>
      </c>
      <c r="H141" s="97">
        <v>0.81340000000000001</v>
      </c>
      <c r="I141" s="95">
        <v>518.17985999999996</v>
      </c>
      <c r="J141" s="96">
        <v>5.8745926383894616E-3</v>
      </c>
      <c r="K141" s="96">
        <f>I141/'סכום נכסי הקרן'!$C$42</f>
        <v>9.9908879534793514E-6</v>
      </c>
    </row>
    <row r="142" spans="2:11" s="150" customFormat="1">
      <c r="B142" s="88" t="s">
        <v>2417</v>
      </c>
      <c r="C142" s="85" t="s">
        <v>2418</v>
      </c>
      <c r="D142" s="98"/>
      <c r="E142" s="98" t="s">
        <v>160</v>
      </c>
      <c r="F142" s="113">
        <v>42598</v>
      </c>
      <c r="G142" s="95">
        <v>424849.42</v>
      </c>
      <c r="H142" s="97">
        <v>0.96560000000000001</v>
      </c>
      <c r="I142" s="95">
        <v>4.1024599999999998</v>
      </c>
      <c r="J142" s="96">
        <v>4.6509490575892373E-5</v>
      </c>
      <c r="K142" s="96">
        <f>I142/'סכום נכסי הקרן'!$C$42</f>
        <v>7.9098439282512635E-8</v>
      </c>
    </row>
    <row r="143" spans="2:11" s="150" customFormat="1">
      <c r="B143" s="88" t="s">
        <v>2417</v>
      </c>
      <c r="C143" s="85" t="s">
        <v>2419</v>
      </c>
      <c r="D143" s="98"/>
      <c r="E143" s="98" t="s">
        <v>160</v>
      </c>
      <c r="F143" s="113">
        <v>42598</v>
      </c>
      <c r="G143" s="95">
        <v>127454.82</v>
      </c>
      <c r="H143" s="97">
        <v>0.96560000000000001</v>
      </c>
      <c r="I143" s="95">
        <v>1.2307399999999999</v>
      </c>
      <c r="J143" s="96">
        <v>1.395286984671972E-5</v>
      </c>
      <c r="K143" s="96">
        <f>I143/'סכום נכסי הקרן'!$C$42</f>
        <v>2.3729570346221438E-8</v>
      </c>
    </row>
    <row r="144" spans="2:11" s="150" customFormat="1">
      <c r="B144" s="88" t="s">
        <v>2420</v>
      </c>
      <c r="C144" s="85" t="s">
        <v>2421</v>
      </c>
      <c r="D144" s="98"/>
      <c r="E144" s="98" t="s">
        <v>160</v>
      </c>
      <c r="F144" s="113">
        <v>42598</v>
      </c>
      <c r="G144" s="95">
        <v>42488323.799999997</v>
      </c>
      <c r="H144" s="97">
        <v>0.94059999999999999</v>
      </c>
      <c r="I144" s="95">
        <v>399.63711999999998</v>
      </c>
      <c r="J144" s="96">
        <v>4.5306764396037423E-3</v>
      </c>
      <c r="K144" s="96">
        <f>I144/'סכום נכסי הקרן'!$C$42</f>
        <v>7.7052969368033367E-6</v>
      </c>
    </row>
    <row r="145" spans="2:11" s="150" customFormat="1">
      <c r="B145" s="88" t="s">
        <v>2422</v>
      </c>
      <c r="C145" s="85" t="s">
        <v>2423</v>
      </c>
      <c r="D145" s="98"/>
      <c r="E145" s="98" t="s">
        <v>160</v>
      </c>
      <c r="F145" s="113">
        <v>42607</v>
      </c>
      <c r="G145" s="95">
        <v>1063232.1499999999</v>
      </c>
      <c r="H145" s="97">
        <v>1.0075000000000001</v>
      </c>
      <c r="I145" s="95">
        <v>10.712069999999999</v>
      </c>
      <c r="J145" s="96">
        <v>1.2144248053931042E-4</v>
      </c>
      <c r="K145" s="96">
        <f>I145/'סכום נכסי הקרן'!$C$42</f>
        <v>2.0653657037119802E-7</v>
      </c>
    </row>
    <row r="146" spans="2:11" s="150" customFormat="1">
      <c r="B146" s="88" t="s">
        <v>2422</v>
      </c>
      <c r="C146" s="85" t="s">
        <v>2424</v>
      </c>
      <c r="D146" s="98"/>
      <c r="E146" s="98" t="s">
        <v>160</v>
      </c>
      <c r="F146" s="113">
        <v>42607</v>
      </c>
      <c r="G146" s="95">
        <v>14774673.960000001</v>
      </c>
      <c r="H146" s="97">
        <v>1.0075000000000001</v>
      </c>
      <c r="I146" s="95">
        <v>148.85494</v>
      </c>
      <c r="J146" s="96">
        <v>1.687564882803251E-3</v>
      </c>
      <c r="K146" s="96">
        <f>I146/'סכום נכסי הקרן'!$C$42</f>
        <v>2.870032476487781E-6</v>
      </c>
    </row>
    <row r="147" spans="2:11" s="150" customFormat="1">
      <c r="B147" s="88" t="s">
        <v>2422</v>
      </c>
      <c r="C147" s="85" t="s">
        <v>2425</v>
      </c>
      <c r="D147" s="98"/>
      <c r="E147" s="98" t="s">
        <v>160</v>
      </c>
      <c r="F147" s="113">
        <v>42607</v>
      </c>
      <c r="G147" s="95">
        <v>3202455.24</v>
      </c>
      <c r="H147" s="97">
        <v>1.0075000000000001</v>
      </c>
      <c r="I147" s="95">
        <v>32.264759999999995</v>
      </c>
      <c r="J147" s="96">
        <v>3.6578480988319915E-4</v>
      </c>
      <c r="K147" s="96">
        <f>I147/'סכום נכסי הקרן'!$C$42</f>
        <v>6.2208824944663495E-7</v>
      </c>
    </row>
    <row r="148" spans="2:11" s="150" customFormat="1">
      <c r="B148" s="88" t="s">
        <v>2422</v>
      </c>
      <c r="C148" s="85" t="s">
        <v>2426</v>
      </c>
      <c r="D148" s="98"/>
      <c r="E148" s="98" t="s">
        <v>160</v>
      </c>
      <c r="F148" s="113">
        <v>42607</v>
      </c>
      <c r="G148" s="95">
        <v>1562100.67</v>
      </c>
      <c r="H148" s="97">
        <v>1.0075000000000001</v>
      </c>
      <c r="I148" s="95">
        <v>15.73817</v>
      </c>
      <c r="J148" s="96">
        <v>1.7842325563120472E-4</v>
      </c>
      <c r="K148" s="96">
        <f>I148/'סכום נכסי הקרן'!$C$42</f>
        <v>3.0344346664266364E-7</v>
      </c>
    </row>
    <row r="149" spans="2:11" s="150" customFormat="1">
      <c r="B149" s="88" t="s">
        <v>2427</v>
      </c>
      <c r="C149" s="85" t="s">
        <v>2428</v>
      </c>
      <c r="D149" s="98"/>
      <c r="E149" s="98" t="s">
        <v>160</v>
      </c>
      <c r="F149" s="113">
        <v>42607</v>
      </c>
      <c r="G149" s="95">
        <v>8507435.5600000005</v>
      </c>
      <c r="H149" s="97">
        <v>1.0258</v>
      </c>
      <c r="I149" s="95">
        <v>87.273200000000003</v>
      </c>
      <c r="J149" s="96">
        <v>9.8941417416086226E-4</v>
      </c>
      <c r="K149" s="96">
        <f>I149/'סכום נכסי הקרן'!$C$42</f>
        <v>1.6826913391454352E-6</v>
      </c>
    </row>
    <row r="150" spans="2:11" s="150" customFormat="1">
      <c r="B150" s="88" t="s">
        <v>2429</v>
      </c>
      <c r="C150" s="85" t="s">
        <v>2430</v>
      </c>
      <c r="D150" s="98"/>
      <c r="E150" s="98" t="s">
        <v>160</v>
      </c>
      <c r="F150" s="113">
        <v>42621</v>
      </c>
      <c r="G150" s="95">
        <v>413022.54</v>
      </c>
      <c r="H150" s="97">
        <v>1.0986</v>
      </c>
      <c r="I150" s="95">
        <v>4.53728</v>
      </c>
      <c r="J150" s="96">
        <v>5.1439034481795057E-5</v>
      </c>
      <c r="K150" s="96">
        <f>I150/'סכום נכסי הקרן'!$C$42</f>
        <v>8.7482087963748317E-8</v>
      </c>
    </row>
    <row r="151" spans="2:11" s="150" customFormat="1">
      <c r="B151" s="88" t="s">
        <v>2431</v>
      </c>
      <c r="C151" s="85" t="s">
        <v>2432</v>
      </c>
      <c r="D151" s="98"/>
      <c r="E151" s="98" t="s">
        <v>160</v>
      </c>
      <c r="F151" s="113">
        <v>42621</v>
      </c>
      <c r="G151" s="95">
        <v>639066.68999999994</v>
      </c>
      <c r="H151" s="97">
        <v>1.1819</v>
      </c>
      <c r="I151" s="95">
        <v>7.5533999999999999</v>
      </c>
      <c r="J151" s="96">
        <v>8.5632714545893316E-5</v>
      </c>
      <c r="K151" s="96">
        <f>I151/'סכום נכסי הקרן'!$C$42</f>
        <v>1.456350948641866E-7</v>
      </c>
    </row>
    <row r="152" spans="2:11" s="150" customFormat="1">
      <c r="B152" s="88" t="s">
        <v>2433</v>
      </c>
      <c r="C152" s="85" t="s">
        <v>2434</v>
      </c>
      <c r="D152" s="98"/>
      <c r="E152" s="98" t="s">
        <v>161</v>
      </c>
      <c r="F152" s="113">
        <v>42591</v>
      </c>
      <c r="G152" s="95">
        <v>3416044.55</v>
      </c>
      <c r="H152" s="97">
        <v>0.1149</v>
      </c>
      <c r="I152" s="95">
        <v>3.9262299999999999</v>
      </c>
      <c r="J152" s="96">
        <v>4.4511575294770922E-5</v>
      </c>
      <c r="K152" s="96">
        <f>I152/'סכום נכסי הקרן'!$C$42</f>
        <v>7.5700595560756124E-8</v>
      </c>
    </row>
    <row r="153" spans="2:11" s="150" customFormat="1">
      <c r="B153" s="88" t="s">
        <v>2435</v>
      </c>
      <c r="C153" s="85" t="s">
        <v>2436</v>
      </c>
      <c r="D153" s="98"/>
      <c r="E153" s="98" t="s">
        <v>161</v>
      </c>
      <c r="F153" s="113">
        <v>42640</v>
      </c>
      <c r="G153" s="95">
        <v>78096050.239999995</v>
      </c>
      <c r="H153" s="97">
        <v>7.6300000000000007E-2</v>
      </c>
      <c r="I153" s="95">
        <v>59.618850000000002</v>
      </c>
      <c r="J153" s="96">
        <v>6.7589747181460427E-4</v>
      </c>
      <c r="K153" s="96">
        <f>I153/'סכום נכסי הקרן'!$C$42</f>
        <v>1.1494951777270782E-6</v>
      </c>
    </row>
    <row r="154" spans="2:11" s="150" customFormat="1">
      <c r="B154" s="88" t="s">
        <v>2437</v>
      </c>
      <c r="C154" s="85" t="s">
        <v>2438</v>
      </c>
      <c r="D154" s="98"/>
      <c r="E154" s="98" t="s">
        <v>161</v>
      </c>
      <c r="F154" s="113">
        <v>42593</v>
      </c>
      <c r="G154" s="95">
        <v>70779994.629999995</v>
      </c>
      <c r="H154" s="97">
        <v>0.1348</v>
      </c>
      <c r="I154" s="95">
        <v>95.402110000000008</v>
      </c>
      <c r="J154" s="96">
        <v>1.0815714317666102E-3</v>
      </c>
      <c r="K154" s="96">
        <f>I154/'סכום נכסי הקרן'!$C$42</f>
        <v>1.8394226891325187E-6</v>
      </c>
    </row>
    <row r="155" spans="2:11" s="150" customFormat="1">
      <c r="B155" s="88" t="s">
        <v>2439</v>
      </c>
      <c r="C155" s="85" t="s">
        <v>2440</v>
      </c>
      <c r="D155" s="98"/>
      <c r="E155" s="98" t="s">
        <v>161</v>
      </c>
      <c r="F155" s="113">
        <v>42640</v>
      </c>
      <c r="G155" s="95">
        <v>82989191.719999999</v>
      </c>
      <c r="H155" s="97">
        <v>9.0899999999999995E-2</v>
      </c>
      <c r="I155" s="95">
        <v>75.458149999999989</v>
      </c>
      <c r="J155" s="96">
        <v>8.5546723582905686E-4</v>
      </c>
      <c r="K155" s="96">
        <f>I155/'סכום נכסי הקרן'!$C$42</f>
        <v>1.4548885049813356E-6</v>
      </c>
    </row>
    <row r="156" spans="2:11" s="150" customFormat="1">
      <c r="B156" s="88" t="s">
        <v>2441</v>
      </c>
      <c r="C156" s="85" t="s">
        <v>2442</v>
      </c>
      <c r="D156" s="98"/>
      <c r="E156" s="98" t="s">
        <v>161</v>
      </c>
      <c r="F156" s="113">
        <v>42593</v>
      </c>
      <c r="G156" s="95">
        <v>488594.49</v>
      </c>
      <c r="H156" s="97">
        <v>0.22800000000000001</v>
      </c>
      <c r="I156" s="95">
        <v>1.1139700000000001</v>
      </c>
      <c r="J156" s="96">
        <v>1.2629051158774695E-5</v>
      </c>
      <c r="K156" s="96">
        <f>I156/'סכום נכסי הקרן'!$C$42</f>
        <v>2.1478159057624111E-8</v>
      </c>
    </row>
    <row r="157" spans="2:11" s="150" customFormat="1">
      <c r="B157" s="88" t="s">
        <v>2443</v>
      </c>
      <c r="C157" s="85" t="s">
        <v>2444</v>
      </c>
      <c r="D157" s="98"/>
      <c r="E157" s="98" t="s">
        <v>161</v>
      </c>
      <c r="F157" s="113">
        <v>42571</v>
      </c>
      <c r="G157" s="95">
        <v>143541282.02000001</v>
      </c>
      <c r="H157" s="97">
        <v>1.5185999999999999</v>
      </c>
      <c r="I157" s="95">
        <v>2179.8178800000001</v>
      </c>
      <c r="J157" s="96">
        <v>2.4712542997865111E-2</v>
      </c>
      <c r="K157" s="96">
        <f>I157/'סכום נכסי הקרן'!$C$42</f>
        <v>4.2028488328494467E-5</v>
      </c>
    </row>
    <row r="158" spans="2:11" s="150" customFormat="1">
      <c r="B158" s="88" t="s">
        <v>2445</v>
      </c>
      <c r="C158" s="85" t="s">
        <v>2446</v>
      </c>
      <c r="D158" s="98"/>
      <c r="E158" s="98" t="s">
        <v>161</v>
      </c>
      <c r="F158" s="113">
        <v>42571</v>
      </c>
      <c r="G158" s="95">
        <v>1138767.95</v>
      </c>
      <c r="H158" s="97">
        <v>1.5477000000000001</v>
      </c>
      <c r="I158" s="95">
        <v>17.624919999999999</v>
      </c>
      <c r="J158" s="96">
        <v>1.9981329510607222E-4</v>
      </c>
      <c r="K158" s="96">
        <f>I158/'סכום נכסי הקרן'!$C$42</f>
        <v>3.398213911845923E-7</v>
      </c>
    </row>
    <row r="159" spans="2:11" s="150" customFormat="1">
      <c r="B159" s="88" t="s">
        <v>2447</v>
      </c>
      <c r="C159" s="85" t="s">
        <v>2448</v>
      </c>
      <c r="D159" s="98"/>
      <c r="E159" s="98" t="s">
        <v>161</v>
      </c>
      <c r="F159" s="113">
        <v>42607</v>
      </c>
      <c r="G159" s="95">
        <v>1095043.6200000001</v>
      </c>
      <c r="H159" s="97">
        <v>2.0674000000000001</v>
      </c>
      <c r="I159" s="95">
        <v>22.639419999999998</v>
      </c>
      <c r="J159" s="96">
        <v>2.5666256127632425E-4</v>
      </c>
      <c r="K159" s="96">
        <f>I159/'סכום נכסי הקרן'!$C$42</f>
        <v>4.3650463094370258E-7</v>
      </c>
    </row>
    <row r="160" spans="2:11" s="150" customFormat="1">
      <c r="B160" s="88" t="s">
        <v>2449</v>
      </c>
      <c r="C160" s="85" t="s">
        <v>2450</v>
      </c>
      <c r="D160" s="98"/>
      <c r="E160" s="98" t="s">
        <v>161</v>
      </c>
      <c r="F160" s="113">
        <v>42625</v>
      </c>
      <c r="G160" s="95">
        <v>9989365.2799999993</v>
      </c>
      <c r="H160" s="97">
        <v>2.3776999999999999</v>
      </c>
      <c r="I160" s="95">
        <v>237.51992000000001</v>
      </c>
      <c r="J160" s="96">
        <v>2.6927576334264593E-3</v>
      </c>
      <c r="K160" s="96">
        <f>I160/'סכום נכסי הקרן'!$C$42</f>
        <v>4.5795583553544121E-6</v>
      </c>
    </row>
    <row r="161" spans="2:11" s="150" customFormat="1">
      <c r="B161" s="88" t="s">
        <v>2451</v>
      </c>
      <c r="C161" s="85" t="s">
        <v>2452</v>
      </c>
      <c r="D161" s="98"/>
      <c r="E161" s="98" t="s">
        <v>161</v>
      </c>
      <c r="F161" s="113">
        <v>42625</v>
      </c>
      <c r="G161" s="95">
        <v>67468294.709999993</v>
      </c>
      <c r="H161" s="97">
        <v>2.4356</v>
      </c>
      <c r="I161" s="95">
        <v>1643.2756899999999</v>
      </c>
      <c r="J161" s="96">
        <v>1.8629777064894732E-2</v>
      </c>
      <c r="K161" s="96">
        <f>I161/'סכום נכסי הקרן'!$C$42</f>
        <v>3.1683561177901567E-5</v>
      </c>
    </row>
    <row r="162" spans="2:11" s="150" customFormat="1">
      <c r="B162" s="88" t="s">
        <v>2453</v>
      </c>
      <c r="C162" s="85" t="s">
        <v>2454</v>
      </c>
      <c r="D162" s="98"/>
      <c r="E162" s="98" t="s">
        <v>161</v>
      </c>
      <c r="F162" s="113">
        <v>42621</v>
      </c>
      <c r="G162" s="95">
        <v>477197.42</v>
      </c>
      <c r="H162" s="97">
        <v>2.9565999999999999</v>
      </c>
      <c r="I162" s="95">
        <v>14.108889999999999</v>
      </c>
      <c r="J162" s="96">
        <v>1.5995214736799437E-4</v>
      </c>
      <c r="K162" s="96">
        <f>I162/'סכום נכסי הקרן'!$C$42</f>
        <v>2.7202975263833153E-7</v>
      </c>
    </row>
    <row r="163" spans="2:11" s="150" customFormat="1">
      <c r="B163" s="88" t="s">
        <v>2455</v>
      </c>
      <c r="C163" s="85" t="s">
        <v>2456</v>
      </c>
      <c r="D163" s="98"/>
      <c r="E163" s="98" t="s">
        <v>161</v>
      </c>
      <c r="F163" s="113">
        <v>42621</v>
      </c>
      <c r="G163" s="95">
        <v>1156059.07</v>
      </c>
      <c r="H163" s="97">
        <v>2.9958</v>
      </c>
      <c r="I163" s="95">
        <v>34.633459999999999</v>
      </c>
      <c r="J163" s="96">
        <v>3.926387049430209E-4</v>
      </c>
      <c r="K163" s="96">
        <f>I163/'סכום נכסי הקרן'!$C$42</f>
        <v>6.6775852365491199E-7</v>
      </c>
    </row>
    <row r="164" spans="2:11" s="150" customFormat="1">
      <c r="B164" s="88" t="s">
        <v>2455</v>
      </c>
      <c r="C164" s="85" t="s">
        <v>2457</v>
      </c>
      <c r="D164" s="98"/>
      <c r="E164" s="98" t="s">
        <v>161</v>
      </c>
      <c r="F164" s="113">
        <v>42621</v>
      </c>
      <c r="G164" s="95">
        <v>2286986.44</v>
      </c>
      <c r="H164" s="97">
        <v>2.9958</v>
      </c>
      <c r="I164" s="95">
        <v>68.514039999999994</v>
      </c>
      <c r="J164" s="96">
        <v>7.7674202739242142E-4</v>
      </c>
      <c r="K164" s="96">
        <f>I164/'סכום נכסי הקרן'!$C$42</f>
        <v>1.3210009684286116E-6</v>
      </c>
    </row>
    <row r="165" spans="2:11" s="150" customFormat="1">
      <c r="B165" s="88" t="s">
        <v>2458</v>
      </c>
      <c r="C165" s="85" t="s">
        <v>2459</v>
      </c>
      <c r="D165" s="98"/>
      <c r="E165" s="98" t="s">
        <v>161</v>
      </c>
      <c r="F165" s="113">
        <v>42621</v>
      </c>
      <c r="G165" s="95">
        <v>945464.85</v>
      </c>
      <c r="H165" s="97">
        <v>3.0482999999999998</v>
      </c>
      <c r="I165" s="95">
        <v>28.820540000000001</v>
      </c>
      <c r="J165" s="96">
        <v>3.2673777039194274E-4</v>
      </c>
      <c r="K165" s="96">
        <f>I165/'סכום נכסי הקרן'!$C$42</f>
        <v>5.5568116039625661E-7</v>
      </c>
    </row>
    <row r="166" spans="2:11" s="150" customFormat="1">
      <c r="B166" s="88" t="s">
        <v>2460</v>
      </c>
      <c r="C166" s="85" t="s">
        <v>2461</v>
      </c>
      <c r="D166" s="98"/>
      <c r="E166" s="98" t="s">
        <v>158</v>
      </c>
      <c r="F166" s="113">
        <v>42633</v>
      </c>
      <c r="G166" s="95">
        <v>76711769.900000006</v>
      </c>
      <c r="H166" s="97">
        <v>-0.50260000000000005</v>
      </c>
      <c r="I166" s="95">
        <v>-385.54901000000001</v>
      </c>
      <c r="J166" s="96">
        <v>-4.3709598745971046E-3</v>
      </c>
      <c r="K166" s="96">
        <f>I166/'סכום נכסי הקרן'!$C$42</f>
        <v>-7.4336678378138629E-6</v>
      </c>
    </row>
    <row r="167" spans="2:11" s="150" customFormat="1">
      <c r="B167" s="88" t="s">
        <v>2462</v>
      </c>
      <c r="C167" s="85" t="s">
        <v>2463</v>
      </c>
      <c r="D167" s="98"/>
      <c r="E167" s="98" t="s">
        <v>158</v>
      </c>
      <c r="F167" s="113">
        <v>42625</v>
      </c>
      <c r="G167" s="95">
        <v>369565.44</v>
      </c>
      <c r="H167" s="97">
        <v>-0.71970000000000001</v>
      </c>
      <c r="I167" s="95">
        <v>-2.6597</v>
      </c>
      <c r="J167" s="96">
        <v>-3.0152955076880933E-5</v>
      </c>
      <c r="K167" s="96">
        <f>I167/'סכום נכסי הקרן'!$C$42</f>
        <v>-5.1280967750983276E-8</v>
      </c>
    </row>
    <row r="168" spans="2:11" s="150" customFormat="1">
      <c r="B168" s="88" t="s">
        <v>2464</v>
      </c>
      <c r="C168" s="85" t="s">
        <v>2465</v>
      </c>
      <c r="D168" s="98"/>
      <c r="E168" s="98" t="s">
        <v>158</v>
      </c>
      <c r="F168" s="113">
        <v>42591</v>
      </c>
      <c r="G168" s="95">
        <v>7516000</v>
      </c>
      <c r="H168" s="97">
        <v>-0.74250000000000005</v>
      </c>
      <c r="I168" s="95">
        <v>-55.80274</v>
      </c>
      <c r="J168" s="96">
        <v>-6.3263432431735409E-4</v>
      </c>
      <c r="K168" s="96">
        <f>I168/'סכום נכסי הקרן'!$C$42</f>
        <v>-1.0759177765749914E-6</v>
      </c>
    </row>
    <row r="169" spans="2:11" s="150" customFormat="1">
      <c r="B169" s="88" t="s">
        <v>2466</v>
      </c>
      <c r="C169" s="85" t="s">
        <v>2467</v>
      </c>
      <c r="D169" s="98"/>
      <c r="E169" s="98" t="s">
        <v>158</v>
      </c>
      <c r="F169" s="113">
        <v>42611</v>
      </c>
      <c r="G169" s="95">
        <v>1621098.04</v>
      </c>
      <c r="H169" s="97">
        <v>-1.0295000000000001</v>
      </c>
      <c r="I169" s="95">
        <v>-16.689640000000001</v>
      </c>
      <c r="J169" s="96">
        <v>-1.8921004818938796E-4</v>
      </c>
      <c r="K169" s="96">
        <f>I169/'סכום נכסי הקרן'!$C$42</f>
        <v>-3.217885064539311E-7</v>
      </c>
    </row>
    <row r="170" spans="2:11" s="150" customFormat="1">
      <c r="B170" s="88" t="s">
        <v>2468</v>
      </c>
      <c r="C170" s="85" t="s">
        <v>2469</v>
      </c>
      <c r="D170" s="98"/>
      <c r="E170" s="98" t="s">
        <v>158</v>
      </c>
      <c r="F170" s="113">
        <v>42619</v>
      </c>
      <c r="G170" s="95">
        <v>375800</v>
      </c>
      <c r="H170" s="97">
        <v>-2.1183999999999998</v>
      </c>
      <c r="I170" s="95">
        <v>-7.9610600000000007</v>
      </c>
      <c r="J170" s="96">
        <v>-9.0254346183537139E-5</v>
      </c>
      <c r="K170" s="96">
        <f>I170/'סכום נכסי הקרן'!$C$42</f>
        <v>-1.534950788147697E-7</v>
      </c>
    </row>
    <row r="171" spans="2:11" s="150" customFormat="1">
      <c r="B171" s="88" t="s">
        <v>2468</v>
      </c>
      <c r="C171" s="85" t="s">
        <v>2470</v>
      </c>
      <c r="D171" s="98"/>
      <c r="E171" s="98" t="s">
        <v>158</v>
      </c>
      <c r="F171" s="113">
        <v>42619</v>
      </c>
      <c r="G171" s="95">
        <v>187900</v>
      </c>
      <c r="H171" s="97">
        <v>-2.1183999999999998</v>
      </c>
      <c r="I171" s="95">
        <v>-3.9805300000000003</v>
      </c>
      <c r="J171" s="96">
        <v>-4.5127173091768569E-5</v>
      </c>
      <c r="K171" s="96">
        <f>I171/'סכום נכסי הקרן'!$C$42</f>
        <v>-7.6747539407384852E-8</v>
      </c>
    </row>
    <row r="172" spans="2:11" s="150" customFormat="1">
      <c r="B172" s="88" t="s">
        <v>2471</v>
      </c>
      <c r="C172" s="85" t="s">
        <v>2472</v>
      </c>
      <c r="D172" s="98"/>
      <c r="E172" s="98" t="s">
        <v>158</v>
      </c>
      <c r="F172" s="113">
        <v>42614</v>
      </c>
      <c r="G172" s="95">
        <v>2835348.5</v>
      </c>
      <c r="H172" s="97">
        <v>-2.3976000000000002</v>
      </c>
      <c r="I172" s="95">
        <v>-67.979860000000002</v>
      </c>
      <c r="J172" s="96">
        <v>-7.7068604155079712E-4</v>
      </c>
      <c r="K172" s="96">
        <f>I172/'סכום נכסי הקרן'!$C$42</f>
        <v>-1.3107015860346498E-6</v>
      </c>
    </row>
    <row r="173" spans="2:11" s="150" customFormat="1">
      <c r="B173" s="88" t="s">
        <v>2473</v>
      </c>
      <c r="C173" s="85" t="s">
        <v>2474</v>
      </c>
      <c r="D173" s="98"/>
      <c r="E173" s="98" t="s">
        <v>158</v>
      </c>
      <c r="F173" s="113">
        <v>42572</v>
      </c>
      <c r="G173" s="95">
        <v>7147108.4400000004</v>
      </c>
      <c r="H173" s="97">
        <v>-4.1477000000000004</v>
      </c>
      <c r="I173" s="95">
        <v>-296.44390000000004</v>
      </c>
      <c r="J173" s="96">
        <v>-3.3607773807254144E-3</v>
      </c>
      <c r="K173" s="96">
        <f>I173/'סכום נכסי הקרן'!$C$42</f>
        <v>-5.7156559295693932E-6</v>
      </c>
    </row>
    <row r="174" spans="2:11" s="150" customFormat="1">
      <c r="B174" s="88" t="s">
        <v>2473</v>
      </c>
      <c r="C174" s="85" t="s">
        <v>2475</v>
      </c>
      <c r="D174" s="98"/>
      <c r="E174" s="98" t="s">
        <v>158</v>
      </c>
      <c r="F174" s="113">
        <v>42572</v>
      </c>
      <c r="G174" s="95">
        <v>8214704.0499999998</v>
      </c>
      <c r="H174" s="97">
        <v>-4.1477000000000004</v>
      </c>
      <c r="I174" s="95">
        <v>-340.72507000000002</v>
      </c>
      <c r="J174" s="96">
        <v>-3.8627919424285115E-3</v>
      </c>
      <c r="K174" s="96">
        <f>I174/'סכום נכסי הקרן'!$C$42</f>
        <v>-6.5694293817428741E-6</v>
      </c>
    </row>
    <row r="175" spans="2:11" s="150" customFormat="1">
      <c r="B175" s="88" t="s">
        <v>2476</v>
      </c>
      <c r="C175" s="85" t="s">
        <v>2477</v>
      </c>
      <c r="D175" s="98"/>
      <c r="E175" s="98" t="s">
        <v>158</v>
      </c>
      <c r="F175" s="113">
        <v>42572</v>
      </c>
      <c r="G175" s="95">
        <v>48526986.210000001</v>
      </c>
      <c r="H175" s="97">
        <v>-4.2961999999999998</v>
      </c>
      <c r="I175" s="95">
        <v>-2084.8322699999999</v>
      </c>
      <c r="J175" s="96">
        <v>-2.3635693416604014E-2</v>
      </c>
      <c r="K175" s="96">
        <f>I175/'סכום נכסי הקרן'!$C$42</f>
        <v>-4.019709606499953E-5</v>
      </c>
    </row>
    <row r="176" spans="2:11" s="150" customFormat="1">
      <c r="B176" s="88" t="s">
        <v>2478</v>
      </c>
      <c r="C176" s="85" t="s">
        <v>2479</v>
      </c>
      <c r="D176" s="98"/>
      <c r="E176" s="98" t="s">
        <v>158</v>
      </c>
      <c r="F176" s="113">
        <v>42572</v>
      </c>
      <c r="G176" s="95">
        <v>169110</v>
      </c>
      <c r="H176" s="97">
        <v>-4.9130000000000003</v>
      </c>
      <c r="I176" s="95">
        <v>-8.3082900000000013</v>
      </c>
      <c r="J176" s="96">
        <v>-9.4190884361281015E-5</v>
      </c>
      <c r="K176" s="96">
        <f>I176/'סכום נכסי הקרן'!$C$42</f>
        <v>-1.601899280203846E-7</v>
      </c>
    </row>
    <row r="177" spans="2:11" s="150" customFormat="1">
      <c r="B177" s="88" t="s">
        <v>2480</v>
      </c>
      <c r="C177" s="85" t="s">
        <v>2481</v>
      </c>
      <c r="D177" s="98"/>
      <c r="E177" s="98" t="s">
        <v>158</v>
      </c>
      <c r="F177" s="113">
        <v>42598</v>
      </c>
      <c r="G177" s="95">
        <v>2254800</v>
      </c>
      <c r="H177" s="97">
        <v>1.1126</v>
      </c>
      <c r="I177" s="95">
        <v>25.087810000000001</v>
      </c>
      <c r="J177" s="96">
        <v>2.8441989995387613E-4</v>
      </c>
      <c r="K177" s="96">
        <f>I177/'סכום נכסי הקרן'!$C$42</f>
        <v>4.8371138683039291E-7</v>
      </c>
    </row>
    <row r="178" spans="2:11" s="150" customFormat="1">
      <c r="B178" s="84"/>
      <c r="C178" s="85"/>
      <c r="D178" s="85"/>
      <c r="E178" s="85"/>
      <c r="F178" s="85"/>
      <c r="G178" s="95"/>
      <c r="H178" s="97"/>
      <c r="I178" s="85"/>
      <c r="J178" s="96"/>
      <c r="K178" s="85"/>
    </row>
    <row r="179" spans="2:11" s="150" customFormat="1">
      <c r="B179" s="102" t="s">
        <v>222</v>
      </c>
      <c r="C179" s="83"/>
      <c r="D179" s="83"/>
      <c r="E179" s="83"/>
      <c r="F179" s="83"/>
      <c r="G179" s="92"/>
      <c r="H179" s="94"/>
      <c r="I179" s="92">
        <v>8364.9748500000005</v>
      </c>
      <c r="J179" s="93">
        <v>9.4833519145500936E-2</v>
      </c>
      <c r="K179" s="93">
        <f>I179/'סכום נכסי הקרן'!$C$42</f>
        <v>1.6128285352507284E-4</v>
      </c>
    </row>
    <row r="180" spans="2:11" s="150" customFormat="1">
      <c r="B180" s="191" t="s">
        <v>2742</v>
      </c>
      <c r="C180" s="85" t="s">
        <v>2482</v>
      </c>
      <c r="D180" s="98"/>
      <c r="E180" s="98" t="s">
        <v>159</v>
      </c>
      <c r="F180" s="113">
        <v>42185</v>
      </c>
      <c r="G180" s="95">
        <v>22758.85</v>
      </c>
      <c r="H180" s="97">
        <v>5246.9867000000004</v>
      </c>
      <c r="I180" s="95">
        <v>5621.1327300000003</v>
      </c>
      <c r="J180" s="96">
        <v>6.3726646873284609E-2</v>
      </c>
      <c r="K180" s="96">
        <f>I180/'סכום נכסי הקרן'!$C$42</f>
        <v>1.0837956395500493E-4</v>
      </c>
    </row>
    <row r="181" spans="2:11" s="150" customFormat="1">
      <c r="B181" s="191" t="s">
        <v>2742</v>
      </c>
      <c r="C181" s="85" t="s">
        <v>2483</v>
      </c>
      <c r="D181" s="98"/>
      <c r="E181" s="98" t="s">
        <v>159</v>
      </c>
      <c r="F181" s="113">
        <v>42369</v>
      </c>
      <c r="G181" s="95">
        <v>23190.25</v>
      </c>
      <c r="H181" s="97">
        <v>2052.5754000000002</v>
      </c>
      <c r="I181" s="95">
        <v>1219.2356199999999</v>
      </c>
      <c r="J181" s="96">
        <v>1.3822444966722965E-2</v>
      </c>
      <c r="K181" s="96">
        <f>I181/'סכום נכסי הקרן'!$C$42</f>
        <v>2.3507757457634359E-5</v>
      </c>
    </row>
    <row r="182" spans="2:11" s="150" customFormat="1">
      <c r="B182" s="88" t="s">
        <v>2484</v>
      </c>
      <c r="C182" s="85" t="s">
        <v>2485</v>
      </c>
      <c r="D182" s="98"/>
      <c r="E182" s="98" t="s">
        <v>158</v>
      </c>
      <c r="F182" s="113">
        <v>42562</v>
      </c>
      <c r="G182" s="95">
        <v>63886000</v>
      </c>
      <c r="H182" s="97">
        <v>1.2892999999999999</v>
      </c>
      <c r="I182" s="95">
        <v>823.65045999999995</v>
      </c>
      <c r="J182" s="96">
        <v>9.3377055004069311E-3</v>
      </c>
      <c r="K182" s="96">
        <f>I182/'סכום נכסי הקרן'!$C$42</f>
        <v>1.5880585283055437E-5</v>
      </c>
    </row>
    <row r="183" spans="2:11" s="150" customFormat="1">
      <c r="B183" s="88" t="s">
        <v>2484</v>
      </c>
      <c r="C183" s="85" t="s">
        <v>2486</v>
      </c>
      <c r="D183" s="98"/>
      <c r="E183" s="98" t="s">
        <v>158</v>
      </c>
      <c r="F183" s="113">
        <v>42562</v>
      </c>
      <c r="G183" s="95">
        <v>63886000</v>
      </c>
      <c r="H183" s="97">
        <v>1.0972</v>
      </c>
      <c r="I183" s="95">
        <v>700.95604000000003</v>
      </c>
      <c r="J183" s="96">
        <v>7.9467218050864215E-3</v>
      </c>
      <c r="K183" s="96">
        <f>I183/'סכום נכסי הקרן'!$C$42</f>
        <v>1.3514946829378105E-5</v>
      </c>
    </row>
    <row r="184" spans="2:11" s="150" customFormat="1">
      <c r="B184" s="156"/>
    </row>
    <row r="185" spans="2:11" s="150" customFormat="1">
      <c r="B185" s="156"/>
    </row>
    <row r="186" spans="2:11" s="150" customFormat="1">
      <c r="B186" s="156"/>
    </row>
    <row r="187" spans="2:11" s="150" customFormat="1">
      <c r="B187" s="157" t="s">
        <v>2681</v>
      </c>
    </row>
    <row r="188" spans="2:11" s="150" customFormat="1">
      <c r="B188" s="157" t="s">
        <v>140</v>
      </c>
    </row>
    <row r="189" spans="2:11" s="150" customFormat="1">
      <c r="B189" s="156"/>
    </row>
    <row r="190" spans="2:11" s="150" customFormat="1">
      <c r="B190" s="156"/>
    </row>
    <row r="191" spans="2:11" s="150" customFormat="1">
      <c r="B191" s="156"/>
    </row>
    <row r="192" spans="2:11" s="150" customFormat="1">
      <c r="B192" s="156"/>
    </row>
    <row r="193" spans="2:2" s="150" customFormat="1">
      <c r="B193" s="156"/>
    </row>
    <row r="194" spans="2:2" s="150" customFormat="1">
      <c r="B194" s="156"/>
    </row>
    <row r="195" spans="2:2" s="150" customFormat="1">
      <c r="B195" s="156"/>
    </row>
    <row r="196" spans="2:2" s="150" customFormat="1">
      <c r="B196" s="156"/>
    </row>
    <row r="197" spans="2:2" s="150" customFormat="1">
      <c r="B197" s="156"/>
    </row>
    <row r="198" spans="2:2" s="150" customFormat="1">
      <c r="B198" s="156"/>
    </row>
    <row r="199" spans="2:2" s="150" customFormat="1">
      <c r="B199" s="156"/>
    </row>
    <row r="200" spans="2:2" s="150" customFormat="1">
      <c r="B200" s="156"/>
    </row>
    <row r="201" spans="2:2" s="150" customFormat="1">
      <c r="B201" s="156"/>
    </row>
    <row r="202" spans="2:2" s="150" customFormat="1">
      <c r="B202" s="156"/>
    </row>
    <row r="203" spans="2:2" s="150" customFormat="1">
      <c r="B203" s="156"/>
    </row>
    <row r="204" spans="2:2" s="150" customFormat="1">
      <c r="B204" s="156"/>
    </row>
    <row r="205" spans="2:2" s="150" customFormat="1">
      <c r="B205" s="156"/>
    </row>
    <row r="206" spans="2:2" s="150" customFormat="1">
      <c r="B206" s="156"/>
    </row>
    <row r="207" spans="2:2" s="150" customFormat="1">
      <c r="B207" s="156"/>
    </row>
    <row r="208" spans="2:2" s="150" customFormat="1">
      <c r="B208" s="156"/>
    </row>
    <row r="209" spans="2:2" s="150" customFormat="1">
      <c r="B209" s="156"/>
    </row>
    <row r="210" spans="2:2" s="150" customFormat="1">
      <c r="B210" s="156"/>
    </row>
    <row r="211" spans="2:2" s="150" customFormat="1">
      <c r="B211" s="156"/>
    </row>
    <row r="212" spans="2:2" s="150" customFormat="1">
      <c r="B212" s="156"/>
    </row>
    <row r="213" spans="2:2" s="150" customFormat="1">
      <c r="B213" s="156"/>
    </row>
    <row r="214" spans="2:2" s="150" customFormat="1">
      <c r="B214" s="156"/>
    </row>
    <row r="215" spans="2:2" s="150" customFormat="1">
      <c r="B215" s="156"/>
    </row>
    <row r="216" spans="2:2" s="150" customFormat="1">
      <c r="B216" s="156"/>
    </row>
    <row r="217" spans="2:2" s="150" customFormat="1">
      <c r="B217" s="156"/>
    </row>
    <row r="218" spans="2:2" s="150" customFormat="1">
      <c r="B218" s="156"/>
    </row>
    <row r="219" spans="2:2" s="150" customFormat="1">
      <c r="B219" s="156"/>
    </row>
    <row r="220" spans="2:2" s="150" customFormat="1">
      <c r="B220" s="156"/>
    </row>
    <row r="221" spans="2:2" s="150" customFormat="1">
      <c r="B221" s="156"/>
    </row>
    <row r="222" spans="2:2" s="150" customFormat="1">
      <c r="B222" s="156"/>
    </row>
    <row r="223" spans="2:2" s="150" customFormat="1">
      <c r="B223" s="156"/>
    </row>
    <row r="224" spans="2:2" s="150" customFormat="1">
      <c r="B224" s="156"/>
    </row>
    <row r="225" spans="2:2" s="150" customFormat="1">
      <c r="B225" s="156"/>
    </row>
    <row r="226" spans="2:2" s="150" customFormat="1">
      <c r="B226" s="156"/>
    </row>
    <row r="227" spans="2:2" s="150" customFormat="1">
      <c r="B227" s="156"/>
    </row>
    <row r="228" spans="2:2" s="150" customFormat="1">
      <c r="B228" s="156"/>
    </row>
    <row r="229" spans="2:2" s="150" customFormat="1">
      <c r="B229" s="156"/>
    </row>
    <row r="230" spans="2:2" s="150" customFormat="1">
      <c r="B230" s="156"/>
    </row>
    <row r="231" spans="2:2" s="150" customFormat="1">
      <c r="B231" s="156"/>
    </row>
    <row r="232" spans="2:2" s="150" customFormat="1">
      <c r="B232" s="156"/>
    </row>
    <row r="233" spans="2:2" s="150" customFormat="1">
      <c r="B233" s="156"/>
    </row>
    <row r="234" spans="2:2" s="150" customFormat="1">
      <c r="B234" s="156"/>
    </row>
    <row r="235" spans="2:2" s="150" customFormat="1">
      <c r="B235" s="156"/>
    </row>
    <row r="236" spans="2:2" s="150" customFormat="1">
      <c r="B236" s="156"/>
    </row>
    <row r="237" spans="2:2" s="150" customFormat="1">
      <c r="B237" s="156"/>
    </row>
    <row r="238" spans="2:2" s="150" customFormat="1">
      <c r="B238" s="156"/>
    </row>
    <row r="239" spans="2:2" s="150" customFormat="1">
      <c r="B239" s="156"/>
    </row>
    <row r="240" spans="2:2" s="150" customFormat="1">
      <c r="B240" s="156"/>
    </row>
    <row r="241" spans="2:2" s="150" customFormat="1">
      <c r="B241" s="156"/>
    </row>
    <row r="242" spans="2:2" s="150" customFormat="1">
      <c r="B242" s="156"/>
    </row>
    <row r="243" spans="2:2" s="150" customFormat="1">
      <c r="B243" s="156"/>
    </row>
    <row r="244" spans="2:2" s="150" customFormat="1">
      <c r="B244" s="156"/>
    </row>
    <row r="245" spans="2:2" s="150" customFormat="1">
      <c r="B245" s="156"/>
    </row>
    <row r="246" spans="2:2" s="150" customFormat="1">
      <c r="B246" s="156"/>
    </row>
    <row r="247" spans="2:2" s="150" customFormat="1">
      <c r="B247" s="156"/>
    </row>
    <row r="248" spans="2:2" s="150" customFormat="1">
      <c r="B248" s="156"/>
    </row>
    <row r="249" spans="2:2" s="150" customFormat="1">
      <c r="B249" s="156"/>
    </row>
    <row r="250" spans="2:2" s="150" customFormat="1">
      <c r="B250" s="156"/>
    </row>
    <row r="251" spans="2:2" s="150" customFormat="1">
      <c r="B251" s="156"/>
    </row>
    <row r="252" spans="2:2" s="150" customFormat="1">
      <c r="B252" s="156"/>
    </row>
    <row r="253" spans="2:2" s="150" customFormat="1">
      <c r="B253" s="156"/>
    </row>
    <row r="254" spans="2:2" s="150" customFormat="1">
      <c r="B254" s="156"/>
    </row>
    <row r="255" spans="2:2" s="150" customFormat="1">
      <c r="B255" s="156"/>
    </row>
    <row r="256" spans="2:2" s="150" customFormat="1">
      <c r="B256" s="156"/>
    </row>
    <row r="257" spans="2:2" s="150" customFormat="1">
      <c r="B257" s="156"/>
    </row>
    <row r="258" spans="2:2" s="150" customFormat="1">
      <c r="B258" s="156"/>
    </row>
    <row r="259" spans="2:2" s="150" customFormat="1">
      <c r="B259" s="156"/>
    </row>
    <row r="260" spans="2:2" s="150" customFormat="1">
      <c r="B260" s="156"/>
    </row>
    <row r="261" spans="2:2" s="150" customFormat="1">
      <c r="B261" s="156"/>
    </row>
    <row r="262" spans="2:2" s="150" customFormat="1">
      <c r="B262" s="156"/>
    </row>
    <row r="263" spans="2:2" s="150" customFormat="1">
      <c r="B263" s="156"/>
    </row>
    <row r="264" spans="2:2" s="150" customFormat="1">
      <c r="B264" s="156"/>
    </row>
    <row r="265" spans="2:2" s="150" customFormat="1">
      <c r="B265" s="156"/>
    </row>
    <row r="266" spans="2:2" s="150" customFormat="1">
      <c r="B266" s="156"/>
    </row>
    <row r="267" spans="2:2" s="150" customFormat="1">
      <c r="B267" s="156"/>
    </row>
    <row r="268" spans="2:2" s="150" customFormat="1">
      <c r="B268" s="156"/>
    </row>
    <row r="269" spans="2:2" s="150" customFormat="1">
      <c r="B269" s="156"/>
    </row>
    <row r="270" spans="2:2" s="150" customFormat="1">
      <c r="B270" s="156"/>
    </row>
    <row r="271" spans="2:2" s="150" customFormat="1">
      <c r="B271" s="156"/>
    </row>
    <row r="272" spans="2:2" s="150" customFormat="1">
      <c r="B272" s="156"/>
    </row>
    <row r="273" spans="2:2" s="150" customFormat="1">
      <c r="B273" s="156"/>
    </row>
    <row r="274" spans="2:2" s="150" customFormat="1">
      <c r="B274" s="156"/>
    </row>
    <row r="275" spans="2:2" s="150" customFormat="1">
      <c r="B275" s="156"/>
    </row>
    <row r="276" spans="2:2" s="150" customFormat="1">
      <c r="B276" s="156"/>
    </row>
    <row r="277" spans="2:2" s="150" customFormat="1">
      <c r="B277" s="156"/>
    </row>
    <row r="278" spans="2:2" s="150" customFormat="1">
      <c r="B278" s="156"/>
    </row>
    <row r="279" spans="2:2" s="150" customFormat="1">
      <c r="B279" s="156"/>
    </row>
    <row r="280" spans="2:2" s="150" customFormat="1">
      <c r="B280" s="156"/>
    </row>
    <row r="281" spans="2:2" s="150" customFormat="1">
      <c r="B281" s="156"/>
    </row>
    <row r="282" spans="2:2" s="150" customFormat="1">
      <c r="B282" s="156"/>
    </row>
    <row r="283" spans="2:2" s="150" customFormat="1">
      <c r="B283" s="156"/>
    </row>
    <row r="284" spans="2:2" s="150" customFormat="1">
      <c r="B284" s="156"/>
    </row>
    <row r="285" spans="2:2" s="150" customFormat="1">
      <c r="B285" s="156"/>
    </row>
    <row r="286" spans="2:2" s="150" customFormat="1">
      <c r="B286" s="156"/>
    </row>
    <row r="287" spans="2:2" s="150" customFormat="1">
      <c r="B287" s="156"/>
    </row>
    <row r="288" spans="2:2" s="150" customFormat="1">
      <c r="B288" s="156"/>
    </row>
    <row r="289" spans="2:2" s="150" customFormat="1">
      <c r="B289" s="156"/>
    </row>
    <row r="290" spans="2:2" s="150" customFormat="1">
      <c r="B290" s="156"/>
    </row>
    <row r="291" spans="2:2" s="150" customFormat="1">
      <c r="B291" s="156"/>
    </row>
    <row r="292" spans="2:2" s="150" customFormat="1">
      <c r="B292" s="156"/>
    </row>
    <row r="293" spans="2:2" s="150" customFormat="1">
      <c r="B293" s="156"/>
    </row>
    <row r="294" spans="2:2" s="150" customFormat="1">
      <c r="B294" s="156"/>
    </row>
    <row r="295" spans="2:2" s="150" customFormat="1">
      <c r="B295" s="156"/>
    </row>
    <row r="296" spans="2:2" s="150" customFormat="1">
      <c r="B296" s="156"/>
    </row>
    <row r="297" spans="2:2" s="150" customFormat="1">
      <c r="B297" s="156"/>
    </row>
    <row r="298" spans="2:2" s="150" customFormat="1">
      <c r="B298" s="156"/>
    </row>
    <row r="299" spans="2:2" s="150" customFormat="1">
      <c r="B299" s="156"/>
    </row>
    <row r="300" spans="2:2" s="150" customFormat="1">
      <c r="B300" s="156"/>
    </row>
    <row r="301" spans="2:2" s="150" customFormat="1">
      <c r="B301" s="156"/>
    </row>
    <row r="302" spans="2:2" s="150" customFormat="1">
      <c r="B302" s="156"/>
    </row>
    <row r="303" spans="2:2" s="150" customFormat="1">
      <c r="B303" s="156"/>
    </row>
    <row r="304" spans="2:2" s="150" customFormat="1">
      <c r="B304" s="156"/>
    </row>
    <row r="305" spans="2:2" s="150" customFormat="1">
      <c r="B305" s="156"/>
    </row>
    <row r="306" spans="2:2" s="150" customFormat="1">
      <c r="B306" s="156"/>
    </row>
    <row r="307" spans="2:2" s="150" customFormat="1">
      <c r="B307" s="156"/>
    </row>
    <row r="308" spans="2:2" s="150" customFormat="1">
      <c r="B308" s="156"/>
    </row>
    <row r="309" spans="2:2" s="150" customFormat="1">
      <c r="B309" s="156"/>
    </row>
    <row r="310" spans="2:2" s="150" customFormat="1">
      <c r="B310" s="156"/>
    </row>
    <row r="311" spans="2:2" s="150" customFormat="1">
      <c r="B311" s="156"/>
    </row>
    <row r="312" spans="2:2" s="150" customFormat="1">
      <c r="B312" s="156"/>
    </row>
    <row r="313" spans="2:2" s="150" customFormat="1">
      <c r="B313" s="156"/>
    </row>
    <row r="314" spans="2:2" s="150" customFormat="1">
      <c r="B314" s="156"/>
    </row>
    <row r="315" spans="2:2" s="150" customFormat="1">
      <c r="B315" s="156"/>
    </row>
    <row r="316" spans="2:2" s="150" customFormat="1">
      <c r="B316" s="156"/>
    </row>
    <row r="317" spans="2:2" s="150" customFormat="1">
      <c r="B317" s="156"/>
    </row>
    <row r="318" spans="2:2" s="150" customFormat="1">
      <c r="B318" s="156"/>
    </row>
    <row r="319" spans="2:2" s="150" customFormat="1">
      <c r="B319" s="156"/>
    </row>
    <row r="320" spans="2:2" s="150" customFormat="1">
      <c r="B320" s="156"/>
    </row>
    <row r="321" spans="2:2" s="150" customFormat="1">
      <c r="B321" s="156"/>
    </row>
    <row r="322" spans="2:2" s="150" customFormat="1">
      <c r="B322" s="156"/>
    </row>
    <row r="323" spans="2:2" s="150" customFormat="1">
      <c r="B323" s="156"/>
    </row>
    <row r="324" spans="2:2" s="150" customFormat="1">
      <c r="B324" s="156"/>
    </row>
    <row r="325" spans="2:2" s="150" customFormat="1">
      <c r="B325" s="156"/>
    </row>
    <row r="326" spans="2:2" s="150" customFormat="1">
      <c r="B326" s="156"/>
    </row>
    <row r="327" spans="2:2" s="150" customFormat="1">
      <c r="B327" s="156"/>
    </row>
    <row r="328" spans="2:2" s="150" customFormat="1">
      <c r="B328" s="156"/>
    </row>
    <row r="329" spans="2:2" s="150" customFormat="1">
      <c r="B329" s="156"/>
    </row>
    <row r="330" spans="2:2" s="150" customFormat="1">
      <c r="B330" s="156"/>
    </row>
    <row r="331" spans="2:2" s="150" customFormat="1">
      <c r="B331" s="156"/>
    </row>
    <row r="332" spans="2:2" s="150" customFormat="1">
      <c r="B332" s="156"/>
    </row>
    <row r="333" spans="2:2" s="150" customFormat="1">
      <c r="B333" s="156"/>
    </row>
    <row r="334" spans="2:2" s="150" customFormat="1">
      <c r="B334" s="156"/>
    </row>
    <row r="335" spans="2:2" s="150" customFormat="1">
      <c r="B335" s="156"/>
    </row>
    <row r="336" spans="2:2" s="150" customFormat="1">
      <c r="B336" s="156"/>
    </row>
    <row r="337" spans="2:2" s="150" customFormat="1">
      <c r="B337" s="156"/>
    </row>
    <row r="338" spans="2:2" s="150" customFormat="1">
      <c r="B338" s="156"/>
    </row>
    <row r="339" spans="2:2" s="150" customFormat="1">
      <c r="B339" s="156"/>
    </row>
    <row r="340" spans="2:2" s="150" customFormat="1">
      <c r="B340" s="156"/>
    </row>
    <row r="341" spans="2:2" s="150" customFormat="1">
      <c r="B341" s="156"/>
    </row>
    <row r="342" spans="2:2" s="150" customFormat="1">
      <c r="B342" s="156"/>
    </row>
    <row r="343" spans="2:2" s="150" customFormat="1">
      <c r="B343" s="156"/>
    </row>
    <row r="344" spans="2:2" s="150" customFormat="1">
      <c r="B344" s="156"/>
    </row>
    <row r="345" spans="2:2" s="150" customFormat="1">
      <c r="B345" s="156"/>
    </row>
    <row r="346" spans="2:2" s="150" customFormat="1">
      <c r="B346" s="156"/>
    </row>
    <row r="347" spans="2:2" s="150" customFormat="1">
      <c r="B347" s="156"/>
    </row>
    <row r="348" spans="2:2" s="150" customFormat="1">
      <c r="B348" s="156"/>
    </row>
    <row r="349" spans="2:2" s="150" customFormat="1">
      <c r="B349" s="156"/>
    </row>
    <row r="350" spans="2:2" s="150" customFormat="1">
      <c r="B350" s="156"/>
    </row>
    <row r="351" spans="2:2" s="150" customFormat="1">
      <c r="B351" s="156"/>
    </row>
    <row r="352" spans="2:2" s="150" customFormat="1">
      <c r="B352" s="156"/>
    </row>
    <row r="353" spans="2:4" s="150" customFormat="1">
      <c r="B353" s="156"/>
    </row>
    <row r="354" spans="2:4" s="150" customFormat="1">
      <c r="B354" s="156"/>
    </row>
    <row r="355" spans="2:4" s="150" customFormat="1">
      <c r="B355" s="156"/>
    </row>
    <row r="356" spans="2:4" s="150" customFormat="1">
      <c r="B356" s="156"/>
    </row>
    <row r="357" spans="2:4" s="150" customFormat="1">
      <c r="B357" s="156"/>
    </row>
    <row r="358" spans="2:4" s="150" customFormat="1">
      <c r="B358" s="156"/>
    </row>
    <row r="359" spans="2:4" s="150" customFormat="1">
      <c r="B359" s="156"/>
    </row>
    <row r="360" spans="2:4" s="150" customFormat="1">
      <c r="B360" s="156"/>
    </row>
    <row r="361" spans="2:4" s="150" customFormat="1">
      <c r="B361" s="156"/>
    </row>
    <row r="362" spans="2:4" s="150" customFormat="1">
      <c r="B362" s="156"/>
    </row>
    <row r="363" spans="2:4">
      <c r="C363" s="1"/>
      <c r="D363" s="1"/>
    </row>
    <row r="364" spans="2:4">
      <c r="C364" s="1"/>
      <c r="D364" s="1"/>
    </row>
    <row r="365" spans="2:4">
      <c r="C365" s="1"/>
      <c r="D365" s="1"/>
    </row>
    <row r="366" spans="2:4">
      <c r="C366" s="1"/>
      <c r="D366" s="1"/>
    </row>
    <row r="367" spans="2:4">
      <c r="C367" s="1"/>
      <c r="D367" s="1"/>
    </row>
    <row r="368" spans="2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password="CC23"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D3:XFD1048576 AH1:XFD2 D1:AF2 A1:A1048576 B1:B179 B182:B1048576"/>
  </dataValidations>
  <printOptions gridLines="1"/>
  <pageMargins left="0" right="0" top="0.51181102362204722" bottom="0.51181102362204722" header="0" footer="0.23622047244094491"/>
  <pageSetup paperSize="9" scale="78" fitToHeight="100" pageOrder="overThenDown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>
      <selection activeCell="B17" sqref="B17"/>
    </sheetView>
  </sheetViews>
  <sheetFormatPr defaultColWidth="9.140625" defaultRowHeight="18"/>
  <cols>
    <col min="1" max="1" width="6.28515625" style="1" customWidth="1"/>
    <col min="2" max="2" width="37.28515625" style="2" bestFit="1" customWidth="1"/>
    <col min="3" max="3" width="41.7109375" style="2" bestFit="1" customWidth="1"/>
    <col min="4" max="4" width="8.7109375" style="2" bestFit="1" customWidth="1"/>
    <col min="5" max="5" width="4.5703125" style="1" bestFit="1" customWidth="1"/>
    <col min="6" max="6" width="7.85546875" style="1" bestFit="1" customWidth="1"/>
    <col min="7" max="7" width="11.28515625" style="1" bestFit="1" customWidth="1"/>
    <col min="8" max="8" width="5.140625" style="1" bestFit="1" customWidth="1"/>
    <col min="9" max="9" width="12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6" t="s">
        <v>172</v>
      </c>
      <c r="C1" s="79" t="s" vm="1">
        <v>233</v>
      </c>
    </row>
    <row r="2" spans="2:78">
      <c r="B2" s="56" t="s">
        <v>171</v>
      </c>
      <c r="C2" s="79" t="s">
        <v>234</v>
      </c>
    </row>
    <row r="3" spans="2:78">
      <c r="B3" s="56" t="s">
        <v>173</v>
      </c>
      <c r="C3" s="79" t="s">
        <v>235</v>
      </c>
    </row>
    <row r="4" spans="2:78">
      <c r="B4" s="56" t="s">
        <v>174</v>
      </c>
      <c r="C4" s="79">
        <v>162</v>
      </c>
    </row>
    <row r="6" spans="2:78" ht="26.25" customHeight="1">
      <c r="B6" s="207" t="s">
        <v>201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9"/>
    </row>
    <row r="7" spans="2:78" ht="26.25" customHeight="1">
      <c r="B7" s="207" t="s">
        <v>129</v>
      </c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8"/>
      <c r="P7" s="208"/>
      <c r="Q7" s="209"/>
    </row>
    <row r="8" spans="2:78" s="3" customFormat="1" ht="47.25">
      <c r="B8" s="22" t="s">
        <v>144</v>
      </c>
      <c r="C8" s="30" t="s">
        <v>60</v>
      </c>
      <c r="D8" s="30" t="s">
        <v>67</v>
      </c>
      <c r="E8" s="30" t="s">
        <v>15</v>
      </c>
      <c r="F8" s="30" t="s">
        <v>86</v>
      </c>
      <c r="G8" s="30" t="s">
        <v>131</v>
      </c>
      <c r="H8" s="30" t="s">
        <v>18</v>
      </c>
      <c r="I8" s="30" t="s">
        <v>130</v>
      </c>
      <c r="J8" s="30" t="s">
        <v>17</v>
      </c>
      <c r="K8" s="30" t="s">
        <v>19</v>
      </c>
      <c r="L8" s="30" t="s">
        <v>0</v>
      </c>
      <c r="M8" s="30" t="s">
        <v>134</v>
      </c>
      <c r="N8" s="30" t="s">
        <v>138</v>
      </c>
      <c r="O8" s="30" t="s">
        <v>75</v>
      </c>
      <c r="P8" s="71" t="s">
        <v>175</v>
      </c>
      <c r="Q8" s="31" t="s">
        <v>177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81</v>
      </c>
      <c r="N9" s="16" t="s">
        <v>23</v>
      </c>
      <c r="O9" s="16" t="s">
        <v>20</v>
      </c>
      <c r="P9" s="32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20" t="s">
        <v>14</v>
      </c>
      <c r="Q10" s="20" t="s">
        <v>141</v>
      </c>
      <c r="R10" s="1"/>
      <c r="S10" s="1"/>
      <c r="T10" s="1"/>
      <c r="U10" s="1"/>
      <c r="V10" s="1"/>
    </row>
    <row r="11" spans="2:78" s="4" customFormat="1" ht="18" customHeight="1">
      <c r="B11" s="128" t="s">
        <v>66</v>
      </c>
      <c r="C11" s="123"/>
      <c r="D11" s="123"/>
      <c r="E11" s="123"/>
      <c r="F11" s="123"/>
      <c r="G11" s="123"/>
      <c r="H11" s="123"/>
      <c r="I11" s="123"/>
      <c r="J11" s="123"/>
      <c r="K11" s="123"/>
      <c r="L11" s="124"/>
      <c r="M11" s="126"/>
      <c r="N11" s="124">
        <v>50.888469999999991</v>
      </c>
      <c r="O11" s="123"/>
      <c r="P11" s="125">
        <v>1</v>
      </c>
      <c r="Q11" s="125">
        <f>N11/'סכום נכסי הקרן'!$C$42</f>
        <v>9.8116704476703377E-7</v>
      </c>
      <c r="R11" s="127"/>
      <c r="S11" s="127"/>
      <c r="T11" s="127"/>
      <c r="U11" s="127"/>
      <c r="V11" s="127"/>
      <c r="BZ11" s="127"/>
    </row>
    <row r="12" spans="2:78" s="127" customFormat="1" ht="18" customHeight="1">
      <c r="B12" s="129" t="s">
        <v>228</v>
      </c>
      <c r="C12" s="123"/>
      <c r="D12" s="123"/>
      <c r="E12" s="123"/>
      <c r="F12" s="123"/>
      <c r="G12" s="123"/>
      <c r="H12" s="123"/>
      <c r="I12" s="123"/>
      <c r="J12" s="123"/>
      <c r="K12" s="123"/>
      <c r="L12" s="124"/>
      <c r="M12" s="126"/>
      <c r="N12" s="124">
        <v>50.888469999999991</v>
      </c>
      <c r="O12" s="123"/>
      <c r="P12" s="125">
        <v>1</v>
      </c>
      <c r="Q12" s="125">
        <f>N12/'סכום נכסי הקרן'!$C$42</f>
        <v>9.8116704476703377E-7</v>
      </c>
    </row>
    <row r="13" spans="2:78" s="127" customFormat="1">
      <c r="B13" s="122" t="s">
        <v>79</v>
      </c>
      <c r="C13" s="123"/>
      <c r="D13" s="123"/>
      <c r="E13" s="123"/>
      <c r="F13" s="123"/>
      <c r="G13" s="123"/>
      <c r="H13" s="123"/>
      <c r="I13" s="123"/>
      <c r="J13" s="123"/>
      <c r="K13" s="123"/>
      <c r="L13" s="124"/>
      <c r="M13" s="126"/>
      <c r="N13" s="124">
        <v>50.888469999999991</v>
      </c>
      <c r="O13" s="123"/>
      <c r="P13" s="125">
        <v>1</v>
      </c>
      <c r="Q13" s="125">
        <f>N13/'סכום נכסי הקרן'!$C$42</f>
        <v>9.8116704476703377E-7</v>
      </c>
    </row>
    <row r="14" spans="2:78" s="127" customFormat="1">
      <c r="B14" s="137" t="s">
        <v>78</v>
      </c>
      <c r="C14" s="123"/>
      <c r="D14" s="123"/>
      <c r="E14" s="123"/>
      <c r="F14" s="123"/>
      <c r="G14" s="123"/>
      <c r="H14" s="123"/>
      <c r="I14" s="123"/>
      <c r="J14" s="123"/>
      <c r="K14" s="123"/>
      <c r="L14" s="124"/>
      <c r="M14" s="126"/>
      <c r="N14" s="124">
        <v>50.888469999999991</v>
      </c>
      <c r="O14" s="123"/>
      <c r="P14" s="125">
        <v>1</v>
      </c>
      <c r="Q14" s="125">
        <f>N14/'סכום נכסי הקרן'!$C$42</f>
        <v>9.8116704476703377E-7</v>
      </c>
    </row>
    <row r="15" spans="2:78">
      <c r="B15" s="87" t="s">
        <v>2487</v>
      </c>
      <c r="C15" s="85" t="s">
        <v>2488</v>
      </c>
      <c r="D15" s="98" t="s">
        <v>1580</v>
      </c>
      <c r="E15" s="85" t="s">
        <v>726</v>
      </c>
      <c r="F15" s="85"/>
      <c r="G15" s="113">
        <v>39071</v>
      </c>
      <c r="H15" s="85"/>
      <c r="I15" s="98" t="s">
        <v>160</v>
      </c>
      <c r="J15" s="99">
        <v>0</v>
      </c>
      <c r="K15" s="192">
        <v>0</v>
      </c>
      <c r="L15" s="95">
        <v>800000</v>
      </c>
      <c r="M15" s="97">
        <v>1.5</v>
      </c>
      <c r="N15" s="95">
        <v>50.436</v>
      </c>
      <c r="O15" s="96"/>
      <c r="P15" s="96">
        <v>0.99110859493319425</v>
      </c>
      <c r="Q15" s="96">
        <f>N15/'סכום נכסי הקרן'!$C$42</f>
        <v>9.7244309113380932E-7</v>
      </c>
    </row>
    <row r="16" spans="2:78">
      <c r="B16" s="87" t="s">
        <v>2489</v>
      </c>
      <c r="C16" s="85" t="s">
        <v>2490</v>
      </c>
      <c r="D16" s="98" t="s">
        <v>1580</v>
      </c>
      <c r="E16" s="85" t="s">
        <v>726</v>
      </c>
      <c r="F16" s="85"/>
      <c r="G16" s="113">
        <v>39267</v>
      </c>
      <c r="H16" s="85"/>
      <c r="I16" s="98" t="s">
        <v>158</v>
      </c>
      <c r="J16" s="99">
        <v>9.9999999999999995E-7</v>
      </c>
      <c r="K16" s="192">
        <v>0</v>
      </c>
      <c r="L16" s="95">
        <v>1200000</v>
      </c>
      <c r="M16" s="97">
        <v>0.01</v>
      </c>
      <c r="N16" s="95">
        <v>0.45208999999999999</v>
      </c>
      <c r="O16" s="96"/>
      <c r="P16" s="96">
        <v>8.8839377564308777E-3</v>
      </c>
      <c r="Q16" s="96">
        <f>N16/'סכום נכסי הקרן'!$C$42</f>
        <v>8.7166269543715575E-9</v>
      </c>
    </row>
    <row r="17" spans="2:17">
      <c r="B17" s="87" t="s">
        <v>2491</v>
      </c>
      <c r="C17" s="85" t="s">
        <v>2492</v>
      </c>
      <c r="D17" s="98" t="s">
        <v>1580</v>
      </c>
      <c r="E17" s="85" t="s">
        <v>726</v>
      </c>
      <c r="F17" s="85"/>
      <c r="G17" s="113">
        <v>38472</v>
      </c>
      <c r="H17" s="85"/>
      <c r="I17" s="98" t="s">
        <v>158</v>
      </c>
      <c r="J17" s="99">
        <v>0</v>
      </c>
      <c r="K17" s="192">
        <v>0</v>
      </c>
      <c r="L17" s="95">
        <v>1000000</v>
      </c>
      <c r="M17" s="97">
        <v>0</v>
      </c>
      <c r="N17" s="95">
        <v>3.8000000000000002E-4</v>
      </c>
      <c r="O17" s="85"/>
      <c r="P17" s="96">
        <v>7.4673103750220844E-6</v>
      </c>
      <c r="Q17" s="96">
        <f>N17/'סכום נכסי הקרן'!$C$42</f>
        <v>7.3266788530186286E-12</v>
      </c>
    </row>
    <row r="18" spans="2:17">
      <c r="B18" s="88"/>
      <c r="C18" s="85"/>
      <c r="D18" s="85"/>
      <c r="E18" s="85"/>
      <c r="F18" s="85"/>
      <c r="G18" s="85"/>
      <c r="H18" s="85"/>
      <c r="I18" s="85"/>
      <c r="J18" s="85"/>
      <c r="K18" s="85"/>
      <c r="L18" s="95"/>
      <c r="M18" s="97"/>
      <c r="N18" s="85"/>
      <c r="O18" s="85"/>
      <c r="P18" s="96"/>
      <c r="Q18" s="85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10" t="s">
        <v>2681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10" t="s">
        <v>140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  <row r="111" spans="2:17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</row>
    <row r="112" spans="2:17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</row>
    <row r="113" spans="2:17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</row>
    <row r="114" spans="2:17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</row>
    <row r="115" spans="2:17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</row>
    <row r="116" spans="2:17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</row>
    <row r="117" spans="2:17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</row>
    <row r="118" spans="2:17">
      <c r="D118" s="1"/>
    </row>
    <row r="119" spans="2:17">
      <c r="D119" s="1"/>
    </row>
    <row r="120" spans="2:17">
      <c r="D120" s="1"/>
    </row>
    <row r="121" spans="2:17">
      <c r="D121" s="1"/>
    </row>
    <row r="122" spans="2:17">
      <c r="D122" s="1"/>
    </row>
    <row r="123" spans="2:17">
      <c r="D123" s="1"/>
    </row>
    <row r="124" spans="2:17">
      <c r="D124" s="1"/>
    </row>
    <row r="125" spans="2:17">
      <c r="D125" s="1"/>
    </row>
    <row r="126" spans="2:17">
      <c r="D126" s="1"/>
    </row>
    <row r="127" spans="2:17">
      <c r="D127" s="1"/>
    </row>
    <row r="128" spans="2:17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password="CC23" sheet="1" objects="1" scenarios="1"/>
  <mergeCells count="2">
    <mergeCell ref="B6:Q6"/>
    <mergeCell ref="B7:Q7"/>
  </mergeCells>
  <phoneticPr fontId="5" type="noConversion"/>
  <conditionalFormatting sqref="B12:B20 B23:B117">
    <cfRule type="cellIs" dxfId="14" priority="2" operator="equal">
      <formula>"NR3"</formula>
    </cfRule>
  </conditionalFormatting>
  <conditionalFormatting sqref="B22">
    <cfRule type="cellIs" dxfId="13" priority="1" operator="equal">
      <formula>"NR3"</formula>
    </cfRule>
  </conditionalFormatting>
  <dataValidations count="1">
    <dataValidation allowBlank="1" showInputMessage="1" showErrorMessage="1" sqref="C5:C1048576 AH1:XFD2 A1:B1048576 D1:AF2 D3:XFD1048576"/>
  </dataValidations>
  <printOptions gridLines="1"/>
  <pageMargins left="0" right="0" top="0.51181102362204722" bottom="0.51181102362204722" header="0" footer="0.23622047244094491"/>
  <pageSetup paperSize="9" scale="69" fitToHeight="100" pageOrder="overThenDown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A1:AS193"/>
  <sheetViews>
    <sheetView rightToLeft="1" zoomScale="90" zoomScaleNormal="90" workbookViewId="0">
      <selection activeCell="C14" sqref="C14"/>
    </sheetView>
  </sheetViews>
  <sheetFormatPr defaultColWidth="9.140625" defaultRowHeight="18"/>
  <cols>
    <col min="1" max="1" width="9.140625" style="1" customWidth="1"/>
    <col min="2" max="2" width="46.7109375" style="2" bestFit="1" customWidth="1"/>
    <col min="3" max="3" width="41.7109375" style="2" bestFit="1" customWidth="1"/>
    <col min="4" max="4" width="11.28515625" style="2" bestFit="1" customWidth="1"/>
    <col min="5" max="5" width="6" style="1" bestFit="1" customWidth="1"/>
    <col min="6" max="6" width="9.5703125" style="1" bestFit="1" customWidth="1"/>
    <col min="7" max="7" width="6.140625" style="1" bestFit="1" customWidth="1"/>
    <col min="8" max="8" width="12" style="1" bestFit="1" customWidth="1"/>
    <col min="9" max="9" width="7.5703125" style="1" customWidth="1"/>
    <col min="10" max="10" width="8" style="1" bestFit="1" customWidth="1"/>
    <col min="11" max="11" width="15.42578125" style="1" bestFit="1" customWidth="1"/>
    <col min="12" max="12" width="7.28515625" style="1" bestFit="1" customWidth="1"/>
    <col min="13" max="13" width="16" style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5.7109375" style="1" customWidth="1"/>
    <col min="18" max="18" width="6.85546875" style="1" customWidth="1"/>
    <col min="19" max="19" width="6.42578125" style="1" customWidth="1"/>
    <col min="20" max="20" width="6.7109375" style="1" customWidth="1"/>
    <col min="21" max="21" width="7.28515625" style="1" customWidth="1"/>
    <col min="22" max="33" width="5.7109375" style="1" customWidth="1"/>
    <col min="34" max="16384" width="9.140625" style="1"/>
  </cols>
  <sheetData>
    <row r="1" spans="2:45">
      <c r="B1" s="56" t="s">
        <v>172</v>
      </c>
      <c r="C1" s="79" t="s" vm="1">
        <v>233</v>
      </c>
    </row>
    <row r="2" spans="2:45">
      <c r="B2" s="56" t="s">
        <v>171</v>
      </c>
      <c r="C2" s="79" t="s">
        <v>234</v>
      </c>
    </row>
    <row r="3" spans="2:45">
      <c r="B3" s="56" t="s">
        <v>173</v>
      </c>
      <c r="C3" s="79" t="s">
        <v>235</v>
      </c>
    </row>
    <row r="4" spans="2:45">
      <c r="B4" s="56" t="s">
        <v>174</v>
      </c>
      <c r="C4" s="79">
        <v>162</v>
      </c>
    </row>
    <row r="6" spans="2:45" ht="26.25" customHeight="1">
      <c r="B6" s="207" t="s">
        <v>202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9"/>
    </row>
    <row r="7" spans="2:45" s="3" customFormat="1" ht="63">
      <c r="B7" s="22" t="s">
        <v>144</v>
      </c>
      <c r="C7" s="30" t="s">
        <v>217</v>
      </c>
      <c r="D7" s="30" t="s">
        <v>60</v>
      </c>
      <c r="E7" s="30" t="s">
        <v>15</v>
      </c>
      <c r="F7" s="30" t="s">
        <v>86</v>
      </c>
      <c r="G7" s="30" t="s">
        <v>18</v>
      </c>
      <c r="H7" s="30" t="s">
        <v>130</v>
      </c>
      <c r="I7" s="13" t="s">
        <v>46</v>
      </c>
      <c r="J7" s="71" t="s">
        <v>19</v>
      </c>
      <c r="K7" s="30" t="s">
        <v>0</v>
      </c>
      <c r="L7" s="30" t="s">
        <v>134</v>
      </c>
      <c r="M7" s="30" t="s">
        <v>138</v>
      </c>
      <c r="N7" s="71" t="s">
        <v>175</v>
      </c>
      <c r="O7" s="31" t="s">
        <v>177</v>
      </c>
      <c r="P7" s="1"/>
    </row>
    <row r="8" spans="2:45" s="3" customFormat="1" ht="24" customHeight="1">
      <c r="B8" s="15"/>
      <c r="C8" s="70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81</v>
      </c>
      <c r="M8" s="16" t="s">
        <v>23</v>
      </c>
      <c r="N8" s="32" t="s">
        <v>20</v>
      </c>
      <c r="O8" s="17" t="s">
        <v>20</v>
      </c>
      <c r="P8" s="1"/>
    </row>
    <row r="9" spans="2:45" s="4" customFormat="1" ht="18" customHeight="1">
      <c r="B9" s="18"/>
      <c r="C9" s="13" t="s">
        <v>1</v>
      </c>
      <c r="D9" s="13" t="s">
        <v>2</v>
      </c>
      <c r="E9" s="13" t="s">
        <v>3</v>
      </c>
      <c r="F9" s="13" t="s">
        <v>4</v>
      </c>
      <c r="G9" s="13" t="s">
        <v>5</v>
      </c>
      <c r="H9" s="13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20" t="s">
        <v>11</v>
      </c>
      <c r="N9" s="20" t="s">
        <v>12</v>
      </c>
      <c r="O9" s="20" t="s">
        <v>13</v>
      </c>
      <c r="P9" s="1"/>
    </row>
    <row r="10" spans="2:45" s="155" customFormat="1" ht="18" customHeight="1">
      <c r="B10" s="80" t="s">
        <v>52</v>
      </c>
      <c r="C10" s="81"/>
      <c r="D10" s="81"/>
      <c r="E10" s="81"/>
      <c r="F10" s="81"/>
      <c r="G10" s="89">
        <v>5.1511268707412494</v>
      </c>
      <c r="H10" s="81"/>
      <c r="I10" s="81"/>
      <c r="J10" s="103">
        <v>2.8441358748180087E-2</v>
      </c>
      <c r="K10" s="89"/>
      <c r="L10" s="91"/>
      <c r="M10" s="89">
        <f>+M11+M157</f>
        <v>2254975.7827400006</v>
      </c>
      <c r="N10" s="90">
        <f>+M10/$M$10</f>
        <v>1</v>
      </c>
      <c r="O10" s="90">
        <f>M10/'סכום נכסי הקרן'!$C$42</f>
        <v>4.3477587845974455E-2</v>
      </c>
      <c r="P10" s="150"/>
      <c r="AS10" s="150"/>
    </row>
    <row r="11" spans="2:45" s="150" customFormat="1" ht="21.75" customHeight="1">
      <c r="B11" s="82" t="s">
        <v>50</v>
      </c>
      <c r="C11" s="83"/>
      <c r="D11" s="83"/>
      <c r="E11" s="83"/>
      <c r="F11" s="83"/>
      <c r="G11" s="92">
        <v>5.2207472338376233</v>
      </c>
      <c r="H11" s="83"/>
      <c r="I11" s="83"/>
      <c r="J11" s="104">
        <v>2.7009677094734955E-2</v>
      </c>
      <c r="K11" s="92"/>
      <c r="L11" s="94"/>
      <c r="M11" s="92">
        <f>+M12+M15+M25+M152</f>
        <v>1991821.1159100004</v>
      </c>
      <c r="N11" s="93">
        <f t="shared" ref="N11:N13" si="0">+M11/$M$10</f>
        <v>0.88330044657497675</v>
      </c>
      <c r="O11" s="93">
        <f>M11/'סכום נכסי הקרן'!$C$42</f>
        <v>3.840377276035202E-2</v>
      </c>
    </row>
    <row r="12" spans="2:45" s="150" customFormat="1">
      <c r="B12" s="102" t="s">
        <v>111</v>
      </c>
      <c r="C12" s="83"/>
      <c r="D12" s="83"/>
      <c r="E12" s="83"/>
      <c r="F12" s="83"/>
      <c r="G12" s="92">
        <v>2.5307259628323377</v>
      </c>
      <c r="H12" s="83"/>
      <c r="I12" s="83"/>
      <c r="J12" s="104">
        <v>2.8798414570754906E-2</v>
      </c>
      <c r="K12" s="92"/>
      <c r="L12" s="94"/>
      <c r="M12" s="92">
        <f>M13</f>
        <v>155269.75</v>
      </c>
      <c r="N12" s="93">
        <f t="shared" si="0"/>
        <v>6.8856504441627803E-2</v>
      </c>
      <c r="O12" s="93">
        <f>M12/'סכום נכסי הקרן'!$C$42</f>
        <v>2.9937147206276033E-3</v>
      </c>
    </row>
    <row r="13" spans="2:45" s="150" customFormat="1">
      <c r="B13" s="88" t="s">
        <v>2551</v>
      </c>
      <c r="C13" s="98" t="s">
        <v>2550</v>
      </c>
      <c r="D13" s="85" t="s">
        <v>2552</v>
      </c>
      <c r="E13" s="85" t="s">
        <v>344</v>
      </c>
      <c r="F13" s="85" t="s">
        <v>2499</v>
      </c>
      <c r="G13" s="95">
        <v>2.5299999999999998</v>
      </c>
      <c r="H13" s="98" t="s">
        <v>159</v>
      </c>
      <c r="I13" s="85"/>
      <c r="J13" s="99">
        <v>2.8799999999999999E-2</v>
      </c>
      <c r="K13" s="95">
        <v>140082509.77000001</v>
      </c>
      <c r="L13" s="97">
        <f>+M13*1000/K13*100</f>
        <v>110.84163915604866</v>
      </c>
      <c r="M13" s="95">
        <v>155269.75</v>
      </c>
      <c r="N13" s="96">
        <f t="shared" si="0"/>
        <v>6.8856504441627803E-2</v>
      </c>
      <c r="O13" s="96">
        <f>M13/'סכום נכסי הקרן'!$C$42</f>
        <v>2.9937147206276033E-3</v>
      </c>
    </row>
    <row r="14" spans="2:45" s="150" customFormat="1">
      <c r="B14" s="84"/>
      <c r="C14" s="85"/>
      <c r="D14" s="85"/>
      <c r="E14" s="85"/>
      <c r="F14" s="85"/>
      <c r="G14" s="85"/>
      <c r="H14" s="85"/>
      <c r="I14" s="85"/>
      <c r="J14" s="85"/>
      <c r="K14" s="95"/>
      <c r="L14" s="97"/>
      <c r="M14" s="85"/>
      <c r="N14" s="96"/>
      <c r="O14" s="85"/>
    </row>
    <row r="15" spans="2:45" s="150" customFormat="1">
      <c r="B15" s="102" t="s">
        <v>47</v>
      </c>
      <c r="C15" s="83"/>
      <c r="D15" s="83"/>
      <c r="E15" s="83"/>
      <c r="F15" s="83"/>
      <c r="G15" s="83">
        <f>AVERAGEA(G16:G23)</f>
        <v>8.31</v>
      </c>
      <c r="H15" s="83"/>
      <c r="I15" s="83"/>
      <c r="J15" s="193">
        <f>AVERAGEA(J16:J23)</f>
        <v>2.5625000000000002E-2</v>
      </c>
      <c r="K15" s="92"/>
      <c r="L15" s="94"/>
      <c r="M15" s="92">
        <f>SUM(M16:M23)</f>
        <v>422873.96074000001</v>
      </c>
      <c r="N15" s="93">
        <f t="shared" ref="N15:N23" si="1">+M15/$M$10</f>
        <v>0.18752926926167238</v>
      </c>
      <c r="O15" s="93">
        <f>M15/'סכום נכסי הקרן'!$C$42</f>
        <v>8.1533202780157566E-3</v>
      </c>
    </row>
    <row r="16" spans="2:45" s="150" customFormat="1">
      <c r="B16" s="88" t="s">
        <v>2743</v>
      </c>
      <c r="C16" s="98" t="s">
        <v>2550</v>
      </c>
      <c r="D16" s="85">
        <v>5025</v>
      </c>
      <c r="E16" s="85" t="s">
        <v>726</v>
      </c>
      <c r="F16" s="85"/>
      <c r="G16" s="97">
        <v>10.35</v>
      </c>
      <c r="H16" s="98" t="s">
        <v>159</v>
      </c>
      <c r="I16" s="151">
        <v>3.1E-2</v>
      </c>
      <c r="J16" s="151">
        <v>3.1E-2</v>
      </c>
      <c r="K16" s="95">
        <v>59317009.119999997</v>
      </c>
      <c r="L16" s="97">
        <v>99.38</v>
      </c>
      <c r="M16" s="95">
        <v>58949.243670000003</v>
      </c>
      <c r="N16" s="96">
        <f t="shared" si="1"/>
        <v>2.6141852219082953E-2</v>
      </c>
      <c r="O16" s="96">
        <f>M16/'סכום נכסי הקרן'!$C$42</f>
        <v>1.1365846763116613E-3</v>
      </c>
    </row>
    <row r="17" spans="2:15" s="150" customFormat="1">
      <c r="B17" s="88" t="s">
        <v>2743</v>
      </c>
      <c r="C17" s="98" t="s">
        <v>2550</v>
      </c>
      <c r="D17" s="85">
        <v>5024</v>
      </c>
      <c r="E17" s="85" t="s">
        <v>726</v>
      </c>
      <c r="F17" s="85"/>
      <c r="G17" s="97">
        <v>7.7</v>
      </c>
      <c r="H17" s="98" t="s">
        <v>159</v>
      </c>
      <c r="I17" s="151">
        <v>3.9199999999999999E-2</v>
      </c>
      <c r="J17" s="151">
        <v>3.9199999999999999E-2</v>
      </c>
      <c r="K17" s="95">
        <v>50352789.93</v>
      </c>
      <c r="L17" s="97">
        <v>102.99</v>
      </c>
      <c r="M17" s="95">
        <v>51858.338349999998</v>
      </c>
      <c r="N17" s="96">
        <f t="shared" si="1"/>
        <v>2.2997292807724702E-2</v>
      </c>
      <c r="O17" s="96">
        <f>M17/'סכום נכסי הקרן'!$C$42</f>
        <v>9.9986681826744715E-4</v>
      </c>
    </row>
    <row r="18" spans="2:15" s="150" customFormat="1">
      <c r="B18" s="88" t="s">
        <v>2743</v>
      </c>
      <c r="C18" s="98" t="s">
        <v>2550</v>
      </c>
      <c r="D18" s="85">
        <v>5023</v>
      </c>
      <c r="E18" s="85" t="s">
        <v>726</v>
      </c>
      <c r="F18" s="85"/>
      <c r="G18" s="97">
        <v>10.49</v>
      </c>
      <c r="H18" s="98" t="s">
        <v>159</v>
      </c>
      <c r="I18" s="151">
        <v>2.5700000000000001E-2</v>
      </c>
      <c r="J18" s="151">
        <v>2.5700000000000001E-2</v>
      </c>
      <c r="K18" s="95">
        <v>53235065.540000007</v>
      </c>
      <c r="L18" s="97">
        <v>100.2</v>
      </c>
      <c r="M18" s="95">
        <v>53341.511709999999</v>
      </c>
      <c r="N18" s="96">
        <f t="shared" si="1"/>
        <v>2.3655026416818194E-2</v>
      </c>
      <c r="O18" s="96">
        <f>M18/'סכום נכסי הקרן'!$C$42</f>
        <v>1.0284634890360593E-3</v>
      </c>
    </row>
    <row r="19" spans="2:15" s="150" customFormat="1">
      <c r="B19" s="88" t="s">
        <v>2743</v>
      </c>
      <c r="C19" s="98" t="s">
        <v>2550</v>
      </c>
      <c r="D19" s="85">
        <v>5022</v>
      </c>
      <c r="E19" s="85" t="s">
        <v>726</v>
      </c>
      <c r="F19" s="85"/>
      <c r="G19" s="97">
        <v>8.85</v>
      </c>
      <c r="H19" s="98" t="s">
        <v>159</v>
      </c>
      <c r="I19" s="151">
        <v>2.8299999999999999E-2</v>
      </c>
      <c r="J19" s="151">
        <v>2.8299999999999999E-2</v>
      </c>
      <c r="K19" s="95">
        <v>41155259.349999994</v>
      </c>
      <c r="L19" s="97">
        <v>99.85</v>
      </c>
      <c r="M19" s="95">
        <v>41093.515500000001</v>
      </c>
      <c r="N19" s="96">
        <f t="shared" si="1"/>
        <v>1.8223484178649423E-2</v>
      </c>
      <c r="O19" s="96">
        <f>M19/'סכום נכסי הקרן'!$C$42</f>
        <v>7.9231313423695586E-4</v>
      </c>
    </row>
    <row r="20" spans="2:15" s="150" customFormat="1">
      <c r="B20" s="88" t="s">
        <v>2743</v>
      </c>
      <c r="C20" s="98" t="s">
        <v>2550</v>
      </c>
      <c r="D20" s="85">
        <v>5209</v>
      </c>
      <c r="E20" s="85" t="s">
        <v>726</v>
      </c>
      <c r="F20" s="85"/>
      <c r="G20" s="97">
        <v>7.42</v>
      </c>
      <c r="H20" s="98" t="s">
        <v>159</v>
      </c>
      <c r="I20" s="192">
        <v>1.8499999999999999E-2</v>
      </c>
      <c r="J20" s="192">
        <v>1.8499999999999999E-2</v>
      </c>
      <c r="K20" s="95">
        <v>38682756</v>
      </c>
      <c r="L20" s="194">
        <v>104.821659</v>
      </c>
      <c r="M20" s="95">
        <v>40547.906750000002</v>
      </c>
      <c r="N20" s="96">
        <f t="shared" si="1"/>
        <v>1.7981526480399985E-2</v>
      </c>
      <c r="O20" s="96">
        <f>M20/'סכום נכסי הקרן'!$C$42</f>
        <v>7.8179339715630613E-4</v>
      </c>
    </row>
    <row r="21" spans="2:15" s="150" customFormat="1">
      <c r="B21" s="88" t="s">
        <v>2743</v>
      </c>
      <c r="C21" s="98" t="s">
        <v>2550</v>
      </c>
      <c r="D21" s="85">
        <v>5210</v>
      </c>
      <c r="E21" s="85" t="s">
        <v>726</v>
      </c>
      <c r="F21" s="85"/>
      <c r="G21" s="97">
        <v>5</v>
      </c>
      <c r="H21" s="98" t="s">
        <v>159</v>
      </c>
      <c r="I21" s="192">
        <v>1.61E-2</v>
      </c>
      <c r="J21" s="192">
        <v>1.61E-2</v>
      </c>
      <c r="K21" s="95">
        <v>45996194</v>
      </c>
      <c r="L21" s="194">
        <v>102.75722399999999</v>
      </c>
      <c r="M21" s="95">
        <v>47264.412389999998</v>
      </c>
      <c r="N21" s="96">
        <f t="shared" si="1"/>
        <v>2.0960053208451505E-2</v>
      </c>
      <c r="O21" s="96">
        <f>M21/'סכום נכסי הקרן'!$C$42</f>
        <v>9.11292554626749E-4</v>
      </c>
    </row>
    <row r="22" spans="2:15" s="150" customFormat="1">
      <c r="B22" s="88" t="s">
        <v>2743</v>
      </c>
      <c r="C22" s="98" t="s">
        <v>2550</v>
      </c>
      <c r="D22" s="85">
        <v>5211</v>
      </c>
      <c r="E22" s="85" t="s">
        <v>726</v>
      </c>
      <c r="F22" s="85"/>
      <c r="G22" s="97">
        <v>6.5</v>
      </c>
      <c r="H22" s="98" t="s">
        <v>159</v>
      </c>
      <c r="I22" s="192">
        <v>2.9100000000000001E-2</v>
      </c>
      <c r="J22" s="192">
        <v>2.9100000000000001E-2</v>
      </c>
      <c r="K22" s="95">
        <v>68951545</v>
      </c>
      <c r="L22" s="194">
        <v>105.643804</v>
      </c>
      <c r="M22" s="95">
        <v>72843.035060000009</v>
      </c>
      <c r="N22" s="96">
        <f t="shared" si="1"/>
        <v>3.2303244947264623E-2</v>
      </c>
      <c r="O22" s="96">
        <f>M22/'סכום נכסי הקרן'!$C$42</f>
        <v>1.4044671699047278E-3</v>
      </c>
    </row>
    <row r="23" spans="2:15" s="150" customFormat="1">
      <c r="B23" s="88" t="s">
        <v>2743</v>
      </c>
      <c r="C23" s="98" t="s">
        <v>2550</v>
      </c>
      <c r="D23" s="85">
        <v>5212</v>
      </c>
      <c r="E23" s="85" t="s">
        <v>726</v>
      </c>
      <c r="F23" s="85"/>
      <c r="G23" s="97">
        <v>10.17</v>
      </c>
      <c r="H23" s="98" t="s">
        <v>159</v>
      </c>
      <c r="I23" s="192">
        <v>1.7100000000000001E-2</v>
      </c>
      <c r="J23" s="192">
        <v>1.7100000000000001E-2</v>
      </c>
      <c r="K23" s="95">
        <v>62218759</v>
      </c>
      <c r="L23" s="194">
        <v>91.573663999999994</v>
      </c>
      <c r="M23" s="95">
        <v>56975.997309999999</v>
      </c>
      <c r="N23" s="96">
        <f t="shared" si="1"/>
        <v>2.5266789003280995E-2</v>
      </c>
      <c r="O23" s="96">
        <f>M23/'סכום נכסי הקרן'!$C$42</f>
        <v>1.0985390384758507E-3</v>
      </c>
    </row>
    <row r="24" spans="2:15" s="150" customFormat="1">
      <c r="B24" s="84"/>
      <c r="C24" s="85"/>
      <c r="D24" s="85"/>
      <c r="E24" s="85"/>
      <c r="F24" s="85"/>
      <c r="G24" s="85"/>
      <c r="H24" s="85"/>
      <c r="I24" s="85"/>
      <c r="J24" s="85"/>
      <c r="K24" s="95"/>
      <c r="L24" s="97"/>
      <c r="M24" s="85"/>
      <c r="N24" s="96"/>
      <c r="O24" s="85"/>
    </row>
    <row r="25" spans="2:15" s="150" customFormat="1">
      <c r="B25" s="102" t="s">
        <v>49</v>
      </c>
      <c r="C25" s="83"/>
      <c r="D25" s="83"/>
      <c r="E25" s="83"/>
      <c r="F25" s="83"/>
      <c r="G25" s="92">
        <v>5.6304900321702611</v>
      </c>
      <c r="H25" s="83"/>
      <c r="I25" s="83"/>
      <c r="J25" s="104">
        <v>2.6839317670862107E-2</v>
      </c>
      <c r="K25" s="92"/>
      <c r="L25" s="94"/>
      <c r="M25" s="92">
        <v>1374175.2214700005</v>
      </c>
      <c r="N25" s="93">
        <f t="shared" ref="N25:N88" si="2">+M25/$M$10</f>
        <v>0.60939688664871272</v>
      </c>
      <c r="O25" s="93">
        <f>M25/'סכום נכסי הקרן'!$C$42</f>
        <v>2.6495106672332742E-2</v>
      </c>
    </row>
    <row r="26" spans="2:15" s="150" customFormat="1">
      <c r="B26" s="88" t="s">
        <v>2744</v>
      </c>
      <c r="C26" s="98" t="s">
        <v>2553</v>
      </c>
      <c r="D26" s="85">
        <v>90148620</v>
      </c>
      <c r="E26" s="85" t="s">
        <v>378</v>
      </c>
      <c r="F26" s="85" t="s">
        <v>157</v>
      </c>
      <c r="G26" s="95">
        <v>10.89</v>
      </c>
      <c r="H26" s="98" t="s">
        <v>159</v>
      </c>
      <c r="I26" s="99">
        <v>3.1699999999999999E-2</v>
      </c>
      <c r="J26" s="99">
        <v>2.5000000000000001E-2</v>
      </c>
      <c r="K26" s="95">
        <v>4140068.15</v>
      </c>
      <c r="L26" s="97">
        <v>107.75</v>
      </c>
      <c r="M26" s="95">
        <v>4460.9233199999999</v>
      </c>
      <c r="N26" s="96">
        <f t="shared" si="2"/>
        <v>1.9782577507682021E-3</v>
      </c>
      <c r="O26" s="96">
        <f>M26/'סכום נכסי הקרן'!$C$42</f>
        <v>8.6009875141004351E-5</v>
      </c>
    </row>
    <row r="27" spans="2:15" s="150" customFormat="1">
      <c r="B27" s="88" t="s">
        <v>2744</v>
      </c>
      <c r="C27" s="98" t="s">
        <v>2553</v>
      </c>
      <c r="D27" s="85">
        <v>90148621</v>
      </c>
      <c r="E27" s="85" t="s">
        <v>378</v>
      </c>
      <c r="F27" s="85" t="s">
        <v>157</v>
      </c>
      <c r="G27" s="95">
        <v>10.89</v>
      </c>
      <c r="H27" s="98" t="s">
        <v>159</v>
      </c>
      <c r="I27" s="99">
        <v>3.1899999999999998E-2</v>
      </c>
      <c r="J27" s="99">
        <v>2.5000000000000001E-2</v>
      </c>
      <c r="K27" s="95">
        <v>5796095.4100000001</v>
      </c>
      <c r="L27" s="97">
        <v>108.04</v>
      </c>
      <c r="M27" s="95">
        <v>6262.1013499999999</v>
      </c>
      <c r="N27" s="96">
        <f t="shared" si="2"/>
        <v>2.7770149009720083E-3</v>
      </c>
      <c r="O27" s="96">
        <f>M27/'סכום נכסי הקרן'!$C$42</f>
        <v>1.2073790930659053E-4</v>
      </c>
    </row>
    <row r="28" spans="2:15" s="150" customFormat="1">
      <c r="B28" s="88" t="s">
        <v>2744</v>
      </c>
      <c r="C28" s="98" t="s">
        <v>2553</v>
      </c>
      <c r="D28" s="85">
        <v>90148622</v>
      </c>
      <c r="E28" s="85" t="s">
        <v>378</v>
      </c>
      <c r="F28" s="85" t="s">
        <v>157</v>
      </c>
      <c r="G28" s="95">
        <v>11.01</v>
      </c>
      <c r="H28" s="98" t="s">
        <v>159</v>
      </c>
      <c r="I28" s="99">
        <v>2.7400000000000001E-2</v>
      </c>
      <c r="J28" s="99">
        <v>2.7100000000000003E-2</v>
      </c>
      <c r="K28" s="95">
        <v>5796095.4100000001</v>
      </c>
      <c r="L28" s="97">
        <v>101.31</v>
      </c>
      <c r="M28" s="95">
        <v>5872.0240800000001</v>
      </c>
      <c r="N28" s="96">
        <f t="shared" si="2"/>
        <v>2.6040297749295371E-3</v>
      </c>
      <c r="O28" s="96">
        <f>M28/'סכום נכסי הקרן'!$C$42</f>
        <v>1.1321693329303202E-4</v>
      </c>
    </row>
    <row r="29" spans="2:15" s="150" customFormat="1">
      <c r="B29" s="88" t="s">
        <v>2745</v>
      </c>
      <c r="C29" s="98" t="s">
        <v>2553</v>
      </c>
      <c r="D29" s="85">
        <v>90150400</v>
      </c>
      <c r="E29" s="85" t="s">
        <v>378</v>
      </c>
      <c r="F29" s="85" t="s">
        <v>155</v>
      </c>
      <c r="G29" s="95">
        <v>5.18</v>
      </c>
      <c r="H29" s="98" t="s">
        <v>158</v>
      </c>
      <c r="I29" s="99">
        <v>9.8519999999999996E-2</v>
      </c>
      <c r="J29" s="99">
        <v>3.259999999999999E-2</v>
      </c>
      <c r="K29" s="95">
        <v>9537764.7300000004</v>
      </c>
      <c r="L29" s="97">
        <v>139.88999999999999</v>
      </c>
      <c r="M29" s="95">
        <v>50140.660650000005</v>
      </c>
      <c r="N29" s="96">
        <f t="shared" si="2"/>
        <v>2.2235565026367841E-2</v>
      </c>
      <c r="O29" s="96">
        <f>M29/'סכום נכסי הקרן'!$C$42</f>
        <v>9.6674873173878504E-4</v>
      </c>
    </row>
    <row r="30" spans="2:15" s="150" customFormat="1">
      <c r="B30" s="88" t="s">
        <v>2746</v>
      </c>
      <c r="C30" s="98" t="s">
        <v>2553</v>
      </c>
      <c r="D30" s="85">
        <v>90150520</v>
      </c>
      <c r="E30" s="85" t="s">
        <v>378</v>
      </c>
      <c r="F30" s="85" t="s">
        <v>155</v>
      </c>
      <c r="G30" s="95">
        <v>5.4399999999999995</v>
      </c>
      <c r="H30" s="98" t="s">
        <v>159</v>
      </c>
      <c r="I30" s="99">
        <v>3.8450999999999999E-2</v>
      </c>
      <c r="J30" s="99">
        <v>1.4499999999999999E-2</v>
      </c>
      <c r="K30" s="95">
        <v>67170454.11999999</v>
      </c>
      <c r="L30" s="97">
        <v>145.41999999999999</v>
      </c>
      <c r="M30" s="95">
        <v>97679.308700000009</v>
      </c>
      <c r="N30" s="96">
        <f t="shared" si="2"/>
        <v>4.331723180694684E-2</v>
      </c>
      <c r="O30" s="96">
        <f>M30/'סכום נכסי הקרן'!$C$42</f>
        <v>1.88332875113097E-3</v>
      </c>
    </row>
    <row r="31" spans="2:15" s="150" customFormat="1">
      <c r="B31" s="88" t="s">
        <v>2747</v>
      </c>
      <c r="C31" s="98" t="s">
        <v>2553</v>
      </c>
      <c r="D31" s="85">
        <v>92322010</v>
      </c>
      <c r="E31" s="85" t="s">
        <v>378</v>
      </c>
      <c r="F31" s="85" t="s">
        <v>157</v>
      </c>
      <c r="G31" s="95">
        <v>3.4399999999999995</v>
      </c>
      <c r="H31" s="98" t="s">
        <v>159</v>
      </c>
      <c r="I31" s="99">
        <v>0.06</v>
      </c>
      <c r="J31" s="99">
        <v>1.4500000000000002E-2</v>
      </c>
      <c r="K31" s="95">
        <v>56040363.590000004</v>
      </c>
      <c r="L31" s="97">
        <v>118.94</v>
      </c>
      <c r="M31" s="95">
        <v>66654.407800000001</v>
      </c>
      <c r="N31" s="96">
        <f t="shared" si="2"/>
        <v>2.9558813141225326E-2</v>
      </c>
      <c r="O31" s="96">
        <f>M31/'סכום נכסי הקרן'!$C$42</f>
        <v>1.2851458949703683E-3</v>
      </c>
    </row>
    <row r="32" spans="2:15" s="150" customFormat="1">
      <c r="B32" s="88" t="s">
        <v>2748</v>
      </c>
      <c r="C32" s="98" t="s">
        <v>2553</v>
      </c>
      <c r="D32" s="85">
        <v>92321020</v>
      </c>
      <c r="E32" s="85" t="s">
        <v>378</v>
      </c>
      <c r="F32" s="85" t="s">
        <v>157</v>
      </c>
      <c r="G32" s="95">
        <v>1.68</v>
      </c>
      <c r="H32" s="98" t="s">
        <v>158</v>
      </c>
      <c r="I32" s="99">
        <v>3.8961000000000003E-2</v>
      </c>
      <c r="J32" s="99">
        <v>2.64E-2</v>
      </c>
      <c r="K32" s="95">
        <v>4546390.6100000003</v>
      </c>
      <c r="L32" s="97">
        <v>103.61</v>
      </c>
      <c r="M32" s="95">
        <v>17702.11609</v>
      </c>
      <c r="N32" s="96">
        <f t="shared" si="2"/>
        <v>7.850246652534032E-3</v>
      </c>
      <c r="O32" s="96">
        <f>M32/'סכום נכסי הקרן'!$C$42</f>
        <v>3.4130978844811526E-4</v>
      </c>
    </row>
    <row r="33" spans="2:15" s="150" customFormat="1">
      <c r="B33" s="88" t="s">
        <v>2749</v>
      </c>
      <c r="C33" s="98" t="s">
        <v>2550</v>
      </c>
      <c r="D33" s="85">
        <v>14811160</v>
      </c>
      <c r="E33" s="85" t="s">
        <v>378</v>
      </c>
      <c r="F33" s="85" t="s">
        <v>156</v>
      </c>
      <c r="G33" s="95">
        <v>8.1999999999999993</v>
      </c>
      <c r="H33" s="98" t="s">
        <v>159</v>
      </c>
      <c r="I33" s="99">
        <v>4.2030000000000005E-2</v>
      </c>
      <c r="J33" s="99">
        <v>2.8399999999999998E-2</v>
      </c>
      <c r="K33" s="95">
        <v>3004941.48</v>
      </c>
      <c r="L33" s="97">
        <v>112.72</v>
      </c>
      <c r="M33" s="95">
        <v>3387.1698999999999</v>
      </c>
      <c r="N33" s="96">
        <f t="shared" si="2"/>
        <v>1.50208704054652E-3</v>
      </c>
      <c r="O33" s="96">
        <f>M33/'סכום נכסי הקרן'!$C$42</f>
        <v>6.5307121257661115E-5</v>
      </c>
    </row>
    <row r="34" spans="2:15" s="150" customFormat="1">
      <c r="B34" s="88" t="s">
        <v>2750</v>
      </c>
      <c r="C34" s="98" t="s">
        <v>2550</v>
      </c>
      <c r="D34" s="85">
        <v>14760843</v>
      </c>
      <c r="E34" s="85" t="s">
        <v>378</v>
      </c>
      <c r="F34" s="85" t="s">
        <v>156</v>
      </c>
      <c r="G34" s="95">
        <v>6.3500000000000005</v>
      </c>
      <c r="H34" s="98" t="s">
        <v>159</v>
      </c>
      <c r="I34" s="99">
        <v>4.4999999999999998E-2</v>
      </c>
      <c r="J34" s="99">
        <v>1.3800000000000002E-2</v>
      </c>
      <c r="K34" s="95">
        <v>40498542.649999999</v>
      </c>
      <c r="L34" s="97">
        <v>124.83</v>
      </c>
      <c r="M34" s="95">
        <v>50554.329850000002</v>
      </c>
      <c r="N34" s="96">
        <f t="shared" si="2"/>
        <v>2.2419012317982365E-2</v>
      </c>
      <c r="O34" s="96">
        <f>M34/'סכום נכסי הקרן'!$C$42</f>
        <v>9.7472457747506164E-4</v>
      </c>
    </row>
    <row r="35" spans="2:15" s="150" customFormat="1">
      <c r="B35" s="88" t="s">
        <v>2751</v>
      </c>
      <c r="C35" s="98" t="s">
        <v>2550</v>
      </c>
      <c r="D35" s="85">
        <v>2963</v>
      </c>
      <c r="E35" s="85" t="s">
        <v>430</v>
      </c>
      <c r="F35" s="85" t="s">
        <v>156</v>
      </c>
      <c r="G35" s="95">
        <v>5.6999999999999984</v>
      </c>
      <c r="H35" s="98" t="s">
        <v>159</v>
      </c>
      <c r="I35" s="99">
        <v>0.05</v>
      </c>
      <c r="J35" s="99">
        <v>2.0899999999999998E-2</v>
      </c>
      <c r="K35" s="95">
        <v>12105388.639999997</v>
      </c>
      <c r="L35" s="97">
        <v>118.88</v>
      </c>
      <c r="M35" s="95">
        <v>14390.885690000003</v>
      </c>
      <c r="N35" s="96">
        <f t="shared" si="2"/>
        <v>6.3818360268657823E-3</v>
      </c>
      <c r="O35" s="96">
        <f>M35/'סכום נכסי הקרן'!$C$42</f>
        <v>2.7746683647666162E-4</v>
      </c>
    </row>
    <row r="36" spans="2:15" s="150" customFormat="1">
      <c r="B36" s="88" t="s">
        <v>2751</v>
      </c>
      <c r="C36" s="98" t="s">
        <v>2550</v>
      </c>
      <c r="D36" s="85">
        <v>2968</v>
      </c>
      <c r="E36" s="85" t="s">
        <v>430</v>
      </c>
      <c r="F36" s="85" t="s">
        <v>156</v>
      </c>
      <c r="G36" s="95">
        <v>5.7000000000000011</v>
      </c>
      <c r="H36" s="98" t="s">
        <v>159</v>
      </c>
      <c r="I36" s="99">
        <v>0.05</v>
      </c>
      <c r="J36" s="99">
        <v>2.0900000000000002E-2</v>
      </c>
      <c r="K36" s="95">
        <v>3893333.7</v>
      </c>
      <c r="L36" s="97">
        <v>118.88</v>
      </c>
      <c r="M36" s="95">
        <v>4628.3950299999997</v>
      </c>
      <c r="N36" s="96">
        <f t="shared" si="2"/>
        <v>2.0525253820580188E-3</v>
      </c>
      <c r="O36" s="96">
        <f>M36/'סכום נכסי הקרן'!$C$42</f>
        <v>8.9238852604519783E-5</v>
      </c>
    </row>
    <row r="37" spans="2:15" s="150" customFormat="1">
      <c r="B37" s="88" t="s">
        <v>2751</v>
      </c>
      <c r="C37" s="98" t="s">
        <v>2550</v>
      </c>
      <c r="D37" s="85">
        <v>4605</v>
      </c>
      <c r="E37" s="85" t="s">
        <v>430</v>
      </c>
      <c r="F37" s="85" t="s">
        <v>156</v>
      </c>
      <c r="G37" s="95">
        <v>7.3699999999999983</v>
      </c>
      <c r="H37" s="98" t="s">
        <v>159</v>
      </c>
      <c r="I37" s="99">
        <v>0.05</v>
      </c>
      <c r="J37" s="99">
        <v>3.4599999999999999E-2</v>
      </c>
      <c r="K37" s="95">
        <v>11047160.76</v>
      </c>
      <c r="L37" s="97">
        <v>113.04</v>
      </c>
      <c r="M37" s="95">
        <v>12487.710720000001</v>
      </c>
      <c r="N37" s="96">
        <f t="shared" si="2"/>
        <v>5.5378469319197288E-3</v>
      </c>
      <c r="O37" s="96">
        <f>M37/'סכום נכסי הקרן'!$C$42</f>
        <v>2.4077222646010009E-4</v>
      </c>
    </row>
    <row r="38" spans="2:15" s="150" customFormat="1">
      <c r="B38" s="88" t="s">
        <v>2751</v>
      </c>
      <c r="C38" s="98" t="s">
        <v>2550</v>
      </c>
      <c r="D38" s="85">
        <v>4606</v>
      </c>
      <c r="E38" s="85" t="s">
        <v>430</v>
      </c>
      <c r="F38" s="85" t="s">
        <v>156</v>
      </c>
      <c r="G38" s="95">
        <v>8.6199999999999992</v>
      </c>
      <c r="H38" s="98" t="s">
        <v>159</v>
      </c>
      <c r="I38" s="99">
        <v>4.0999999999999995E-2</v>
      </c>
      <c r="J38" s="99">
        <v>2.92E-2</v>
      </c>
      <c r="K38" s="95">
        <v>27719687.850000001</v>
      </c>
      <c r="L38" s="97">
        <v>111.55</v>
      </c>
      <c r="M38" s="95">
        <v>30921.312710000002</v>
      </c>
      <c r="N38" s="96">
        <f t="shared" si="2"/>
        <v>1.3712481059298913E-2</v>
      </c>
      <c r="O38" s="96">
        <f>M38/'סכום נכסי הקרן'!$C$42</f>
        <v>5.9618559984192933E-4</v>
      </c>
    </row>
    <row r="39" spans="2:15" s="150" customFormat="1">
      <c r="B39" s="88" t="s">
        <v>2751</v>
      </c>
      <c r="C39" s="98" t="s">
        <v>2550</v>
      </c>
      <c r="D39" s="85">
        <v>5150</v>
      </c>
      <c r="E39" s="85" t="s">
        <v>430</v>
      </c>
      <c r="F39" s="85" t="s">
        <v>156</v>
      </c>
      <c r="G39" s="95">
        <v>9.490000000000002</v>
      </c>
      <c r="H39" s="98" t="s">
        <v>159</v>
      </c>
      <c r="I39" s="99">
        <v>4.0999999999999995E-2</v>
      </c>
      <c r="J39" s="99">
        <v>4.2600000000000006E-2</v>
      </c>
      <c r="K39" s="95">
        <v>7942012.870000001</v>
      </c>
      <c r="L39" s="97">
        <v>99.06</v>
      </c>
      <c r="M39" s="95">
        <v>7867.3578199999984</v>
      </c>
      <c r="N39" s="96">
        <f t="shared" si="2"/>
        <v>3.4888879429296766E-3</v>
      </c>
      <c r="O39" s="96">
        <f>M39/'סכום נכסי הקרן'!$C$42</f>
        <v>1.5168843202348613E-4</v>
      </c>
    </row>
    <row r="40" spans="2:15" s="150" customFormat="1">
      <c r="B40" s="88" t="s">
        <v>2752</v>
      </c>
      <c r="C40" s="98" t="s">
        <v>2553</v>
      </c>
      <c r="D40" s="85">
        <v>90145563</v>
      </c>
      <c r="E40" s="85" t="s">
        <v>430</v>
      </c>
      <c r="F40" s="85" t="s">
        <v>156</v>
      </c>
      <c r="G40" s="95">
        <v>6.8599999999999994</v>
      </c>
      <c r="H40" s="98" t="s">
        <v>159</v>
      </c>
      <c r="I40" s="99">
        <v>2.4799999999999999E-2</v>
      </c>
      <c r="J40" s="99">
        <v>2.4099999999999996E-2</v>
      </c>
      <c r="K40" s="95">
        <v>133262292.73999999</v>
      </c>
      <c r="L40" s="97">
        <v>101.02</v>
      </c>
      <c r="M40" s="95">
        <v>134621.56871000002</v>
      </c>
      <c r="N40" s="96">
        <f t="shared" si="2"/>
        <v>5.9699784689670847E-2</v>
      </c>
      <c r="O40" s="96">
        <f>M40/'סכום נכסי הקרן'!$C$42</f>
        <v>2.595602633230925E-3</v>
      </c>
    </row>
    <row r="41" spans="2:15" s="150" customFormat="1">
      <c r="B41" s="88" t="s">
        <v>2753</v>
      </c>
      <c r="C41" s="98" t="s">
        <v>2553</v>
      </c>
      <c r="D41" s="85">
        <v>422332</v>
      </c>
      <c r="E41" s="85" t="s">
        <v>430</v>
      </c>
      <c r="F41" s="85" t="s">
        <v>156</v>
      </c>
      <c r="G41" s="95">
        <v>0.23999999999999996</v>
      </c>
      <c r="H41" s="98" t="s">
        <v>159</v>
      </c>
      <c r="I41" s="99">
        <v>0.02</v>
      </c>
      <c r="J41" s="99">
        <v>1.77E-2</v>
      </c>
      <c r="K41" s="95">
        <v>14449526.23</v>
      </c>
      <c r="L41" s="97">
        <v>100.07</v>
      </c>
      <c r="M41" s="95">
        <v>14459.6414</v>
      </c>
      <c r="N41" s="96">
        <f t="shared" si="2"/>
        <v>6.4123266913448714E-3</v>
      </c>
      <c r="O41" s="96">
        <f>M41/'סכום נכסי הקרן'!$C$42</f>
        <v>2.7879249702003335E-4</v>
      </c>
    </row>
    <row r="42" spans="2:15" s="150" customFormat="1">
      <c r="B42" s="88" t="s">
        <v>2753</v>
      </c>
      <c r="C42" s="98" t="s">
        <v>2553</v>
      </c>
      <c r="D42" s="85">
        <v>439560</v>
      </c>
      <c r="E42" s="85" t="s">
        <v>430</v>
      </c>
      <c r="F42" s="85" t="s">
        <v>156</v>
      </c>
      <c r="G42" s="95">
        <v>0.24</v>
      </c>
      <c r="H42" s="98" t="s">
        <v>159</v>
      </c>
      <c r="I42" s="99">
        <v>0.02</v>
      </c>
      <c r="J42" s="99">
        <v>2.18E-2</v>
      </c>
      <c r="K42" s="95">
        <v>15217294.51</v>
      </c>
      <c r="L42" s="97">
        <v>99.97</v>
      </c>
      <c r="M42" s="95">
        <v>15212.72985</v>
      </c>
      <c r="N42" s="96">
        <f t="shared" si="2"/>
        <v>6.7462941138619016E-3</v>
      </c>
      <c r="O42" s="96">
        <f>M42/'סכום נכסי הקרן'!$C$42</f>
        <v>2.9331259497021117E-4</v>
      </c>
    </row>
    <row r="43" spans="2:15" s="150" customFormat="1">
      <c r="B43" s="88" t="s">
        <v>2746</v>
      </c>
      <c r="C43" s="98" t="s">
        <v>2553</v>
      </c>
      <c r="D43" s="85">
        <v>90150300</v>
      </c>
      <c r="E43" s="85" t="s">
        <v>430</v>
      </c>
      <c r="F43" s="85" t="s">
        <v>155</v>
      </c>
      <c r="G43" s="95">
        <v>5.5899999999999981</v>
      </c>
      <c r="H43" s="98" t="s">
        <v>159</v>
      </c>
      <c r="I43" s="99">
        <v>4.7039999999999998E-2</v>
      </c>
      <c r="J43" s="99">
        <v>1.3499999999999998E-2</v>
      </c>
      <c r="K43" s="95">
        <v>23312539.210000001</v>
      </c>
      <c r="L43" s="97">
        <v>144.6</v>
      </c>
      <c r="M43" s="95">
        <v>33709.932310000004</v>
      </c>
      <c r="N43" s="96">
        <f t="shared" si="2"/>
        <v>1.4949132743695975E-2</v>
      </c>
      <c r="O43" s="96">
        <f>M43/'סכום נכסי הקרן'!$C$42</f>
        <v>6.4995223208517484E-4</v>
      </c>
    </row>
    <row r="44" spans="2:15" s="150" customFormat="1">
      <c r="B44" s="88" t="s">
        <v>2754</v>
      </c>
      <c r="C44" s="98" t="s">
        <v>2550</v>
      </c>
      <c r="D44" s="85">
        <v>414968</v>
      </c>
      <c r="E44" s="85" t="s">
        <v>430</v>
      </c>
      <c r="F44" s="85" t="s">
        <v>156</v>
      </c>
      <c r="G44" s="95">
        <v>7.3400000000000007</v>
      </c>
      <c r="H44" s="98" t="s">
        <v>159</v>
      </c>
      <c r="I44" s="99">
        <v>2.5399999999999999E-2</v>
      </c>
      <c r="J44" s="99">
        <v>1.9699999999999999E-2</v>
      </c>
      <c r="K44" s="95">
        <v>24015224.629999999</v>
      </c>
      <c r="L44" s="97">
        <v>104.66</v>
      </c>
      <c r="M44" s="95">
        <v>25134.334609999998</v>
      </c>
      <c r="N44" s="96">
        <f t="shared" si="2"/>
        <v>1.1146166092950008E-2</v>
      </c>
      <c r="O44" s="96">
        <f>M44/'סכום נכסי הקרן'!$C$42</f>
        <v>4.8460841545205582E-4</v>
      </c>
    </row>
    <row r="45" spans="2:15" s="150" customFormat="1">
      <c r="B45" s="88" t="s">
        <v>2755</v>
      </c>
      <c r="C45" s="98" t="s">
        <v>2553</v>
      </c>
      <c r="D45" s="85">
        <v>90145980</v>
      </c>
      <c r="E45" s="85" t="s">
        <v>430</v>
      </c>
      <c r="F45" s="85" t="s">
        <v>157</v>
      </c>
      <c r="G45" s="95">
        <v>6.2400000000000011</v>
      </c>
      <c r="H45" s="98" t="s">
        <v>159</v>
      </c>
      <c r="I45" s="99">
        <v>2.3599999999999999E-2</v>
      </c>
      <c r="J45" s="99">
        <v>1.8100000000000002E-2</v>
      </c>
      <c r="K45" s="95">
        <v>48045660.049999997</v>
      </c>
      <c r="L45" s="97">
        <v>104.08</v>
      </c>
      <c r="M45" s="95">
        <v>50005.926039999991</v>
      </c>
      <c r="N45" s="96">
        <f t="shared" si="2"/>
        <v>2.2175815111964637E-2</v>
      </c>
      <c r="O45" s="96">
        <f>M45/'סכום נכסי הקרן'!$C$42</f>
        <v>9.6415094958653027E-4</v>
      </c>
    </row>
    <row r="46" spans="2:15" s="150" customFormat="1">
      <c r="B46" s="88" t="s">
        <v>2756</v>
      </c>
      <c r="C46" s="98" t="s">
        <v>2550</v>
      </c>
      <c r="D46" s="85">
        <v>4176</v>
      </c>
      <c r="E46" s="85" t="s">
        <v>430</v>
      </c>
      <c r="F46" s="85" t="s">
        <v>156</v>
      </c>
      <c r="G46" s="95">
        <v>1.5899999999999994</v>
      </c>
      <c r="H46" s="98" t="s">
        <v>159</v>
      </c>
      <c r="I46" s="99">
        <v>1E-3</v>
      </c>
      <c r="J46" s="99">
        <v>2.3299999999999991E-2</v>
      </c>
      <c r="K46" s="95">
        <v>2346044.2600000002</v>
      </c>
      <c r="L46" s="97">
        <v>102.79</v>
      </c>
      <c r="M46" s="95">
        <v>2411.4988700000004</v>
      </c>
      <c r="N46" s="96">
        <f t="shared" si="2"/>
        <v>1.0694123140736393E-3</v>
      </c>
      <c r="O46" s="96">
        <f>M46/'סכום נכסי הקרן'!$C$42</f>
        <v>4.6495467828703478E-5</v>
      </c>
    </row>
    <row r="47" spans="2:15" s="150" customFormat="1">
      <c r="B47" s="88" t="s">
        <v>2756</v>
      </c>
      <c r="C47" s="98" t="s">
        <v>2550</v>
      </c>
      <c r="D47" s="85">
        <v>439284</v>
      </c>
      <c r="E47" s="85" t="s">
        <v>430</v>
      </c>
      <c r="F47" s="85" t="s">
        <v>156</v>
      </c>
      <c r="G47" s="95">
        <v>1.5999999999999996</v>
      </c>
      <c r="H47" s="98" t="s">
        <v>159</v>
      </c>
      <c r="I47" s="99">
        <v>1E-3</v>
      </c>
      <c r="J47" s="99">
        <v>3.8699999999999998E-2</v>
      </c>
      <c r="K47" s="95">
        <v>3297088.8</v>
      </c>
      <c r="L47" s="97">
        <v>99.97</v>
      </c>
      <c r="M47" s="95">
        <v>3296.0996800000003</v>
      </c>
      <c r="N47" s="96">
        <f t="shared" si="2"/>
        <v>1.4617006999493979E-3</v>
      </c>
      <c r="O47" s="96">
        <f>M47/'סכום נכסי הקרן'!$C$42</f>
        <v>6.3551220586572285E-5</v>
      </c>
    </row>
    <row r="48" spans="2:15" s="150" customFormat="1">
      <c r="B48" s="88" t="s">
        <v>2757</v>
      </c>
      <c r="C48" s="98" t="s">
        <v>2550</v>
      </c>
      <c r="D48" s="85">
        <v>4260</v>
      </c>
      <c r="E48" s="85" t="s">
        <v>430</v>
      </c>
      <c r="F48" s="85" t="s">
        <v>156</v>
      </c>
      <c r="G48" s="95">
        <v>1.59</v>
      </c>
      <c r="H48" s="98" t="s">
        <v>159</v>
      </c>
      <c r="I48" s="99">
        <v>1E-3</v>
      </c>
      <c r="J48" s="99">
        <v>2.3299999999999998E-2</v>
      </c>
      <c r="K48" s="95">
        <v>4405740.7200000007</v>
      </c>
      <c r="L48" s="97">
        <v>102.79</v>
      </c>
      <c r="M48" s="95">
        <v>4528.6608399999996</v>
      </c>
      <c r="N48" s="96">
        <f t="shared" si="2"/>
        <v>2.0082968848992538E-3</v>
      </c>
      <c r="O48" s="96">
        <f>M48/'סכום נכסי הקרן'!$C$42</f>
        <v>8.7315904234004147E-5</v>
      </c>
    </row>
    <row r="49" spans="2:15" s="150" customFormat="1">
      <c r="B49" s="88" t="s">
        <v>2757</v>
      </c>
      <c r="C49" s="98" t="s">
        <v>2550</v>
      </c>
      <c r="D49" s="85">
        <v>4280</v>
      </c>
      <c r="E49" s="85" t="s">
        <v>430</v>
      </c>
      <c r="F49" s="85" t="s">
        <v>156</v>
      </c>
      <c r="G49" s="95">
        <v>1.59</v>
      </c>
      <c r="H49" s="98" t="s">
        <v>159</v>
      </c>
      <c r="I49" s="99">
        <v>1E-3</v>
      </c>
      <c r="J49" s="99">
        <v>2.3299999999999998E-2</v>
      </c>
      <c r="K49" s="95">
        <v>4581696.2299999995</v>
      </c>
      <c r="L49" s="97">
        <v>102.79</v>
      </c>
      <c r="M49" s="95">
        <v>4709.5254999999997</v>
      </c>
      <c r="N49" s="96">
        <f t="shared" si="2"/>
        <v>2.0885038039200128E-3</v>
      </c>
      <c r="O49" s="96">
        <f>M49/'סכום נכסי הקרן'!$C$42</f>
        <v>9.0803107601584155E-5</v>
      </c>
    </row>
    <row r="50" spans="2:15" s="150" customFormat="1">
      <c r="B50" s="88" t="s">
        <v>2757</v>
      </c>
      <c r="C50" s="98" t="s">
        <v>2550</v>
      </c>
      <c r="D50" s="85">
        <v>4344</v>
      </c>
      <c r="E50" s="85" t="s">
        <v>430</v>
      </c>
      <c r="F50" s="85" t="s">
        <v>156</v>
      </c>
      <c r="G50" s="95">
        <v>1.5900000000000003</v>
      </c>
      <c r="H50" s="98" t="s">
        <v>159</v>
      </c>
      <c r="I50" s="99">
        <v>1E-3</v>
      </c>
      <c r="J50" s="99">
        <v>2.3300000000000001E-2</v>
      </c>
      <c r="K50" s="95">
        <v>3600380.89</v>
      </c>
      <c r="L50" s="97">
        <v>102.79</v>
      </c>
      <c r="M50" s="95">
        <v>3700.8314799999998</v>
      </c>
      <c r="N50" s="96">
        <f t="shared" si="2"/>
        <v>1.6411845787111527E-3</v>
      </c>
      <c r="O50" s="96">
        <f>M50/'סכום נכסי הקרן'!$C$42</f>
        <v>7.1354746692372723E-5</v>
      </c>
    </row>
    <row r="51" spans="2:15" s="150" customFormat="1">
      <c r="B51" s="88" t="s">
        <v>2757</v>
      </c>
      <c r="C51" s="98" t="s">
        <v>2550</v>
      </c>
      <c r="D51" s="85">
        <v>4452</v>
      </c>
      <c r="E51" s="85" t="s">
        <v>430</v>
      </c>
      <c r="F51" s="85" t="s">
        <v>156</v>
      </c>
      <c r="G51" s="95">
        <v>1.5899999999999999</v>
      </c>
      <c r="H51" s="98" t="s">
        <v>159</v>
      </c>
      <c r="I51" s="99">
        <v>1E-3</v>
      </c>
      <c r="J51" s="99">
        <v>2.3599999999999999E-2</v>
      </c>
      <c r="K51" s="95">
        <v>1424747.76</v>
      </c>
      <c r="L51" s="97">
        <v>102.75</v>
      </c>
      <c r="M51" s="95">
        <v>1463.92831</v>
      </c>
      <c r="N51" s="96">
        <f t="shared" si="2"/>
        <v>6.4919912719470273E-4</v>
      </c>
      <c r="O51" s="96">
        <f>M51/'סכום נכסי הקרן'!$C$42</f>
        <v>2.8225612082137631E-5</v>
      </c>
    </row>
    <row r="52" spans="2:15" s="150" customFormat="1">
      <c r="B52" s="88" t="s">
        <v>2757</v>
      </c>
      <c r="C52" s="98" t="s">
        <v>2550</v>
      </c>
      <c r="D52" s="85">
        <v>4464</v>
      </c>
      <c r="E52" s="85" t="s">
        <v>430</v>
      </c>
      <c r="F52" s="85" t="s">
        <v>156</v>
      </c>
      <c r="G52" s="95">
        <v>1.59</v>
      </c>
      <c r="H52" s="98" t="s">
        <v>159</v>
      </c>
      <c r="I52" s="99">
        <v>1E-3</v>
      </c>
      <c r="J52" s="99">
        <v>2.3300000000000005E-2</v>
      </c>
      <c r="K52" s="95">
        <v>2228829.2199999997</v>
      </c>
      <c r="L52" s="97">
        <v>102.79</v>
      </c>
      <c r="M52" s="95">
        <v>2291.0135299999997</v>
      </c>
      <c r="N52" s="96">
        <f t="shared" si="2"/>
        <v>1.0159814342734137E-3</v>
      </c>
      <c r="O52" s="96">
        <f>M52/'סכום נכסי הקרן'!$C$42</f>
        <v>4.4172422058501467E-5</v>
      </c>
    </row>
    <row r="53" spans="2:15" s="150" customFormat="1">
      <c r="B53" s="88" t="s">
        <v>2757</v>
      </c>
      <c r="C53" s="98" t="s">
        <v>2550</v>
      </c>
      <c r="D53" s="85">
        <v>4495</v>
      </c>
      <c r="E53" s="85" t="s">
        <v>430</v>
      </c>
      <c r="F53" s="85" t="s">
        <v>156</v>
      </c>
      <c r="G53" s="95">
        <v>1.59</v>
      </c>
      <c r="H53" s="98" t="s">
        <v>159</v>
      </c>
      <c r="I53" s="99">
        <v>1E-3</v>
      </c>
      <c r="J53" s="99">
        <v>2.3300000000000001E-2</v>
      </c>
      <c r="K53" s="95">
        <v>1008129.08</v>
      </c>
      <c r="L53" s="97">
        <v>102.79</v>
      </c>
      <c r="M53" s="95">
        <v>1036.25587</v>
      </c>
      <c r="N53" s="96">
        <f t="shared" si="2"/>
        <v>4.5954190636178575E-4</v>
      </c>
      <c r="O53" s="96">
        <f>M53/'סכום נכסי הקרן'!$C$42</f>
        <v>1.9979773602751106E-5</v>
      </c>
    </row>
    <row r="54" spans="2:15" s="150" customFormat="1">
      <c r="B54" s="88" t="s">
        <v>2757</v>
      </c>
      <c r="C54" s="98" t="s">
        <v>2550</v>
      </c>
      <c r="D54" s="85">
        <v>4680</v>
      </c>
      <c r="E54" s="85" t="s">
        <v>430</v>
      </c>
      <c r="F54" s="85" t="s">
        <v>156</v>
      </c>
      <c r="G54" s="95">
        <v>1.59</v>
      </c>
      <c r="H54" s="98" t="s">
        <v>159</v>
      </c>
      <c r="I54" s="99">
        <v>1E-3</v>
      </c>
      <c r="J54" s="99">
        <v>2.6799999999999997E-2</v>
      </c>
      <c r="K54" s="95">
        <v>430036.12000000005</v>
      </c>
      <c r="L54" s="97">
        <v>102.23</v>
      </c>
      <c r="M54" s="95">
        <v>439.62590999999998</v>
      </c>
      <c r="N54" s="96">
        <f t="shared" si="2"/>
        <v>1.9495815137571655E-4</v>
      </c>
      <c r="O54" s="96">
        <f>M54/'סכום נכסי הקרן'!$C$42</f>
        <v>8.476310152726501E-6</v>
      </c>
    </row>
    <row r="55" spans="2:15" s="150" customFormat="1">
      <c r="B55" s="88" t="s">
        <v>2757</v>
      </c>
      <c r="C55" s="98" t="s">
        <v>2550</v>
      </c>
      <c r="D55" s="85">
        <v>4859</v>
      </c>
      <c r="E55" s="85" t="s">
        <v>430</v>
      </c>
      <c r="F55" s="85" t="s">
        <v>156</v>
      </c>
      <c r="G55" s="95">
        <v>1.5899999999999999</v>
      </c>
      <c r="H55" s="98" t="s">
        <v>159</v>
      </c>
      <c r="I55" s="99">
        <v>1E-3</v>
      </c>
      <c r="J55" s="99">
        <v>2.7799999999999998E-2</v>
      </c>
      <c r="K55" s="95">
        <v>4515869.47</v>
      </c>
      <c r="L55" s="97">
        <v>102.07</v>
      </c>
      <c r="M55" s="95">
        <v>4609.3479200000002</v>
      </c>
      <c r="N55" s="96">
        <f t="shared" si="2"/>
        <v>2.0440786793724337E-3</v>
      </c>
      <c r="O55" s="96">
        <f>M55/'סכום נכסי הקרן'!$C$42</f>
        <v>8.8871610346498423E-5</v>
      </c>
    </row>
    <row r="56" spans="2:15" s="150" customFormat="1">
      <c r="B56" s="88" t="s">
        <v>2758</v>
      </c>
      <c r="C56" s="98" t="s">
        <v>2553</v>
      </c>
      <c r="D56" s="85">
        <v>90143221</v>
      </c>
      <c r="E56" s="85" t="s">
        <v>430</v>
      </c>
      <c r="F56" s="85" t="s">
        <v>157</v>
      </c>
      <c r="G56" s="95">
        <v>6.4099999999999993</v>
      </c>
      <c r="H56" s="98" t="s">
        <v>159</v>
      </c>
      <c r="I56" s="99">
        <v>2.3269999999999999E-2</v>
      </c>
      <c r="J56" s="99">
        <v>2.3199999999999995E-2</v>
      </c>
      <c r="K56" s="95">
        <v>44117438.830000013</v>
      </c>
      <c r="L56" s="97">
        <v>100.91</v>
      </c>
      <c r="M56" s="95">
        <v>44518.905169999998</v>
      </c>
      <c r="N56" s="96">
        <f t="shared" si="2"/>
        <v>1.9742520301439991E-2</v>
      </c>
      <c r="O56" s="96">
        <f>M56/'סכום נכסי הקרן'!$C$42</f>
        <v>8.5835716070679121E-4</v>
      </c>
    </row>
    <row r="57" spans="2:15" s="150" customFormat="1">
      <c r="B57" s="88" t="s">
        <v>2759</v>
      </c>
      <c r="C57" s="98" t="s">
        <v>2553</v>
      </c>
      <c r="D57" s="85">
        <v>95350502</v>
      </c>
      <c r="E57" s="85" t="s">
        <v>430</v>
      </c>
      <c r="F57" s="85" t="s">
        <v>156</v>
      </c>
      <c r="G57" s="95">
        <v>7.42</v>
      </c>
      <c r="H57" s="98" t="s">
        <v>159</v>
      </c>
      <c r="I57" s="99">
        <v>5.3499999999999999E-2</v>
      </c>
      <c r="J57" s="99">
        <v>2.9600000000000001E-2</v>
      </c>
      <c r="K57" s="95">
        <v>763511.09</v>
      </c>
      <c r="L57" s="97">
        <v>118.62</v>
      </c>
      <c r="M57" s="95">
        <v>905.67683999999997</v>
      </c>
      <c r="N57" s="96">
        <f t="shared" si="2"/>
        <v>4.0163484101790229E-4</v>
      </c>
      <c r="O57" s="96">
        <f>M57/'סכום נכסי הקרן'!$C$42</f>
        <v>1.7462114082359831E-5</v>
      </c>
    </row>
    <row r="58" spans="2:15" s="150" customFormat="1">
      <c r="B58" s="88" t="s">
        <v>2759</v>
      </c>
      <c r="C58" s="98" t="s">
        <v>2553</v>
      </c>
      <c r="D58" s="85">
        <v>95350101</v>
      </c>
      <c r="E58" s="85" t="s">
        <v>430</v>
      </c>
      <c r="F58" s="85" t="s">
        <v>155</v>
      </c>
      <c r="G58" s="95">
        <v>7.65</v>
      </c>
      <c r="H58" s="98" t="s">
        <v>159</v>
      </c>
      <c r="I58" s="99">
        <v>5.3499999999999999E-2</v>
      </c>
      <c r="J58" s="99">
        <v>1.8100000000000005E-2</v>
      </c>
      <c r="K58" s="95">
        <v>3792022.57</v>
      </c>
      <c r="L58" s="97">
        <v>130.18</v>
      </c>
      <c r="M58" s="95">
        <v>4936.4548500000001</v>
      </c>
      <c r="N58" s="96">
        <f t="shared" si="2"/>
        <v>2.1891387427681189E-3</v>
      </c>
      <c r="O58" s="96">
        <f>M58/'סכום נכסי הקרן'!$C$42</f>
        <v>9.517847199572697E-5</v>
      </c>
    </row>
    <row r="59" spans="2:15" s="150" customFormat="1">
      <c r="B59" s="88" t="s">
        <v>2759</v>
      </c>
      <c r="C59" s="98" t="s">
        <v>2553</v>
      </c>
      <c r="D59" s="85">
        <v>95350102</v>
      </c>
      <c r="E59" s="85" t="s">
        <v>430</v>
      </c>
      <c r="F59" s="85" t="s">
        <v>156</v>
      </c>
      <c r="G59" s="95">
        <v>7.419999999999999</v>
      </c>
      <c r="H59" s="98" t="s">
        <v>159</v>
      </c>
      <c r="I59" s="99">
        <v>5.3499999999999999E-2</v>
      </c>
      <c r="J59" s="99">
        <v>2.9600000000000001E-2</v>
      </c>
      <c r="K59" s="95">
        <v>597530.5</v>
      </c>
      <c r="L59" s="97">
        <v>118.62</v>
      </c>
      <c r="M59" s="95">
        <v>708.79066</v>
      </c>
      <c r="N59" s="96">
        <f t="shared" si="2"/>
        <v>3.1432295877641527E-4</v>
      </c>
      <c r="O59" s="96">
        <f>M59/'סכום נכסי הקרן'!$C$42</f>
        <v>1.3666004052208202E-5</v>
      </c>
    </row>
    <row r="60" spans="2:15" s="150" customFormat="1">
      <c r="B60" s="88" t="s">
        <v>2759</v>
      </c>
      <c r="C60" s="98" t="s">
        <v>2553</v>
      </c>
      <c r="D60" s="85">
        <v>95350202</v>
      </c>
      <c r="E60" s="85" t="s">
        <v>430</v>
      </c>
      <c r="F60" s="85" t="s">
        <v>156</v>
      </c>
      <c r="G60" s="95">
        <v>7.4200000000000008</v>
      </c>
      <c r="H60" s="98" t="s">
        <v>159</v>
      </c>
      <c r="I60" s="99">
        <v>5.3499999999999999E-2</v>
      </c>
      <c r="J60" s="99">
        <v>2.9600000000000001E-2</v>
      </c>
      <c r="K60" s="95">
        <v>763511.23</v>
      </c>
      <c r="L60" s="97">
        <v>118.62</v>
      </c>
      <c r="M60" s="95">
        <v>905.67701</v>
      </c>
      <c r="N60" s="96">
        <f t="shared" si="2"/>
        <v>4.0163491640673858E-4</v>
      </c>
      <c r="O60" s="96">
        <f>M60/'סכום נכסי הקרן'!$C$42</f>
        <v>1.7462117360084582E-5</v>
      </c>
    </row>
    <row r="61" spans="2:15" s="150" customFormat="1">
      <c r="B61" s="88" t="s">
        <v>2759</v>
      </c>
      <c r="C61" s="98" t="s">
        <v>2553</v>
      </c>
      <c r="D61" s="85">
        <v>95350201</v>
      </c>
      <c r="E61" s="85" t="s">
        <v>430</v>
      </c>
      <c r="F61" s="85" t="s">
        <v>155</v>
      </c>
      <c r="G61" s="95">
        <v>7.6500000000000012</v>
      </c>
      <c r="H61" s="98" t="s">
        <v>159</v>
      </c>
      <c r="I61" s="99">
        <v>5.3499999999999999E-2</v>
      </c>
      <c r="J61" s="99">
        <v>1.8100000000000005E-2</v>
      </c>
      <c r="K61" s="95">
        <v>4029024.79</v>
      </c>
      <c r="L61" s="97">
        <v>130.18</v>
      </c>
      <c r="M61" s="95">
        <v>5244.9843099999998</v>
      </c>
      <c r="N61" s="96">
        <f t="shared" si="2"/>
        <v>2.3259603717902758E-3</v>
      </c>
      <c r="O61" s="96">
        <f>M61/'סכום נכסי הקרן'!$C$42</f>
        <v>1.0112714639076711E-4</v>
      </c>
    </row>
    <row r="62" spans="2:15" s="150" customFormat="1">
      <c r="B62" s="88" t="s">
        <v>2759</v>
      </c>
      <c r="C62" s="98" t="s">
        <v>2553</v>
      </c>
      <c r="D62" s="85">
        <v>95350301</v>
      </c>
      <c r="E62" s="85" t="s">
        <v>430</v>
      </c>
      <c r="F62" s="85" t="s">
        <v>155</v>
      </c>
      <c r="G62" s="95">
        <v>7.65</v>
      </c>
      <c r="H62" s="98" t="s">
        <v>159</v>
      </c>
      <c r="I62" s="99">
        <v>5.3499999999999999E-2</v>
      </c>
      <c r="J62" s="99">
        <v>1.8499999999999996E-2</v>
      </c>
      <c r="K62" s="95">
        <v>5075989.08</v>
      </c>
      <c r="L62" s="97">
        <v>129.86000000000001</v>
      </c>
      <c r="M62" s="95">
        <v>6591.6792400000004</v>
      </c>
      <c r="N62" s="96">
        <f t="shared" si="2"/>
        <v>2.9231707455370146E-3</v>
      </c>
      <c r="O62" s="96">
        <f>M62/'סכום נכסי הקרן'!$C$42</f>
        <v>1.2709241287786819E-4</v>
      </c>
    </row>
    <row r="63" spans="2:15" s="150" customFormat="1">
      <c r="B63" s="88" t="s">
        <v>2759</v>
      </c>
      <c r="C63" s="98" t="s">
        <v>2553</v>
      </c>
      <c r="D63" s="85">
        <v>95350302</v>
      </c>
      <c r="E63" s="85" t="s">
        <v>430</v>
      </c>
      <c r="F63" s="85" t="s">
        <v>156</v>
      </c>
      <c r="G63" s="95">
        <v>7.419999999999999</v>
      </c>
      <c r="H63" s="98" t="s">
        <v>159</v>
      </c>
      <c r="I63" s="99">
        <v>5.3499999999999999E-2</v>
      </c>
      <c r="J63" s="99">
        <v>2.9600000000000005E-2</v>
      </c>
      <c r="K63" s="95">
        <v>896295.61</v>
      </c>
      <c r="L63" s="97">
        <v>118.62</v>
      </c>
      <c r="M63" s="95">
        <v>1063.1858300000001</v>
      </c>
      <c r="N63" s="96">
        <f t="shared" si="2"/>
        <v>4.7148436721042416E-4</v>
      </c>
      <c r="O63" s="96">
        <f>M63/'סכום נכסי הקרן'!$C$42</f>
        <v>2.0499002993394894E-5</v>
      </c>
    </row>
    <row r="64" spans="2:15" s="150" customFormat="1">
      <c r="B64" s="88" t="s">
        <v>2759</v>
      </c>
      <c r="C64" s="98" t="s">
        <v>2553</v>
      </c>
      <c r="D64" s="85">
        <v>95350401</v>
      </c>
      <c r="E64" s="85" t="s">
        <v>430</v>
      </c>
      <c r="F64" s="85" t="s">
        <v>155</v>
      </c>
      <c r="G64" s="95">
        <v>7.6499999999999986</v>
      </c>
      <c r="H64" s="98" t="s">
        <v>159</v>
      </c>
      <c r="I64" s="99">
        <v>5.3499999999999999E-2</v>
      </c>
      <c r="J64" s="99">
        <v>1.8499999999999996E-2</v>
      </c>
      <c r="K64" s="95">
        <v>3656432.81</v>
      </c>
      <c r="L64" s="97">
        <v>129.86000000000001</v>
      </c>
      <c r="M64" s="95">
        <v>4748.2435100000012</v>
      </c>
      <c r="N64" s="96">
        <f t="shared" si="2"/>
        <v>2.1056738375391567E-3</v>
      </c>
      <c r="O64" s="96">
        <f>M64/'סכום נכסי הקרן'!$C$42</f>
        <v>9.1549619246578833E-5</v>
      </c>
    </row>
    <row r="65" spans="2:15" s="150" customFormat="1">
      <c r="B65" s="88" t="s">
        <v>2759</v>
      </c>
      <c r="C65" s="98" t="s">
        <v>2553</v>
      </c>
      <c r="D65" s="85">
        <v>95350402</v>
      </c>
      <c r="E65" s="85" t="s">
        <v>430</v>
      </c>
      <c r="F65" s="85" t="s">
        <v>156</v>
      </c>
      <c r="G65" s="95">
        <v>7.4199999999999982</v>
      </c>
      <c r="H65" s="98" t="s">
        <v>159</v>
      </c>
      <c r="I65" s="99">
        <v>5.3499999999999999E-2</v>
      </c>
      <c r="J65" s="99">
        <v>2.9599999999999994E-2</v>
      </c>
      <c r="K65" s="95">
        <v>730315.01</v>
      </c>
      <c r="L65" s="97">
        <v>118.62</v>
      </c>
      <c r="M65" s="95">
        <v>866.29964000000007</v>
      </c>
      <c r="N65" s="96">
        <f t="shared" si="2"/>
        <v>3.841724805342997E-4</v>
      </c>
      <c r="O65" s="96">
        <f>M65/'סכום נכסי הקרן'!$C$42</f>
        <v>1.6702892770435924E-5</v>
      </c>
    </row>
    <row r="66" spans="2:15" s="150" customFormat="1">
      <c r="B66" s="88" t="s">
        <v>2759</v>
      </c>
      <c r="C66" s="98" t="s">
        <v>2553</v>
      </c>
      <c r="D66" s="85">
        <v>95350501</v>
      </c>
      <c r="E66" s="85" t="s">
        <v>430</v>
      </c>
      <c r="F66" s="85" t="s">
        <v>155</v>
      </c>
      <c r="G66" s="95">
        <v>7.65</v>
      </c>
      <c r="H66" s="98" t="s">
        <v>159</v>
      </c>
      <c r="I66" s="99">
        <v>5.3499999999999999E-2</v>
      </c>
      <c r="J66" s="99">
        <v>1.8500000000000003E-2</v>
      </c>
      <c r="K66" s="95">
        <v>4391304.26</v>
      </c>
      <c r="L66" s="97">
        <v>129.86000000000001</v>
      </c>
      <c r="M66" s="95">
        <v>5702.5475399999987</v>
      </c>
      <c r="N66" s="96">
        <f t="shared" si="2"/>
        <v>2.5288730742247197E-3</v>
      </c>
      <c r="O66" s="96">
        <f>M66/'סכום נכסי הקרן'!$C$42</f>
        <v>1.0994930123592471E-4</v>
      </c>
    </row>
    <row r="67" spans="2:15" s="150" customFormat="1">
      <c r="B67" s="88" t="s">
        <v>2751</v>
      </c>
      <c r="C67" s="98" t="s">
        <v>2550</v>
      </c>
      <c r="D67" s="85">
        <v>9922</v>
      </c>
      <c r="E67" s="85" t="s">
        <v>430</v>
      </c>
      <c r="F67" s="85" t="s">
        <v>156</v>
      </c>
      <c r="G67" s="95">
        <v>5.0999999999999996</v>
      </c>
      <c r="H67" s="98" t="s">
        <v>159</v>
      </c>
      <c r="I67" s="99">
        <v>5.7000000000000002E-2</v>
      </c>
      <c r="J67" s="99">
        <v>1.7999999999999999E-2</v>
      </c>
      <c r="K67" s="95">
        <v>10293347.060000001</v>
      </c>
      <c r="L67" s="97">
        <v>127.53</v>
      </c>
      <c r="M67" s="95">
        <v>13127.10563</v>
      </c>
      <c r="N67" s="96">
        <f t="shared" si="2"/>
        <v>5.821395391683264E-3</v>
      </c>
      <c r="O67" s="96">
        <f>M67/'סכום נכסי הקרן'!$C$42</f>
        <v>2.5310022952805994E-4</v>
      </c>
    </row>
    <row r="68" spans="2:15" s="150" customFormat="1">
      <c r="B68" s="88" t="s">
        <v>2760</v>
      </c>
      <c r="C68" s="98" t="s">
        <v>2550</v>
      </c>
      <c r="D68" s="85">
        <v>4069</v>
      </c>
      <c r="E68" s="85" t="s">
        <v>536</v>
      </c>
      <c r="F68" s="85" t="s">
        <v>155</v>
      </c>
      <c r="G68" s="95">
        <v>6.8799999999999972</v>
      </c>
      <c r="H68" s="98" t="s">
        <v>159</v>
      </c>
      <c r="I68" s="99">
        <v>2.9779E-2</v>
      </c>
      <c r="J68" s="99">
        <v>1.8799999999999994E-2</v>
      </c>
      <c r="K68" s="95">
        <v>20291796.84</v>
      </c>
      <c r="L68" s="97">
        <v>107.67</v>
      </c>
      <c r="M68" s="95">
        <v>21848.177380000005</v>
      </c>
      <c r="N68" s="96">
        <f t="shared" si="2"/>
        <v>9.6888745090878466E-3</v>
      </c>
      <c r="O68" s="96">
        <f>M68/'סכום נכסי הקרן'!$C$42</f>
        <v>4.212488925974894E-4</v>
      </c>
    </row>
    <row r="69" spans="2:15" s="150" customFormat="1">
      <c r="B69" s="88" t="s">
        <v>2761</v>
      </c>
      <c r="C69" s="98" t="s">
        <v>2553</v>
      </c>
      <c r="D69" s="85">
        <v>90135669</v>
      </c>
      <c r="E69" s="85" t="s">
        <v>536</v>
      </c>
      <c r="F69" s="85" t="s">
        <v>156</v>
      </c>
      <c r="G69" s="95">
        <v>0.73</v>
      </c>
      <c r="H69" s="98" t="s">
        <v>159</v>
      </c>
      <c r="I69" s="99">
        <v>3.4000000000000002E-2</v>
      </c>
      <c r="J69" s="99">
        <v>3.0800000000000001E-2</v>
      </c>
      <c r="K69" s="95">
        <v>823142.33</v>
      </c>
      <c r="L69" s="97">
        <v>100.28</v>
      </c>
      <c r="M69" s="95">
        <v>825.44712000000004</v>
      </c>
      <c r="N69" s="96">
        <f t="shared" si="2"/>
        <v>3.6605586912202078E-4</v>
      </c>
      <c r="O69" s="96">
        <f>M69/'סכום נכסי הקרן'!$C$42</f>
        <v>1.5915226206287184E-5</v>
      </c>
    </row>
    <row r="70" spans="2:15" s="150" customFormat="1">
      <c r="B70" s="88" t="s">
        <v>2761</v>
      </c>
      <c r="C70" s="98" t="s">
        <v>2553</v>
      </c>
      <c r="D70" s="85">
        <v>4991</v>
      </c>
      <c r="E70" s="85" t="s">
        <v>536</v>
      </c>
      <c r="F70" s="85" t="s">
        <v>156</v>
      </c>
      <c r="G70" s="95">
        <v>0.73</v>
      </c>
      <c r="H70" s="98" t="s">
        <v>159</v>
      </c>
      <c r="I70" s="99">
        <v>3.4000000000000002E-2</v>
      </c>
      <c r="J70" s="99">
        <v>3.0799999999999998E-2</v>
      </c>
      <c r="K70" s="95">
        <v>807470.18</v>
      </c>
      <c r="L70" s="97">
        <v>100.28</v>
      </c>
      <c r="M70" s="95">
        <v>809.73107999999991</v>
      </c>
      <c r="N70" s="96">
        <f t="shared" si="2"/>
        <v>3.5908637520537051E-4</v>
      </c>
      <c r="O70" s="96">
        <f>M70/'סכום נכסי הקרן'!$C$42</f>
        <v>1.5612209422284038E-5</v>
      </c>
    </row>
    <row r="71" spans="2:15" s="150" customFormat="1">
      <c r="B71" s="88" t="s">
        <v>2761</v>
      </c>
      <c r="C71" s="98" t="s">
        <v>2553</v>
      </c>
      <c r="D71" s="85">
        <v>90135664</v>
      </c>
      <c r="E71" s="85" t="s">
        <v>536</v>
      </c>
      <c r="F71" s="85" t="s">
        <v>156</v>
      </c>
      <c r="G71" s="95">
        <v>2.66</v>
      </c>
      <c r="H71" s="98" t="s">
        <v>159</v>
      </c>
      <c r="I71" s="99">
        <v>4.4000000000000004E-2</v>
      </c>
      <c r="J71" s="99">
        <v>4.0399999999999998E-2</v>
      </c>
      <c r="K71" s="95">
        <v>2693755.22</v>
      </c>
      <c r="L71" s="97">
        <v>101.17</v>
      </c>
      <c r="M71" s="95">
        <v>2725.2721900000001</v>
      </c>
      <c r="N71" s="96">
        <f t="shared" si="2"/>
        <v>1.2085594048768659E-3</v>
      </c>
      <c r="O71" s="96">
        <f>M71/'סכום נכסי הקרן'!$C$42</f>
        <v>5.2545247692612547E-5</v>
      </c>
    </row>
    <row r="72" spans="2:15" s="150" customFormat="1">
      <c r="B72" s="88" t="s">
        <v>2761</v>
      </c>
      <c r="C72" s="98" t="s">
        <v>2553</v>
      </c>
      <c r="D72" s="85">
        <v>90135667</v>
      </c>
      <c r="E72" s="85" t="s">
        <v>536</v>
      </c>
      <c r="F72" s="85" t="s">
        <v>156</v>
      </c>
      <c r="G72" s="95">
        <v>2.79</v>
      </c>
      <c r="H72" s="98" t="s">
        <v>159</v>
      </c>
      <c r="I72" s="99">
        <v>4.4500000000000005E-2</v>
      </c>
      <c r="J72" s="99">
        <v>4.0600000000000004E-2</v>
      </c>
      <c r="K72" s="95">
        <v>1496530.73</v>
      </c>
      <c r="L72" s="97">
        <v>101.24</v>
      </c>
      <c r="M72" s="95">
        <v>1515.0877299999997</v>
      </c>
      <c r="N72" s="96">
        <f t="shared" si="2"/>
        <v>6.7188647505519127E-4</v>
      </c>
      <c r="O72" s="96">
        <f>M72/'סכום נכסי הקרן'!$C$42</f>
        <v>2.92120032417342E-5</v>
      </c>
    </row>
    <row r="73" spans="2:15" s="150" customFormat="1">
      <c r="B73" s="88" t="s">
        <v>2761</v>
      </c>
      <c r="C73" s="98" t="s">
        <v>2553</v>
      </c>
      <c r="D73" s="85">
        <v>4985</v>
      </c>
      <c r="E73" s="85" t="s">
        <v>536</v>
      </c>
      <c r="F73" s="85" t="s">
        <v>156</v>
      </c>
      <c r="G73" s="95">
        <v>2.7900000000000005</v>
      </c>
      <c r="H73" s="98" t="s">
        <v>159</v>
      </c>
      <c r="I73" s="99">
        <v>4.4500000000000005E-2</v>
      </c>
      <c r="J73" s="99">
        <v>4.0600000000000004E-2</v>
      </c>
      <c r="K73" s="95">
        <v>1713386.39</v>
      </c>
      <c r="L73" s="97">
        <v>101.24</v>
      </c>
      <c r="M73" s="95">
        <v>1734.63239</v>
      </c>
      <c r="N73" s="96">
        <f t="shared" si="2"/>
        <v>7.6924657163823904E-4</v>
      </c>
      <c r="O73" s="96">
        <f>M73/'סכום נכסי הקרן'!$C$42</f>
        <v>3.3444985393616219E-5</v>
      </c>
    </row>
    <row r="74" spans="2:15" s="150" customFormat="1">
      <c r="B74" s="88" t="s">
        <v>2761</v>
      </c>
      <c r="C74" s="98" t="s">
        <v>2553</v>
      </c>
      <c r="D74" s="85">
        <v>90135668</v>
      </c>
      <c r="E74" s="85" t="s">
        <v>536</v>
      </c>
      <c r="F74" s="85" t="s">
        <v>156</v>
      </c>
      <c r="G74" s="95">
        <v>0.72999999999999987</v>
      </c>
      <c r="H74" s="98" t="s">
        <v>159</v>
      </c>
      <c r="I74" s="99">
        <v>3.4500000000000003E-2</v>
      </c>
      <c r="J74" s="99">
        <v>2.9099999999999994E-2</v>
      </c>
      <c r="K74" s="95">
        <v>1428506.16</v>
      </c>
      <c r="L74" s="97">
        <v>100.44</v>
      </c>
      <c r="M74" s="95">
        <v>1434.7915500000001</v>
      </c>
      <c r="N74" s="96">
        <f t="shared" si="2"/>
        <v>6.3627803055897917E-4</v>
      </c>
      <c r="O74" s="96">
        <f>M74/'סכום נכסי הקרן'!$C$42</f>
        <v>2.7663833968091636E-5</v>
      </c>
    </row>
    <row r="75" spans="2:15" s="150" customFormat="1">
      <c r="B75" s="88" t="s">
        <v>2761</v>
      </c>
      <c r="C75" s="98" t="s">
        <v>2553</v>
      </c>
      <c r="D75" s="85">
        <v>4984</v>
      </c>
      <c r="E75" s="85" t="s">
        <v>536</v>
      </c>
      <c r="F75" s="85" t="s">
        <v>156</v>
      </c>
      <c r="G75" s="95">
        <v>0.73</v>
      </c>
      <c r="H75" s="98" t="s">
        <v>159</v>
      </c>
      <c r="I75" s="99">
        <v>3.4500000000000003E-2</v>
      </c>
      <c r="J75" s="99">
        <v>2.9099999999999994E-2</v>
      </c>
      <c r="K75" s="95">
        <v>1401861.7</v>
      </c>
      <c r="L75" s="97">
        <v>100.44</v>
      </c>
      <c r="M75" s="95">
        <v>1408.0298500000001</v>
      </c>
      <c r="N75" s="96">
        <f t="shared" si="2"/>
        <v>6.2441018691966426E-4</v>
      </c>
      <c r="O75" s="96">
        <f>M75/'סכום נכסי הקרן'!$C$42</f>
        <v>2.7147848753721032E-5</v>
      </c>
    </row>
    <row r="76" spans="2:15" s="150" customFormat="1">
      <c r="B76" s="88" t="s">
        <v>2761</v>
      </c>
      <c r="C76" s="98" t="s">
        <v>2553</v>
      </c>
      <c r="D76" s="85">
        <v>4987</v>
      </c>
      <c r="E76" s="85" t="s">
        <v>536</v>
      </c>
      <c r="F76" s="85" t="s">
        <v>156</v>
      </c>
      <c r="G76" s="95">
        <v>3.48</v>
      </c>
      <c r="H76" s="98" t="s">
        <v>159</v>
      </c>
      <c r="I76" s="99">
        <v>3.4000000000000002E-2</v>
      </c>
      <c r="J76" s="99">
        <v>3.2600000000000004E-2</v>
      </c>
      <c r="K76" s="95">
        <v>5971608.1299999999</v>
      </c>
      <c r="L76" s="97">
        <v>101.31</v>
      </c>
      <c r="M76" s="95">
        <v>6049.8358099999996</v>
      </c>
      <c r="N76" s="96">
        <f t="shared" si="2"/>
        <v>2.6828828301867168E-3</v>
      </c>
      <c r="O76" s="96">
        <f>M76/'סכום נכסי הקרן'!$C$42</f>
        <v>1.1664527392989953E-4</v>
      </c>
    </row>
    <row r="77" spans="2:15" s="150" customFormat="1">
      <c r="B77" s="88" t="s">
        <v>2761</v>
      </c>
      <c r="C77" s="98" t="s">
        <v>2553</v>
      </c>
      <c r="D77" s="85">
        <v>90135663</v>
      </c>
      <c r="E77" s="85" t="s">
        <v>536</v>
      </c>
      <c r="F77" s="85" t="s">
        <v>156</v>
      </c>
      <c r="G77" s="95">
        <v>3.48</v>
      </c>
      <c r="H77" s="98" t="s">
        <v>159</v>
      </c>
      <c r="I77" s="99">
        <v>3.4000000000000002E-2</v>
      </c>
      <c r="J77" s="99">
        <v>3.2600000000000004E-2</v>
      </c>
      <c r="K77" s="95">
        <v>5429790.0800000001</v>
      </c>
      <c r="L77" s="97">
        <v>101.31</v>
      </c>
      <c r="M77" s="95">
        <v>5500.9199800000006</v>
      </c>
      <c r="N77" s="96">
        <f t="shared" si="2"/>
        <v>2.439458561863526E-3</v>
      </c>
      <c r="O77" s="96">
        <f>M77/'סכום נכסי הקרן'!$C$42</f>
        <v>1.0606177392003595E-4</v>
      </c>
    </row>
    <row r="78" spans="2:15" s="150" customFormat="1">
      <c r="B78" s="88" t="s">
        <v>2761</v>
      </c>
      <c r="C78" s="98" t="s">
        <v>2553</v>
      </c>
      <c r="D78" s="85">
        <v>90135666</v>
      </c>
      <c r="E78" s="85" t="s">
        <v>536</v>
      </c>
      <c r="F78" s="85" t="s">
        <v>156</v>
      </c>
      <c r="G78" s="95">
        <v>2.66</v>
      </c>
      <c r="H78" s="98" t="s">
        <v>159</v>
      </c>
      <c r="I78" s="99">
        <v>4.4000000000000004E-2</v>
      </c>
      <c r="J78" s="99">
        <v>4.0399999999999998E-2</v>
      </c>
      <c r="K78" s="95">
        <v>1197224.4999999998</v>
      </c>
      <c r="L78" s="97">
        <v>101.17</v>
      </c>
      <c r="M78" s="95">
        <v>1211.2320300000001</v>
      </c>
      <c r="N78" s="96">
        <f t="shared" si="2"/>
        <v>5.3713748913447005E-4</v>
      </c>
      <c r="O78" s="96">
        <f>M78/'סכום נכסי הקרן'!$C$42</f>
        <v>2.3353442369210068E-5</v>
      </c>
    </row>
    <row r="79" spans="2:15" s="150" customFormat="1">
      <c r="B79" s="88" t="s">
        <v>2761</v>
      </c>
      <c r="C79" s="98" t="s">
        <v>2553</v>
      </c>
      <c r="D79" s="85">
        <v>4983</v>
      </c>
      <c r="E79" s="85" t="s">
        <v>536</v>
      </c>
      <c r="F79" s="85" t="s">
        <v>156</v>
      </c>
      <c r="G79" s="95">
        <v>2.66</v>
      </c>
      <c r="H79" s="98" t="s">
        <v>159</v>
      </c>
      <c r="I79" s="99">
        <v>4.4000000000000004E-2</v>
      </c>
      <c r="J79" s="99">
        <v>4.0400000000000012E-2</v>
      </c>
      <c r="K79" s="95">
        <v>1430305.17</v>
      </c>
      <c r="L79" s="97">
        <v>101.17</v>
      </c>
      <c r="M79" s="95">
        <v>1447.0397600000001</v>
      </c>
      <c r="N79" s="96">
        <f t="shared" si="2"/>
        <v>6.4170966760526151E-4</v>
      </c>
      <c r="O79" s="96">
        <f>M79/'סכום נכסי הקרן'!$C$42</f>
        <v>2.7899988444918822E-5</v>
      </c>
    </row>
    <row r="80" spans="2:15" s="150" customFormat="1">
      <c r="B80" s="88" t="s">
        <v>2761</v>
      </c>
      <c r="C80" s="98" t="s">
        <v>2553</v>
      </c>
      <c r="D80" s="85">
        <v>90135662</v>
      </c>
      <c r="E80" s="85" t="s">
        <v>536</v>
      </c>
      <c r="F80" s="85" t="s">
        <v>156</v>
      </c>
      <c r="G80" s="95">
        <v>0.41000000000000009</v>
      </c>
      <c r="H80" s="98" t="s">
        <v>159</v>
      </c>
      <c r="I80" s="99">
        <v>0.03</v>
      </c>
      <c r="J80" s="99">
        <v>3.4600000000000006E-2</v>
      </c>
      <c r="K80" s="95">
        <v>1904675.47</v>
      </c>
      <c r="L80" s="97">
        <v>102.72</v>
      </c>
      <c r="M80" s="95">
        <v>1956.4827099999998</v>
      </c>
      <c r="N80" s="96">
        <f t="shared" si="2"/>
        <v>8.6762914483396153E-4</v>
      </c>
      <c r="O80" s="96">
        <f>M80/'סכום נכסי הקרן'!$C$42</f>
        <v>3.7722422362246254E-5</v>
      </c>
    </row>
    <row r="81" spans="2:15" s="150" customFormat="1">
      <c r="B81" s="88" t="s">
        <v>2761</v>
      </c>
      <c r="C81" s="98" t="s">
        <v>2553</v>
      </c>
      <c r="D81" s="85">
        <v>90135661</v>
      </c>
      <c r="E81" s="85" t="s">
        <v>536</v>
      </c>
      <c r="F81" s="85" t="s">
        <v>156</v>
      </c>
      <c r="G81" s="95">
        <v>3.86</v>
      </c>
      <c r="H81" s="98" t="s">
        <v>159</v>
      </c>
      <c r="I81" s="99">
        <v>3.5000000000000003E-2</v>
      </c>
      <c r="J81" s="99">
        <v>3.2799999999999996E-2</v>
      </c>
      <c r="K81" s="95">
        <v>1904675.47</v>
      </c>
      <c r="L81" s="97">
        <v>106.64</v>
      </c>
      <c r="M81" s="95">
        <v>2031.1459199999999</v>
      </c>
      <c r="N81" s="96">
        <f t="shared" si="2"/>
        <v>9.0073957137223578E-4</v>
      </c>
      <c r="O81" s="96">
        <f>M81/'סכום נכסי הקרן'!$C$42</f>
        <v>3.9161983840681754E-5</v>
      </c>
    </row>
    <row r="82" spans="2:15" s="150" customFormat="1">
      <c r="B82" s="88" t="s">
        <v>2761</v>
      </c>
      <c r="C82" s="98" t="s">
        <v>2553</v>
      </c>
      <c r="D82" s="85">
        <v>4988</v>
      </c>
      <c r="E82" s="85" t="s">
        <v>536</v>
      </c>
      <c r="F82" s="85" t="s">
        <v>156</v>
      </c>
      <c r="G82" s="95">
        <v>0.40999999999999992</v>
      </c>
      <c r="H82" s="98" t="s">
        <v>159</v>
      </c>
      <c r="I82" s="99">
        <v>0.03</v>
      </c>
      <c r="J82" s="99">
        <v>3.4599999999999999E-2</v>
      </c>
      <c r="K82" s="95">
        <v>1869148.7899999998</v>
      </c>
      <c r="L82" s="97">
        <v>102.72</v>
      </c>
      <c r="M82" s="95">
        <v>1919.9896899999999</v>
      </c>
      <c r="N82" s="96">
        <f t="shared" si="2"/>
        <v>8.5144581360738062E-4</v>
      </c>
      <c r="O82" s="96">
        <f>M82/'סכום נכסי הקרן'!$C$42</f>
        <v>3.7018810157202084E-5</v>
      </c>
    </row>
    <row r="83" spans="2:15" s="150" customFormat="1">
      <c r="B83" s="88" t="s">
        <v>2761</v>
      </c>
      <c r="C83" s="98" t="s">
        <v>2553</v>
      </c>
      <c r="D83" s="85">
        <v>4989</v>
      </c>
      <c r="E83" s="85" t="s">
        <v>536</v>
      </c>
      <c r="F83" s="85" t="s">
        <v>156</v>
      </c>
      <c r="G83" s="95">
        <v>3.8599999999999994</v>
      </c>
      <c r="H83" s="98" t="s">
        <v>159</v>
      </c>
      <c r="I83" s="99">
        <v>3.5000000000000003E-2</v>
      </c>
      <c r="J83" s="99">
        <v>3.2799999999999989E-2</v>
      </c>
      <c r="K83" s="95">
        <v>1869148.7899999998</v>
      </c>
      <c r="L83" s="97">
        <v>106.64</v>
      </c>
      <c r="M83" s="95">
        <v>1993.2602800000002</v>
      </c>
      <c r="N83" s="96">
        <f t="shared" si="2"/>
        <v>8.8393866366848857E-4</v>
      </c>
      <c r="O83" s="96">
        <f>M83/'סכום נכסי הקרן'!$C$42</f>
        <v>3.8431520900099976E-5</v>
      </c>
    </row>
    <row r="84" spans="2:15" s="150" customFormat="1">
      <c r="B84" s="88" t="s">
        <v>2761</v>
      </c>
      <c r="C84" s="98" t="s">
        <v>2553</v>
      </c>
      <c r="D84" s="85">
        <v>90135670</v>
      </c>
      <c r="E84" s="85" t="s">
        <v>536</v>
      </c>
      <c r="F84" s="85" t="s">
        <v>156</v>
      </c>
      <c r="G84" s="95">
        <v>0.48000000000000004</v>
      </c>
      <c r="H84" s="98" t="s">
        <v>159</v>
      </c>
      <c r="I84" s="99">
        <v>2.9500000000000002E-2</v>
      </c>
      <c r="J84" s="99">
        <v>2.2099999999999998E-2</v>
      </c>
      <c r="K84" s="95">
        <v>3276041.9</v>
      </c>
      <c r="L84" s="97">
        <v>100.4</v>
      </c>
      <c r="M84" s="95">
        <v>3289.1460899999997</v>
      </c>
      <c r="N84" s="96">
        <f t="shared" si="2"/>
        <v>1.4586170349037576E-3</v>
      </c>
      <c r="O84" s="96">
        <f>M84/'סכום נכסי הקרן'!$C$42</f>
        <v>6.3417150268662903E-5</v>
      </c>
    </row>
    <row r="85" spans="2:15" s="150" customFormat="1">
      <c r="B85" s="88" t="s">
        <v>2761</v>
      </c>
      <c r="C85" s="98" t="s">
        <v>2553</v>
      </c>
      <c r="D85" s="85">
        <v>4990</v>
      </c>
      <c r="E85" s="85" t="s">
        <v>536</v>
      </c>
      <c r="F85" s="85" t="s">
        <v>156</v>
      </c>
      <c r="G85" s="95">
        <v>0.47999999999999993</v>
      </c>
      <c r="H85" s="98" t="s">
        <v>159</v>
      </c>
      <c r="I85" s="99">
        <v>2.9500000000000002E-2</v>
      </c>
      <c r="J85" s="99">
        <v>2.2099999999999998E-2</v>
      </c>
      <c r="K85" s="95">
        <v>3214935.92</v>
      </c>
      <c r="L85" s="97">
        <v>100.4</v>
      </c>
      <c r="M85" s="95">
        <v>3227.7956899999999</v>
      </c>
      <c r="N85" s="96">
        <f t="shared" si="2"/>
        <v>1.431410356912097E-3</v>
      </c>
      <c r="O85" s="96">
        <f>M85/'סכום נכסי הקרן'!$C$42</f>
        <v>6.2234269536283349E-5</v>
      </c>
    </row>
    <row r="86" spans="2:15" s="150" customFormat="1">
      <c r="B86" s="88" t="s">
        <v>2761</v>
      </c>
      <c r="C86" s="98" t="s">
        <v>2553</v>
      </c>
      <c r="D86" s="85">
        <v>4986</v>
      </c>
      <c r="E86" s="85" t="s">
        <v>536</v>
      </c>
      <c r="F86" s="85" t="s">
        <v>156</v>
      </c>
      <c r="G86" s="95">
        <v>2.6599999999999997</v>
      </c>
      <c r="H86" s="98" t="s">
        <v>159</v>
      </c>
      <c r="I86" s="99">
        <v>4.4000000000000004E-2</v>
      </c>
      <c r="J86" s="99">
        <v>4.0399999999999991E-2</v>
      </c>
      <c r="K86" s="95">
        <v>3218186.63</v>
      </c>
      <c r="L86" s="97">
        <v>101.17</v>
      </c>
      <c r="M86" s="95">
        <v>3255.8394400000002</v>
      </c>
      <c r="N86" s="96">
        <f t="shared" si="2"/>
        <v>1.4438467432425633E-3</v>
      </c>
      <c r="O86" s="96">
        <f>M86/'סכום נכסי הקרן'!$C$42</f>
        <v>6.277497361545267E-5</v>
      </c>
    </row>
    <row r="87" spans="2:15" s="150" customFormat="1">
      <c r="B87" s="88" t="s">
        <v>2762</v>
      </c>
      <c r="C87" s="98" t="s">
        <v>2550</v>
      </c>
      <c r="D87" s="85">
        <v>4099</v>
      </c>
      <c r="E87" s="85" t="s">
        <v>536</v>
      </c>
      <c r="F87" s="85" t="s">
        <v>155</v>
      </c>
      <c r="G87" s="95">
        <v>6.8599999999999994</v>
      </c>
      <c r="H87" s="98" t="s">
        <v>159</v>
      </c>
      <c r="I87" s="99">
        <v>2.9779E-2</v>
      </c>
      <c r="J87" s="99">
        <v>1.8800000000000001E-2</v>
      </c>
      <c r="K87" s="95">
        <v>14869711.41</v>
      </c>
      <c r="L87" s="97">
        <v>107.64</v>
      </c>
      <c r="M87" s="95">
        <v>16005.757150000001</v>
      </c>
      <c r="N87" s="96">
        <f t="shared" si="2"/>
        <v>7.0979729682735439E-3</v>
      </c>
      <c r="O87" s="96">
        <f>M87/'סכום נכסי הקרן'!$C$42</f>
        <v>3.0860274325646505E-4</v>
      </c>
    </row>
    <row r="88" spans="2:15" s="150" customFormat="1">
      <c r="B88" s="88" t="s">
        <v>2762</v>
      </c>
      <c r="C88" s="98" t="s">
        <v>2550</v>
      </c>
      <c r="D88" s="85">
        <v>40999</v>
      </c>
      <c r="E88" s="85" t="s">
        <v>536</v>
      </c>
      <c r="F88" s="85" t="s">
        <v>155</v>
      </c>
      <c r="G88" s="95">
        <v>6.8600000000000012</v>
      </c>
      <c r="H88" s="98" t="s">
        <v>159</v>
      </c>
      <c r="I88" s="99">
        <v>2.9779E-2</v>
      </c>
      <c r="J88" s="99">
        <v>1.8899999999999997E-2</v>
      </c>
      <c r="K88" s="95">
        <v>420523.52000000002</v>
      </c>
      <c r="L88" s="97">
        <v>107.57</v>
      </c>
      <c r="M88" s="95">
        <v>452.35715000000005</v>
      </c>
      <c r="N88" s="96">
        <f t="shared" si="2"/>
        <v>2.0060399471356848E-4</v>
      </c>
      <c r="O88" s="96">
        <f>M88/'סכום נכסי הקרן'!$C$42</f>
        <v>8.7217778024125684E-6</v>
      </c>
    </row>
    <row r="89" spans="2:15" s="150" customFormat="1">
      <c r="B89" s="88" t="s">
        <v>2750</v>
      </c>
      <c r="C89" s="98" t="s">
        <v>2550</v>
      </c>
      <c r="D89" s="85">
        <v>14760844</v>
      </c>
      <c r="E89" s="85" t="s">
        <v>536</v>
      </c>
      <c r="F89" s="85" t="s">
        <v>156</v>
      </c>
      <c r="G89" s="95">
        <v>9.3400000000000016</v>
      </c>
      <c r="H89" s="98" t="s">
        <v>159</v>
      </c>
      <c r="I89" s="99">
        <v>0.06</v>
      </c>
      <c r="J89" s="99">
        <v>1.8100000000000002E-2</v>
      </c>
      <c r="K89" s="95">
        <v>35268440.029999994</v>
      </c>
      <c r="L89" s="97">
        <v>150</v>
      </c>
      <c r="M89" s="95">
        <v>52902.659</v>
      </c>
      <c r="N89" s="96">
        <f t="shared" ref="N89:N150" si="3">+M89/$M$10</f>
        <v>2.3460411151608226E-2</v>
      </c>
      <c r="O89" s="96">
        <f>M89/'סכום נכסי הקרן'!$C$42</f>
        <v>1.0200020867467254E-3</v>
      </c>
    </row>
    <row r="90" spans="2:15" s="150" customFormat="1">
      <c r="B90" s="88" t="s">
        <v>2763</v>
      </c>
      <c r="C90" s="98" t="s">
        <v>2550</v>
      </c>
      <c r="D90" s="85">
        <v>4100</v>
      </c>
      <c r="E90" s="85" t="s">
        <v>536</v>
      </c>
      <c r="F90" s="85" t="s">
        <v>155</v>
      </c>
      <c r="G90" s="95">
        <v>6.8500000000000014</v>
      </c>
      <c r="H90" s="98" t="s">
        <v>159</v>
      </c>
      <c r="I90" s="99">
        <v>2.9779E-2</v>
      </c>
      <c r="J90" s="99">
        <v>1.8800000000000004E-2</v>
      </c>
      <c r="K90" s="95">
        <v>16938236.309999999</v>
      </c>
      <c r="L90" s="97">
        <v>107.64</v>
      </c>
      <c r="M90" s="95">
        <v>18232.317339999998</v>
      </c>
      <c r="N90" s="96">
        <f t="shared" si="3"/>
        <v>8.0853716831699521E-3</v>
      </c>
      <c r="O90" s="96">
        <f>M90/'סכום נכסי הקרן'!$C$42</f>
        <v>3.5153245762237586E-4</v>
      </c>
    </row>
    <row r="91" spans="2:15" s="150" customFormat="1">
      <c r="B91" s="88" t="s">
        <v>2785</v>
      </c>
      <c r="C91" s="98" t="s">
        <v>2550</v>
      </c>
      <c r="D91" s="85">
        <v>443423</v>
      </c>
      <c r="E91" s="85" t="s">
        <v>536</v>
      </c>
      <c r="F91" s="85" t="s">
        <v>156</v>
      </c>
      <c r="G91" s="95">
        <v>2.08</v>
      </c>
      <c r="H91" s="98" t="s">
        <v>159</v>
      </c>
      <c r="I91" s="99">
        <v>2.75E-2</v>
      </c>
      <c r="J91" s="99">
        <v>2.2799999999999997E-2</v>
      </c>
      <c r="K91" s="95">
        <v>19081579.719999999</v>
      </c>
      <c r="L91" s="97">
        <v>101.61</v>
      </c>
      <c r="M91" s="95">
        <v>19388.793000000001</v>
      </c>
      <c r="N91" s="96">
        <f t="shared" si="3"/>
        <v>8.5982267075351265E-3</v>
      </c>
      <c r="O91" s="96">
        <f>M91/'סכום נכסי הקרן'!$C$42</f>
        <v>3.7383015699646218E-4</v>
      </c>
    </row>
    <row r="92" spans="2:15" s="150" customFormat="1">
      <c r="B92" s="88" t="s">
        <v>2785</v>
      </c>
      <c r="C92" s="98" t="s">
        <v>2550</v>
      </c>
      <c r="D92" s="85">
        <v>443424</v>
      </c>
      <c r="E92" s="85" t="s">
        <v>536</v>
      </c>
      <c r="F92" s="85" t="s">
        <v>156</v>
      </c>
      <c r="G92" s="95">
        <v>2.77</v>
      </c>
      <c r="H92" s="98" t="s">
        <v>159</v>
      </c>
      <c r="I92" s="99">
        <v>3.1699999999999999E-2</v>
      </c>
      <c r="J92" s="99">
        <v>2.46E-2</v>
      </c>
      <c r="K92" s="95">
        <v>34982896.149999999</v>
      </c>
      <c r="L92" s="97">
        <v>102.72</v>
      </c>
      <c r="M92" s="95">
        <v>35934.432670000002</v>
      </c>
      <c r="N92" s="96">
        <f t="shared" si="3"/>
        <v>1.593561799867154E-2</v>
      </c>
      <c r="O92" s="96">
        <f>M92/'סכום נכסי הקרן'!$C$42</f>
        <v>6.9284223141713355E-4</v>
      </c>
    </row>
    <row r="93" spans="2:15" s="150" customFormat="1">
      <c r="B93" s="88" t="s">
        <v>2764</v>
      </c>
      <c r="C93" s="98" t="s">
        <v>2553</v>
      </c>
      <c r="D93" s="85">
        <v>22333</v>
      </c>
      <c r="E93" s="85" t="s">
        <v>536</v>
      </c>
      <c r="F93" s="85" t="s">
        <v>157</v>
      </c>
      <c r="G93" s="95">
        <v>3.5200000000000005</v>
      </c>
      <c r="H93" s="98" t="s">
        <v>159</v>
      </c>
      <c r="I93" s="99">
        <v>3.7000000000000005E-2</v>
      </c>
      <c r="J93" s="99">
        <v>1.78E-2</v>
      </c>
      <c r="K93" s="95">
        <v>59761961.700000003</v>
      </c>
      <c r="L93" s="97">
        <v>107.8</v>
      </c>
      <c r="M93" s="95">
        <v>64423.393979999993</v>
      </c>
      <c r="N93" s="96">
        <f t="shared" si="3"/>
        <v>2.8569439402901131E-2</v>
      </c>
      <c r="O93" s="96">
        <f>M93/'סכום נכסי הקרן'!$C$42</f>
        <v>1.2421303113498779E-3</v>
      </c>
    </row>
    <row r="94" spans="2:15" s="150" customFormat="1">
      <c r="B94" s="88" t="s">
        <v>2764</v>
      </c>
      <c r="C94" s="98" t="s">
        <v>2553</v>
      </c>
      <c r="D94" s="85">
        <v>22334</v>
      </c>
      <c r="E94" s="85" t="s">
        <v>536</v>
      </c>
      <c r="F94" s="85" t="s">
        <v>157</v>
      </c>
      <c r="G94" s="95">
        <v>4.2299999999999995</v>
      </c>
      <c r="H94" s="98" t="s">
        <v>159</v>
      </c>
      <c r="I94" s="99">
        <v>3.7000000000000005E-2</v>
      </c>
      <c r="J94" s="99">
        <v>1.9299999999999994E-2</v>
      </c>
      <c r="K94" s="95">
        <v>20786769.299999997</v>
      </c>
      <c r="L94" s="97">
        <v>108.6</v>
      </c>
      <c r="M94" s="95">
        <v>22574.431200000003</v>
      </c>
      <c r="N94" s="96">
        <f t="shared" si="3"/>
        <v>1.0010941746154816E-2</v>
      </c>
      <c r="O94" s="96">
        <f>M94/'סכום נכסי הקרן'!$C$42</f>
        <v>4.3525159918937883E-4</v>
      </c>
    </row>
    <row r="95" spans="2:15" s="150" customFormat="1">
      <c r="B95" s="88" t="s">
        <v>2765</v>
      </c>
      <c r="C95" s="98" t="s">
        <v>2553</v>
      </c>
      <c r="D95" s="85">
        <v>11898420</v>
      </c>
      <c r="E95" s="85" t="s">
        <v>313</v>
      </c>
      <c r="F95" s="85" t="s">
        <v>156</v>
      </c>
      <c r="G95" s="95">
        <v>6.4899999999999993</v>
      </c>
      <c r="H95" s="98" t="s">
        <v>159</v>
      </c>
      <c r="I95" s="99">
        <v>5.5E-2</v>
      </c>
      <c r="J95" s="99">
        <v>3.6000000000000004E-2</v>
      </c>
      <c r="K95" s="95">
        <v>2526822.7799999998</v>
      </c>
      <c r="L95" s="97">
        <v>114.94</v>
      </c>
      <c r="M95" s="95">
        <v>2904.33</v>
      </c>
      <c r="N95" s="96">
        <f t="shared" si="3"/>
        <v>1.2879650514343772E-3</v>
      </c>
      <c r="O95" s="96">
        <f>M95/'סכום נכסי הקרן'!$C$42</f>
        <v>5.5997613666283139E-5</v>
      </c>
    </row>
    <row r="96" spans="2:15" s="150" customFormat="1">
      <c r="B96" s="88" t="s">
        <v>2765</v>
      </c>
      <c r="C96" s="98" t="s">
        <v>2553</v>
      </c>
      <c r="D96" s="85">
        <v>11898421</v>
      </c>
      <c r="E96" s="85" t="s">
        <v>313</v>
      </c>
      <c r="F96" s="85" t="s">
        <v>156</v>
      </c>
      <c r="G96" s="95">
        <v>6.4899999999999993</v>
      </c>
      <c r="H96" s="98" t="s">
        <v>159</v>
      </c>
      <c r="I96" s="99">
        <v>5.5E-2</v>
      </c>
      <c r="J96" s="99">
        <v>3.6000000000000004E-2</v>
      </c>
      <c r="K96" s="95">
        <v>4935922.53</v>
      </c>
      <c r="L96" s="97">
        <v>114.94</v>
      </c>
      <c r="M96" s="95">
        <v>5673.34915</v>
      </c>
      <c r="N96" s="96">
        <f t="shared" si="3"/>
        <v>2.5159246469185423E-3</v>
      </c>
      <c r="O96" s="96">
        <f>M96/'סכום נכסי הקרן'!$C$42</f>
        <v>1.0938633485025318E-4</v>
      </c>
    </row>
    <row r="97" spans="2:15" s="150" customFormat="1">
      <c r="B97" s="88" t="s">
        <v>2765</v>
      </c>
      <c r="C97" s="98" t="s">
        <v>2553</v>
      </c>
      <c r="D97" s="85">
        <v>11898422</v>
      </c>
      <c r="E97" s="85" t="s">
        <v>313</v>
      </c>
      <c r="F97" s="85" t="s">
        <v>156</v>
      </c>
      <c r="G97" s="95">
        <v>6.4300000000000006</v>
      </c>
      <c r="H97" s="98" t="s">
        <v>159</v>
      </c>
      <c r="I97" s="99">
        <v>5.5E-2</v>
      </c>
      <c r="J97" s="99">
        <v>4.2599999999999999E-2</v>
      </c>
      <c r="K97" s="95">
        <v>6024732.4299999997</v>
      </c>
      <c r="L97" s="97">
        <v>109.92</v>
      </c>
      <c r="M97" s="95">
        <v>6622.3855999999996</v>
      </c>
      <c r="N97" s="96">
        <f t="shared" si="3"/>
        <v>2.9367879028630627E-3</v>
      </c>
      <c r="O97" s="96">
        <f>M97/'סכום נכסי הקרן'!$C$42</f>
        <v>1.276844540317239E-4</v>
      </c>
    </row>
    <row r="98" spans="2:15" s="150" customFormat="1">
      <c r="B98" s="88" t="s">
        <v>2765</v>
      </c>
      <c r="C98" s="98" t="s">
        <v>2553</v>
      </c>
      <c r="D98" s="85">
        <v>11896110</v>
      </c>
      <c r="E98" s="85" t="s">
        <v>313</v>
      </c>
      <c r="F98" s="85" t="s">
        <v>156</v>
      </c>
      <c r="G98" s="95">
        <v>6.8199999999999994</v>
      </c>
      <c r="H98" s="98" t="s">
        <v>159</v>
      </c>
      <c r="I98" s="99">
        <v>5.5E-2</v>
      </c>
      <c r="J98" s="99">
        <v>1.7200000000000003E-2</v>
      </c>
      <c r="K98" s="95">
        <v>30548065.899999999</v>
      </c>
      <c r="L98" s="97">
        <v>135.78</v>
      </c>
      <c r="M98" s="95">
        <v>41478.161820000001</v>
      </c>
      <c r="N98" s="96">
        <f t="shared" si="3"/>
        <v>1.8394060875279228E-2</v>
      </c>
      <c r="O98" s="96">
        <f>M98/'סכום נכסי הקרן'!$C$42</f>
        <v>7.997293975491544E-4</v>
      </c>
    </row>
    <row r="99" spans="2:15" s="150" customFormat="1">
      <c r="B99" s="88" t="s">
        <v>2765</v>
      </c>
      <c r="C99" s="98" t="s">
        <v>2553</v>
      </c>
      <c r="D99" s="85">
        <v>11898200</v>
      </c>
      <c r="E99" s="85" t="s">
        <v>313</v>
      </c>
      <c r="F99" s="85" t="s">
        <v>156</v>
      </c>
      <c r="G99" s="95">
        <v>6.8500000000000005</v>
      </c>
      <c r="H99" s="98" t="s">
        <v>159</v>
      </c>
      <c r="I99" s="99">
        <v>5.5E-2</v>
      </c>
      <c r="J99" s="99">
        <v>1.5800000000000002E-2</v>
      </c>
      <c r="K99" s="95">
        <v>434220.1</v>
      </c>
      <c r="L99" s="97">
        <v>131.41</v>
      </c>
      <c r="M99" s="95">
        <v>570.60860000000002</v>
      </c>
      <c r="N99" s="96">
        <f t="shared" si="3"/>
        <v>2.5304422529392253E-4</v>
      </c>
      <c r="O99" s="96">
        <f>M99/'סכום נכסי הקרן'!$C$42</f>
        <v>1.1001752534133067E-5</v>
      </c>
    </row>
    <row r="100" spans="2:15" s="150" customFormat="1">
      <c r="B100" s="88" t="s">
        <v>2765</v>
      </c>
      <c r="C100" s="98" t="s">
        <v>2553</v>
      </c>
      <c r="D100" s="85">
        <v>11898230</v>
      </c>
      <c r="E100" s="85" t="s">
        <v>313</v>
      </c>
      <c r="F100" s="85" t="s">
        <v>156</v>
      </c>
      <c r="G100" s="95">
        <v>6.3900000000000006</v>
      </c>
      <c r="H100" s="98" t="s">
        <v>159</v>
      </c>
      <c r="I100" s="99">
        <v>5.5E-2</v>
      </c>
      <c r="J100" s="99">
        <v>4.1899999999999993E-2</v>
      </c>
      <c r="K100" s="95">
        <v>3829287.81</v>
      </c>
      <c r="L100" s="97">
        <v>111.29</v>
      </c>
      <c r="M100" s="95">
        <v>4261.6142499999996</v>
      </c>
      <c r="N100" s="96">
        <f t="shared" si="3"/>
        <v>1.8898714046594997E-3</v>
      </c>
      <c r="O100" s="96">
        <f>M100/'סכום נכסי הקרן'!$C$42</f>
        <v>8.216705001367853E-5</v>
      </c>
    </row>
    <row r="101" spans="2:15" s="150" customFormat="1">
      <c r="B101" s="88" t="s">
        <v>2765</v>
      </c>
      <c r="C101" s="98" t="s">
        <v>2553</v>
      </c>
      <c r="D101" s="85">
        <v>11898120</v>
      </c>
      <c r="E101" s="85" t="s">
        <v>313</v>
      </c>
      <c r="F101" s="85" t="s">
        <v>156</v>
      </c>
      <c r="G101" s="95">
        <v>6.8100000000000005</v>
      </c>
      <c r="H101" s="98" t="s">
        <v>159</v>
      </c>
      <c r="I101" s="99">
        <v>5.5E-2</v>
      </c>
      <c r="J101" s="99">
        <v>1.77E-2</v>
      </c>
      <c r="K101" s="95">
        <v>1042543.5</v>
      </c>
      <c r="L101" s="97">
        <v>130.55000000000001</v>
      </c>
      <c r="M101" s="95">
        <v>1361.0404699999999</v>
      </c>
      <c r="N101" s="96">
        <f t="shared" si="3"/>
        <v>6.0357210060420783E-4</v>
      </c>
      <c r="O101" s="96">
        <f>M101/'סכום נכסי הקרן'!$C$42</f>
        <v>2.6241859025398776E-5</v>
      </c>
    </row>
    <row r="102" spans="2:15" s="150" customFormat="1">
      <c r="B102" s="88" t="s">
        <v>2765</v>
      </c>
      <c r="C102" s="98" t="s">
        <v>2553</v>
      </c>
      <c r="D102" s="85">
        <v>11898130</v>
      </c>
      <c r="E102" s="85" t="s">
        <v>313</v>
      </c>
      <c r="F102" s="85" t="s">
        <v>156</v>
      </c>
      <c r="G102" s="95">
        <v>6.39</v>
      </c>
      <c r="H102" s="98" t="s">
        <v>159</v>
      </c>
      <c r="I102" s="99">
        <v>5.5E-2</v>
      </c>
      <c r="J102" s="99">
        <v>4.1900000000000007E-2</v>
      </c>
      <c r="K102" s="95">
        <v>2109574.94</v>
      </c>
      <c r="L102" s="97">
        <v>111.61</v>
      </c>
      <c r="M102" s="95">
        <v>2354.4964100000002</v>
      </c>
      <c r="N102" s="96">
        <f t="shared" si="3"/>
        <v>1.0441337898268127E-3</v>
      </c>
      <c r="O102" s="96">
        <f>M102/'סכום נכסי הקרן'!$C$42</f>
        <v>4.5396418570145473E-5</v>
      </c>
    </row>
    <row r="103" spans="2:15" s="150" customFormat="1">
      <c r="B103" s="88" t="s">
        <v>2765</v>
      </c>
      <c r="C103" s="98" t="s">
        <v>2553</v>
      </c>
      <c r="D103" s="85">
        <v>11898140</v>
      </c>
      <c r="E103" s="85" t="s">
        <v>313</v>
      </c>
      <c r="F103" s="85" t="s">
        <v>156</v>
      </c>
      <c r="G103" s="95">
        <v>6.3900000000000015</v>
      </c>
      <c r="H103" s="98" t="s">
        <v>159</v>
      </c>
      <c r="I103" s="99">
        <v>5.5E-2</v>
      </c>
      <c r="J103" s="99">
        <v>4.1899999999999993E-2</v>
      </c>
      <c r="K103" s="95">
        <v>3270200.8</v>
      </c>
      <c r="L103" s="97">
        <v>111.81</v>
      </c>
      <c r="M103" s="95">
        <v>3656.4114799999998</v>
      </c>
      <c r="N103" s="96">
        <f t="shared" si="3"/>
        <v>1.6214859192665596E-3</v>
      </c>
      <c r="O103" s="96">
        <f>M103/'סכום נכסי הקרן'!$C$42</f>
        <v>7.0498296495922488E-5</v>
      </c>
    </row>
    <row r="104" spans="2:15" s="150" customFormat="1">
      <c r="B104" s="88" t="s">
        <v>2765</v>
      </c>
      <c r="C104" s="98" t="s">
        <v>2553</v>
      </c>
      <c r="D104" s="85">
        <v>11898150</v>
      </c>
      <c r="E104" s="85" t="s">
        <v>313</v>
      </c>
      <c r="F104" s="85" t="s">
        <v>156</v>
      </c>
      <c r="G104" s="95">
        <v>6.79</v>
      </c>
      <c r="H104" s="98" t="s">
        <v>159</v>
      </c>
      <c r="I104" s="99">
        <v>5.5E-2</v>
      </c>
      <c r="J104" s="99">
        <v>1.89E-2</v>
      </c>
      <c r="K104" s="95">
        <v>1431415.98</v>
      </c>
      <c r="L104" s="97">
        <v>129.27000000000001</v>
      </c>
      <c r="M104" s="95">
        <v>1850.3913600000001</v>
      </c>
      <c r="N104" s="96">
        <f t="shared" si="3"/>
        <v>8.2058147770953276E-4</v>
      </c>
      <c r="O104" s="96">
        <f>M104/'סכום נכסי הקרן'!$C$42</f>
        <v>3.5676903281895742E-5</v>
      </c>
    </row>
    <row r="105" spans="2:15" s="150" customFormat="1">
      <c r="B105" s="88" t="s">
        <v>2765</v>
      </c>
      <c r="C105" s="98" t="s">
        <v>2553</v>
      </c>
      <c r="D105" s="85">
        <v>11898160</v>
      </c>
      <c r="E105" s="85" t="s">
        <v>313</v>
      </c>
      <c r="F105" s="85" t="s">
        <v>156</v>
      </c>
      <c r="G105" s="95">
        <v>6.7799999999999994</v>
      </c>
      <c r="H105" s="98" t="s">
        <v>159</v>
      </c>
      <c r="I105" s="99">
        <v>5.5E-2</v>
      </c>
      <c r="J105" s="99">
        <v>1.9699999999999999E-2</v>
      </c>
      <c r="K105" s="95">
        <v>524262.68</v>
      </c>
      <c r="L105" s="97">
        <v>128.06</v>
      </c>
      <c r="M105" s="95">
        <v>671.37079000000006</v>
      </c>
      <c r="N105" s="96">
        <f t="shared" si="3"/>
        <v>2.9772860318004105E-4</v>
      </c>
      <c r="O105" s="96">
        <f>M105/'סכום נכסי הקרן'!$C$42</f>
        <v>1.2944521499019502E-5</v>
      </c>
    </row>
    <row r="106" spans="2:15" s="150" customFormat="1">
      <c r="B106" s="88" t="s">
        <v>2765</v>
      </c>
      <c r="C106" s="98" t="s">
        <v>2553</v>
      </c>
      <c r="D106" s="85">
        <v>11898270</v>
      </c>
      <c r="E106" s="85" t="s">
        <v>313</v>
      </c>
      <c r="F106" s="85" t="s">
        <v>156</v>
      </c>
      <c r="G106" s="95">
        <v>6.7800000000000011</v>
      </c>
      <c r="H106" s="98" t="s">
        <v>159</v>
      </c>
      <c r="I106" s="99">
        <v>5.5E-2</v>
      </c>
      <c r="J106" s="99">
        <v>1.9800000000000002E-2</v>
      </c>
      <c r="K106" s="95">
        <v>863682.48</v>
      </c>
      <c r="L106" s="97">
        <v>127.84</v>
      </c>
      <c r="M106" s="95">
        <v>1104.13168</v>
      </c>
      <c r="N106" s="96">
        <f t="shared" si="3"/>
        <v>4.8964236709379621E-4</v>
      </c>
      <c r="O106" s="96">
        <f>M106/'סכום נכסי הקרן'!$C$42</f>
        <v>2.1288469028431399E-5</v>
      </c>
    </row>
    <row r="107" spans="2:15" s="150" customFormat="1">
      <c r="B107" s="88" t="s">
        <v>2765</v>
      </c>
      <c r="C107" s="98" t="s">
        <v>2553</v>
      </c>
      <c r="D107" s="85">
        <v>11898280</v>
      </c>
      <c r="E107" s="85" t="s">
        <v>313</v>
      </c>
      <c r="F107" s="85" t="s">
        <v>156</v>
      </c>
      <c r="G107" s="95">
        <v>6.76</v>
      </c>
      <c r="H107" s="98" t="s">
        <v>159</v>
      </c>
      <c r="I107" s="99">
        <v>5.5E-2</v>
      </c>
      <c r="J107" s="99">
        <v>2.0400000000000001E-2</v>
      </c>
      <c r="K107" s="95">
        <v>758483.32</v>
      </c>
      <c r="L107" s="97">
        <v>127.15</v>
      </c>
      <c r="M107" s="95">
        <v>964.41151000000002</v>
      </c>
      <c r="N107" s="96">
        <f t="shared" si="3"/>
        <v>4.2768153759423189E-4</v>
      </c>
      <c r="O107" s="96">
        <f>M107/'סכום נכסי הקרן'!$C$42</f>
        <v>1.8594561620854642E-5</v>
      </c>
    </row>
    <row r="108" spans="2:15" s="150" customFormat="1">
      <c r="B108" s="88" t="s">
        <v>2766</v>
      </c>
      <c r="C108" s="98" t="s">
        <v>2553</v>
      </c>
      <c r="D108" s="85">
        <v>11898290</v>
      </c>
      <c r="E108" s="85" t="s">
        <v>313</v>
      </c>
      <c r="F108" s="85" t="s">
        <v>156</v>
      </c>
      <c r="G108" s="95">
        <v>6.3900000000000006</v>
      </c>
      <c r="H108" s="98" t="s">
        <v>159</v>
      </c>
      <c r="I108" s="99">
        <v>5.5E-2</v>
      </c>
      <c r="J108" s="99">
        <v>4.1900000000000007E-2</v>
      </c>
      <c r="K108" s="95">
        <v>2364709.15</v>
      </c>
      <c r="L108" s="97">
        <v>110.83</v>
      </c>
      <c r="M108" s="95">
        <v>2620.8070499999999</v>
      </c>
      <c r="N108" s="96">
        <f t="shared" si="3"/>
        <v>1.1622329029252283E-3</v>
      </c>
      <c r="O108" s="96">
        <f>M108/'סכום נכסי הקרן'!$C$42</f>
        <v>5.0531083134413512E-5</v>
      </c>
    </row>
    <row r="109" spans="2:15" s="150" customFormat="1">
      <c r="B109" s="88" t="s">
        <v>2765</v>
      </c>
      <c r="C109" s="98" t="s">
        <v>2553</v>
      </c>
      <c r="D109" s="85">
        <v>11896120</v>
      </c>
      <c r="E109" s="85" t="s">
        <v>313</v>
      </c>
      <c r="F109" s="85" t="s">
        <v>156</v>
      </c>
      <c r="G109" s="95">
        <v>6.43</v>
      </c>
      <c r="H109" s="98" t="s">
        <v>159</v>
      </c>
      <c r="I109" s="99">
        <v>5.5888E-2</v>
      </c>
      <c r="J109" s="99">
        <v>3.889999999999999E-2</v>
      </c>
      <c r="K109" s="95">
        <v>1190066.3799999999</v>
      </c>
      <c r="L109" s="97">
        <v>116.09</v>
      </c>
      <c r="M109" s="95">
        <v>1381.5481100000002</v>
      </c>
      <c r="N109" s="96">
        <f t="shared" si="3"/>
        <v>6.1266649538971709E-4</v>
      </c>
      <c r="O109" s="96">
        <f>M109/'סכום נכסי הקרן'!$C$42</f>
        <v>2.6637261373591725E-5</v>
      </c>
    </row>
    <row r="110" spans="2:15" s="150" customFormat="1">
      <c r="B110" s="88" t="s">
        <v>2765</v>
      </c>
      <c r="C110" s="98" t="s">
        <v>2553</v>
      </c>
      <c r="D110" s="85">
        <v>11898300</v>
      </c>
      <c r="E110" s="85" t="s">
        <v>313</v>
      </c>
      <c r="F110" s="85" t="s">
        <v>156</v>
      </c>
      <c r="G110" s="95">
        <v>6.39</v>
      </c>
      <c r="H110" s="98" t="s">
        <v>159</v>
      </c>
      <c r="I110" s="99">
        <v>5.5E-2</v>
      </c>
      <c r="J110" s="99">
        <v>4.1899999999999993E-2</v>
      </c>
      <c r="K110" s="95">
        <v>1730278.47</v>
      </c>
      <c r="L110" s="97">
        <v>110.83</v>
      </c>
      <c r="M110" s="95">
        <v>1917.6675500000001</v>
      </c>
      <c r="N110" s="96">
        <f t="shared" si="3"/>
        <v>8.5041602871222845E-4</v>
      </c>
      <c r="O110" s="96">
        <f>M110/'סכום נכסי הקרן'!$C$42</f>
        <v>3.6974037593960641E-5</v>
      </c>
    </row>
    <row r="111" spans="2:15" s="150" customFormat="1">
      <c r="B111" s="88" t="s">
        <v>2765</v>
      </c>
      <c r="C111" s="98" t="s">
        <v>2553</v>
      </c>
      <c r="D111" s="85">
        <v>11898310</v>
      </c>
      <c r="E111" s="85" t="s">
        <v>313</v>
      </c>
      <c r="F111" s="85" t="s">
        <v>156</v>
      </c>
      <c r="G111" s="95">
        <v>6.7299999999999995</v>
      </c>
      <c r="H111" s="98" t="s">
        <v>159</v>
      </c>
      <c r="I111" s="99">
        <v>5.5E-2</v>
      </c>
      <c r="J111" s="99">
        <v>2.2200000000000001E-2</v>
      </c>
      <c r="K111" s="95">
        <v>843675.53</v>
      </c>
      <c r="L111" s="97">
        <v>125.6</v>
      </c>
      <c r="M111" s="95">
        <v>1059.65643</v>
      </c>
      <c r="N111" s="96">
        <f t="shared" si="3"/>
        <v>4.6991920627742668E-4</v>
      </c>
      <c r="O111" s="96">
        <f>M111/'סכום נכסי הקרן'!$C$42</f>
        <v>2.0430953571437408E-5</v>
      </c>
    </row>
    <row r="112" spans="2:15" s="150" customFormat="1">
      <c r="B112" s="88" t="s">
        <v>2765</v>
      </c>
      <c r="C112" s="98" t="s">
        <v>2553</v>
      </c>
      <c r="D112" s="85">
        <v>11898320</v>
      </c>
      <c r="E112" s="85" t="s">
        <v>313</v>
      </c>
      <c r="F112" s="85" t="s">
        <v>156</v>
      </c>
      <c r="G112" s="95">
        <v>6.7199999999999989</v>
      </c>
      <c r="H112" s="98" t="s">
        <v>159</v>
      </c>
      <c r="I112" s="99">
        <v>5.5E-2</v>
      </c>
      <c r="J112" s="99">
        <v>2.2599999999999999E-2</v>
      </c>
      <c r="K112" s="95">
        <v>217887.23</v>
      </c>
      <c r="L112" s="97">
        <v>125.26</v>
      </c>
      <c r="M112" s="95">
        <v>272.92553000000004</v>
      </c>
      <c r="N112" s="96">
        <f t="shared" si="3"/>
        <v>1.2103257697445013E-4</v>
      </c>
      <c r="O112" s="96">
        <f>M112/'סכום נכסי הקרן'!$C$42</f>
        <v>5.2622044976313198E-6</v>
      </c>
    </row>
    <row r="113" spans="2:15" s="150" customFormat="1">
      <c r="B113" s="88" t="s">
        <v>2765</v>
      </c>
      <c r="C113" s="98" t="s">
        <v>2553</v>
      </c>
      <c r="D113" s="85">
        <v>11898330</v>
      </c>
      <c r="E113" s="85" t="s">
        <v>313</v>
      </c>
      <c r="F113" s="85" t="s">
        <v>156</v>
      </c>
      <c r="G113" s="95">
        <v>6.3900000000000006</v>
      </c>
      <c r="H113" s="98" t="s">
        <v>159</v>
      </c>
      <c r="I113" s="99">
        <v>5.5E-2</v>
      </c>
      <c r="J113" s="99">
        <v>4.1900000000000007E-2</v>
      </c>
      <c r="K113" s="95">
        <v>2478853.34</v>
      </c>
      <c r="L113" s="97">
        <v>110.83</v>
      </c>
      <c r="M113" s="95">
        <v>2747.31306</v>
      </c>
      <c r="N113" s="96">
        <f t="shared" si="3"/>
        <v>1.2183337315763829E-3</v>
      </c>
      <c r="O113" s="96">
        <f>M113/'סכום נכסי הקרן'!$C$42</f>
        <v>5.2970211840326045E-5</v>
      </c>
    </row>
    <row r="114" spans="2:15" s="150" customFormat="1">
      <c r="B114" s="88" t="s">
        <v>2765</v>
      </c>
      <c r="C114" s="98" t="s">
        <v>2553</v>
      </c>
      <c r="D114" s="85">
        <v>11898340</v>
      </c>
      <c r="E114" s="85" t="s">
        <v>313</v>
      </c>
      <c r="F114" s="85" t="s">
        <v>156</v>
      </c>
      <c r="G114" s="95">
        <v>6.66</v>
      </c>
      <c r="H114" s="98" t="s">
        <v>159</v>
      </c>
      <c r="I114" s="99">
        <v>5.5E-2</v>
      </c>
      <c r="J114" s="99">
        <v>2.6299999999999994E-2</v>
      </c>
      <c r="K114" s="95">
        <v>479459.29</v>
      </c>
      <c r="L114" s="97">
        <v>122.27</v>
      </c>
      <c r="M114" s="95">
        <v>586.23486000000003</v>
      </c>
      <c r="N114" s="96">
        <f t="shared" si="3"/>
        <v>2.5997390503576555E-4</v>
      </c>
      <c r="O114" s="96">
        <f>M114/'סכום נכסי הקרן'!$C$42</f>
        <v>1.1303038293853518E-5</v>
      </c>
    </row>
    <row r="115" spans="2:15" s="150" customFormat="1">
      <c r="B115" s="88" t="s">
        <v>2765</v>
      </c>
      <c r="C115" s="98" t="s">
        <v>2553</v>
      </c>
      <c r="D115" s="85">
        <v>11898350</v>
      </c>
      <c r="E115" s="85" t="s">
        <v>313</v>
      </c>
      <c r="F115" s="85" t="s">
        <v>156</v>
      </c>
      <c r="G115" s="95">
        <v>6.66</v>
      </c>
      <c r="H115" s="98" t="s">
        <v>159</v>
      </c>
      <c r="I115" s="99">
        <v>5.5E-2</v>
      </c>
      <c r="J115" s="99">
        <v>2.6700000000000005E-2</v>
      </c>
      <c r="K115" s="95">
        <v>461479.39</v>
      </c>
      <c r="L115" s="97">
        <v>122</v>
      </c>
      <c r="M115" s="95">
        <v>563.00483999999994</v>
      </c>
      <c r="N115" s="96">
        <f t="shared" si="3"/>
        <v>2.4967223342678115E-4</v>
      </c>
      <c r="O115" s="96">
        <f>M115/'סכום נכסי הקרן'!$C$42</f>
        <v>1.0855146461513516E-5</v>
      </c>
    </row>
    <row r="116" spans="2:15" s="150" customFormat="1">
      <c r="B116" s="88" t="s">
        <v>2765</v>
      </c>
      <c r="C116" s="98" t="s">
        <v>2553</v>
      </c>
      <c r="D116" s="85">
        <v>11898360</v>
      </c>
      <c r="E116" s="85" t="s">
        <v>313</v>
      </c>
      <c r="F116" s="85" t="s">
        <v>156</v>
      </c>
      <c r="G116" s="95">
        <v>6.620000000000001</v>
      </c>
      <c r="H116" s="98" t="s">
        <v>159</v>
      </c>
      <c r="I116" s="99">
        <v>5.5E-2</v>
      </c>
      <c r="J116" s="99">
        <v>2.8300000000000006E-2</v>
      </c>
      <c r="K116" s="95">
        <v>919050.31</v>
      </c>
      <c r="L116" s="97">
        <v>120.7</v>
      </c>
      <c r="M116" s="95">
        <v>1109.29369</v>
      </c>
      <c r="N116" s="96">
        <f t="shared" si="3"/>
        <v>4.9193153136753746E-4</v>
      </c>
      <c r="O116" s="96">
        <f>M116/'סכום נכסי הקרן'!$C$42</f>
        <v>2.1387996369236846E-5</v>
      </c>
    </row>
    <row r="117" spans="2:15" s="150" customFormat="1">
      <c r="B117" s="88" t="s">
        <v>2765</v>
      </c>
      <c r="C117" s="98" t="s">
        <v>2553</v>
      </c>
      <c r="D117" s="85">
        <v>11898380</v>
      </c>
      <c r="E117" s="85" t="s">
        <v>313</v>
      </c>
      <c r="F117" s="85" t="s">
        <v>156</v>
      </c>
      <c r="G117" s="95">
        <v>6.54</v>
      </c>
      <c r="H117" s="98" t="s">
        <v>159</v>
      </c>
      <c r="I117" s="99">
        <v>5.5E-2</v>
      </c>
      <c r="J117" s="99">
        <v>3.3000000000000002E-2</v>
      </c>
      <c r="K117" s="95">
        <v>578603.75</v>
      </c>
      <c r="L117" s="97">
        <v>117.11</v>
      </c>
      <c r="M117" s="95">
        <v>677.60282999999993</v>
      </c>
      <c r="N117" s="96">
        <f t="shared" si="3"/>
        <v>3.0049228696223552E-4</v>
      </c>
      <c r="O117" s="96">
        <f>M117/'סכום נכסי הקרן'!$C$42</f>
        <v>1.3064679803438358E-5</v>
      </c>
    </row>
    <row r="118" spans="2:15" s="150" customFormat="1">
      <c r="B118" s="88" t="s">
        <v>2765</v>
      </c>
      <c r="C118" s="98" t="s">
        <v>2553</v>
      </c>
      <c r="D118" s="85">
        <v>11898390</v>
      </c>
      <c r="E118" s="85" t="s">
        <v>313</v>
      </c>
      <c r="F118" s="85" t="s">
        <v>156</v>
      </c>
      <c r="G118" s="95">
        <v>6.5100000000000007</v>
      </c>
      <c r="H118" s="98" t="s">
        <v>159</v>
      </c>
      <c r="I118" s="99">
        <v>5.5E-2</v>
      </c>
      <c r="J118" s="99">
        <v>3.4700000000000002E-2</v>
      </c>
      <c r="K118" s="95">
        <v>325322.21000000002</v>
      </c>
      <c r="L118" s="97">
        <v>115.9</v>
      </c>
      <c r="M118" s="95">
        <v>377.04843</v>
      </c>
      <c r="N118" s="96">
        <f t="shared" si="3"/>
        <v>1.672073078948333E-4</v>
      </c>
      <c r="O118" s="96">
        <f>M118/'סכום נכסי הקרן'!$C$42</f>
        <v>7.269770417486512E-6</v>
      </c>
    </row>
    <row r="119" spans="2:15" s="150" customFormat="1">
      <c r="B119" s="88" t="s">
        <v>2765</v>
      </c>
      <c r="C119" s="98" t="s">
        <v>2553</v>
      </c>
      <c r="D119" s="85">
        <v>11898400</v>
      </c>
      <c r="E119" s="85" t="s">
        <v>313</v>
      </c>
      <c r="F119" s="85" t="s">
        <v>156</v>
      </c>
      <c r="G119" s="95">
        <v>6.58</v>
      </c>
      <c r="H119" s="98" t="s">
        <v>159</v>
      </c>
      <c r="I119" s="99">
        <v>5.5E-2</v>
      </c>
      <c r="J119" s="99">
        <v>3.0699999999999998E-2</v>
      </c>
      <c r="K119" s="95">
        <v>967144.77</v>
      </c>
      <c r="L119" s="97">
        <v>118.83</v>
      </c>
      <c r="M119" s="95">
        <v>1149.25809</v>
      </c>
      <c r="N119" s="96">
        <f t="shared" si="3"/>
        <v>5.0965429376077244E-4</v>
      </c>
      <c r="O119" s="96">
        <f>M119/'סכום נכסי הקרן'!$C$42</f>
        <v>2.2158539328062052E-5</v>
      </c>
    </row>
    <row r="120" spans="2:15" s="150" customFormat="1">
      <c r="B120" s="88" t="s">
        <v>2765</v>
      </c>
      <c r="C120" s="98" t="s">
        <v>2553</v>
      </c>
      <c r="D120" s="85">
        <v>11896130</v>
      </c>
      <c r="E120" s="85" t="s">
        <v>313</v>
      </c>
      <c r="F120" s="85" t="s">
        <v>156</v>
      </c>
      <c r="G120" s="95">
        <v>6.8599999999999994</v>
      </c>
      <c r="H120" s="98" t="s">
        <v>159</v>
      </c>
      <c r="I120" s="99">
        <v>5.6619999999999997E-2</v>
      </c>
      <c r="J120" s="99">
        <v>1.4200000000000001E-2</v>
      </c>
      <c r="K120" s="95">
        <v>1221025.05</v>
      </c>
      <c r="L120" s="97">
        <v>136.88</v>
      </c>
      <c r="M120" s="95">
        <v>1671.33917</v>
      </c>
      <c r="N120" s="96">
        <f t="shared" si="3"/>
        <v>7.4117832341825463E-4</v>
      </c>
      <c r="O120" s="96">
        <f>M120/'סכום נכסי הקרן'!$C$42</f>
        <v>3.2224645665949229E-5</v>
      </c>
    </row>
    <row r="121" spans="2:15" s="150" customFormat="1">
      <c r="B121" s="88" t="s">
        <v>2765</v>
      </c>
      <c r="C121" s="98" t="s">
        <v>2553</v>
      </c>
      <c r="D121" s="85">
        <v>11898410</v>
      </c>
      <c r="E121" s="85" t="s">
        <v>313</v>
      </c>
      <c r="F121" s="85" t="s">
        <v>156</v>
      </c>
      <c r="G121" s="95">
        <v>6.5699999999999994</v>
      </c>
      <c r="H121" s="98" t="s">
        <v>159</v>
      </c>
      <c r="I121" s="99">
        <v>5.5E-2</v>
      </c>
      <c r="J121" s="99">
        <v>3.15E-2</v>
      </c>
      <c r="K121" s="95">
        <v>379602.98</v>
      </c>
      <c r="L121" s="97">
        <v>118.23</v>
      </c>
      <c r="M121" s="95">
        <v>448.80459000000002</v>
      </c>
      <c r="N121" s="96">
        <f t="shared" si="3"/>
        <v>1.9902856316029329E-4</v>
      </c>
      <c r="O121" s="96">
        <f>M121/'סכום נכסי הקרן'!$C$42</f>
        <v>8.6532818386597271E-6</v>
      </c>
    </row>
    <row r="122" spans="2:15" s="150" customFormat="1">
      <c r="B122" s="88" t="s">
        <v>2765</v>
      </c>
      <c r="C122" s="98" t="s">
        <v>2553</v>
      </c>
      <c r="D122" s="85">
        <v>11896140</v>
      </c>
      <c r="E122" s="85" t="s">
        <v>313</v>
      </c>
      <c r="F122" s="85" t="s">
        <v>156</v>
      </c>
      <c r="G122" s="95">
        <v>6.45</v>
      </c>
      <c r="H122" s="98" t="s">
        <v>159</v>
      </c>
      <c r="I122" s="99">
        <v>5.5309999999999998E-2</v>
      </c>
      <c r="J122" s="99">
        <v>3.8599999999999995E-2</v>
      </c>
      <c r="K122" s="95">
        <v>4502596.5999999996</v>
      </c>
      <c r="L122" s="97">
        <v>116.01</v>
      </c>
      <c r="M122" s="95">
        <v>5223.4624999999996</v>
      </c>
      <c r="N122" s="96">
        <f t="shared" si="3"/>
        <v>2.3164162293809725E-3</v>
      </c>
      <c r="O122" s="96">
        <f>M122/'סכום נכסי הקרן'!$C$42</f>
        <v>1.0071219010075215E-4</v>
      </c>
    </row>
    <row r="123" spans="2:15" s="150" customFormat="1">
      <c r="B123" s="88" t="s">
        <v>2765</v>
      </c>
      <c r="C123" s="98" t="s">
        <v>2553</v>
      </c>
      <c r="D123" s="85">
        <v>11896150</v>
      </c>
      <c r="E123" s="85" t="s">
        <v>313</v>
      </c>
      <c r="F123" s="85" t="s">
        <v>156</v>
      </c>
      <c r="G123" s="95">
        <v>6.44</v>
      </c>
      <c r="H123" s="98" t="s">
        <v>159</v>
      </c>
      <c r="I123" s="99">
        <v>5.5452000000000001E-2</v>
      </c>
      <c r="J123" s="99">
        <v>3.8699999999999998E-2</v>
      </c>
      <c r="K123" s="95">
        <v>2620394.21</v>
      </c>
      <c r="L123" s="97">
        <v>116.04</v>
      </c>
      <c r="M123" s="95">
        <v>3040.7055599999999</v>
      </c>
      <c r="N123" s="96">
        <f t="shared" si="3"/>
        <v>1.3484426676659321E-3</v>
      </c>
      <c r="O123" s="96">
        <f>M123/'סכום נכסי הקרן'!$C$42</f>
        <v>5.8627034538705696E-5</v>
      </c>
    </row>
    <row r="124" spans="2:15" s="150" customFormat="1">
      <c r="B124" s="88" t="s">
        <v>2765</v>
      </c>
      <c r="C124" s="98" t="s">
        <v>2553</v>
      </c>
      <c r="D124" s="85">
        <v>11896160</v>
      </c>
      <c r="E124" s="85" t="s">
        <v>313</v>
      </c>
      <c r="F124" s="85" t="s">
        <v>156</v>
      </c>
      <c r="G124" s="95">
        <v>6.4799999999999995</v>
      </c>
      <c r="H124" s="98" t="s">
        <v>159</v>
      </c>
      <c r="I124" s="99">
        <v>5.5E-2</v>
      </c>
      <c r="J124" s="99">
        <v>3.6799999999999999E-2</v>
      </c>
      <c r="K124" s="95">
        <v>1845744.12</v>
      </c>
      <c r="L124" s="97">
        <v>115.6</v>
      </c>
      <c r="M124" s="95">
        <v>2133.68021</v>
      </c>
      <c r="N124" s="96">
        <f t="shared" si="3"/>
        <v>9.4620981135654797E-4</v>
      </c>
      <c r="O124" s="96">
        <f>M124/'סכום נכסי הקרן'!$C$42</f>
        <v>4.1138920193977228E-5</v>
      </c>
    </row>
    <row r="125" spans="2:15" s="150" customFormat="1">
      <c r="B125" s="88" t="s">
        <v>2765</v>
      </c>
      <c r="C125" s="98" t="s">
        <v>2553</v>
      </c>
      <c r="D125" s="85">
        <v>11898170</v>
      </c>
      <c r="E125" s="85" t="s">
        <v>313</v>
      </c>
      <c r="F125" s="85" t="s">
        <v>156</v>
      </c>
      <c r="G125" s="95">
        <v>6.39</v>
      </c>
      <c r="H125" s="98" t="s">
        <v>159</v>
      </c>
      <c r="I125" s="99">
        <v>5.5E-2</v>
      </c>
      <c r="J125" s="99">
        <v>4.1899999999999993E-2</v>
      </c>
      <c r="K125" s="95">
        <v>3396296.95</v>
      </c>
      <c r="L125" s="97">
        <v>112.03</v>
      </c>
      <c r="M125" s="95">
        <v>3804.8714500000001</v>
      </c>
      <c r="N125" s="96">
        <f t="shared" si="3"/>
        <v>1.6873225331833653E-3</v>
      </c>
      <c r="O125" s="96">
        <f>M125/'סכום נכסי הקרן'!$C$42</f>
        <v>7.3360713660971914E-5</v>
      </c>
    </row>
    <row r="126" spans="2:15" s="150" customFormat="1">
      <c r="B126" s="88" t="s">
        <v>2765</v>
      </c>
      <c r="C126" s="98" t="s">
        <v>2553</v>
      </c>
      <c r="D126" s="85">
        <v>11898180</v>
      </c>
      <c r="E126" s="85" t="s">
        <v>313</v>
      </c>
      <c r="F126" s="85" t="s">
        <v>156</v>
      </c>
      <c r="G126" s="95">
        <v>6.39</v>
      </c>
      <c r="H126" s="98" t="s">
        <v>159</v>
      </c>
      <c r="I126" s="99">
        <v>5.5E-2</v>
      </c>
      <c r="J126" s="99">
        <v>4.1900000000000007E-2</v>
      </c>
      <c r="K126" s="95">
        <v>1506089.01</v>
      </c>
      <c r="L126" s="97">
        <v>112.36</v>
      </c>
      <c r="M126" s="95">
        <v>1692.2414899999999</v>
      </c>
      <c r="N126" s="96">
        <f t="shared" si="3"/>
        <v>7.5044774447367792E-4</v>
      </c>
      <c r="O126" s="96">
        <f>M126/'סכום נכסי הקרן'!$C$42</f>
        <v>3.262765773416772E-5</v>
      </c>
    </row>
    <row r="127" spans="2:15" s="150" customFormat="1">
      <c r="B127" s="88" t="s">
        <v>2765</v>
      </c>
      <c r="C127" s="98" t="s">
        <v>2553</v>
      </c>
      <c r="D127" s="85">
        <v>11898190</v>
      </c>
      <c r="E127" s="85" t="s">
        <v>313</v>
      </c>
      <c r="F127" s="85" t="s">
        <v>156</v>
      </c>
      <c r="G127" s="95">
        <v>6.4899999999999993</v>
      </c>
      <c r="H127" s="98" t="s">
        <v>159</v>
      </c>
      <c r="I127" s="99">
        <v>5.5E-2</v>
      </c>
      <c r="J127" s="99">
        <v>3.6000000000000004E-2</v>
      </c>
      <c r="K127" s="95">
        <v>1899178.36</v>
      </c>
      <c r="L127" s="97">
        <v>115.2</v>
      </c>
      <c r="M127" s="95">
        <v>2187.85331</v>
      </c>
      <c r="N127" s="96">
        <f t="shared" si="3"/>
        <v>9.7023361702872003E-4</v>
      </c>
      <c r="O127" s="96">
        <f>M127/'סכום נכסי הקרן'!$C$42</f>
        <v>4.2183417315483709E-5</v>
      </c>
    </row>
    <row r="128" spans="2:15" s="150" customFormat="1">
      <c r="B128" s="88" t="s">
        <v>2746</v>
      </c>
      <c r="C128" s="98" t="s">
        <v>2553</v>
      </c>
      <c r="D128" s="85">
        <v>2424</v>
      </c>
      <c r="E128" s="85" t="s">
        <v>313</v>
      </c>
      <c r="F128" s="85" t="s">
        <v>155</v>
      </c>
      <c r="G128" s="95">
        <v>5.55</v>
      </c>
      <c r="H128" s="98" t="s">
        <v>159</v>
      </c>
      <c r="I128" s="99">
        <v>7.1500000000000008E-2</v>
      </c>
      <c r="J128" s="99">
        <v>1.5499999999999998E-2</v>
      </c>
      <c r="K128" s="95">
        <v>38623918.810000002</v>
      </c>
      <c r="L128" s="97">
        <v>141.47999999999999</v>
      </c>
      <c r="M128" s="95">
        <v>54645.117740000002</v>
      </c>
      <c r="N128" s="96">
        <f t="shared" si="3"/>
        <v>2.4233128425708066E-2</v>
      </c>
      <c r="O128" s="96">
        <f>M128/'סכום נכסי הקרן'!$C$42</f>
        <v>1.053597969911503E-3</v>
      </c>
    </row>
    <row r="129" spans="2:15" s="150" customFormat="1">
      <c r="B129" s="88" t="s">
        <v>2767</v>
      </c>
      <c r="C129" s="98" t="s">
        <v>2553</v>
      </c>
      <c r="D129" s="85">
        <v>91102799</v>
      </c>
      <c r="E129" s="85" t="s">
        <v>313</v>
      </c>
      <c r="F129" s="85" t="s">
        <v>156</v>
      </c>
      <c r="G129" s="95">
        <v>3.5499999999999994</v>
      </c>
      <c r="H129" s="98" t="s">
        <v>159</v>
      </c>
      <c r="I129" s="99">
        <v>4.7500000000000001E-2</v>
      </c>
      <c r="J129" s="99">
        <v>1.44E-2</v>
      </c>
      <c r="K129" s="95">
        <v>12434594.479999997</v>
      </c>
      <c r="L129" s="97">
        <v>116.84</v>
      </c>
      <c r="M129" s="95">
        <v>14528.579220000001</v>
      </c>
      <c r="N129" s="96">
        <f t="shared" si="3"/>
        <v>6.4428981150061208E-3</v>
      </c>
      <c r="O129" s="96">
        <f>M129/'סכום נכסי הקרן'!$C$42</f>
        <v>2.8012166877784185E-4</v>
      </c>
    </row>
    <row r="130" spans="2:15" s="150" customFormat="1">
      <c r="B130" s="88" t="s">
        <v>2767</v>
      </c>
      <c r="C130" s="98" t="s">
        <v>2553</v>
      </c>
      <c r="D130" s="85">
        <v>91102798</v>
      </c>
      <c r="E130" s="85" t="s">
        <v>313</v>
      </c>
      <c r="F130" s="85" t="s">
        <v>156</v>
      </c>
      <c r="G130" s="95">
        <v>3.5600000000000009</v>
      </c>
      <c r="H130" s="98" t="s">
        <v>159</v>
      </c>
      <c r="I130" s="99">
        <v>4.4999999999999998E-2</v>
      </c>
      <c r="J130" s="99">
        <v>1.4500000000000006E-2</v>
      </c>
      <c r="K130" s="95">
        <v>21149725.519999996</v>
      </c>
      <c r="L130" s="97">
        <v>115.7</v>
      </c>
      <c r="M130" s="95">
        <v>24470.233959999994</v>
      </c>
      <c r="N130" s="96">
        <f t="shared" si="3"/>
        <v>1.0851661533263312E-2</v>
      </c>
      <c r="O130" s="96">
        <f>M130/'סכום נכסי הקרן'!$C$42</f>
        <v>4.7180406758723749E-4</v>
      </c>
    </row>
    <row r="131" spans="2:15" s="150" customFormat="1">
      <c r="B131" s="88" t="s">
        <v>2768</v>
      </c>
      <c r="C131" s="98" t="s">
        <v>2553</v>
      </c>
      <c r="D131" s="85">
        <v>90240690</v>
      </c>
      <c r="E131" s="85" t="s">
        <v>313</v>
      </c>
      <c r="F131" s="85" t="s">
        <v>155</v>
      </c>
      <c r="G131" s="95">
        <v>2.19</v>
      </c>
      <c r="H131" s="98" t="s">
        <v>159</v>
      </c>
      <c r="I131" s="99">
        <v>3.4000000000000002E-2</v>
      </c>
      <c r="J131" s="99">
        <v>-1.1800000000000001E-2</v>
      </c>
      <c r="K131" s="95">
        <v>610921.02999999991</v>
      </c>
      <c r="L131" s="97">
        <v>111.36</v>
      </c>
      <c r="M131" s="95">
        <v>680.32164</v>
      </c>
      <c r="N131" s="96">
        <f t="shared" si="3"/>
        <v>3.0169798062014988E-4</v>
      </c>
      <c r="O131" s="96">
        <f>M131/'סכום נכסי הקרן'!$C$42</f>
        <v>1.3117100455365665E-5</v>
      </c>
    </row>
    <row r="132" spans="2:15" s="150" customFormat="1">
      <c r="B132" s="88" t="s">
        <v>2768</v>
      </c>
      <c r="C132" s="98" t="s">
        <v>2553</v>
      </c>
      <c r="D132" s="85">
        <v>90240692</v>
      </c>
      <c r="E132" s="85" t="s">
        <v>313</v>
      </c>
      <c r="F132" s="85" t="s">
        <v>155</v>
      </c>
      <c r="G132" s="95">
        <v>2.1900000000000004</v>
      </c>
      <c r="H132" s="98" t="s">
        <v>159</v>
      </c>
      <c r="I132" s="99">
        <v>3.4000000000000002E-2</v>
      </c>
      <c r="J132" s="99">
        <v>4.1000000000000009E-2</v>
      </c>
      <c r="K132" s="95">
        <v>2569703.56</v>
      </c>
      <c r="L132" s="97">
        <v>98.97</v>
      </c>
      <c r="M132" s="95">
        <v>2543.2354899999996</v>
      </c>
      <c r="N132" s="96">
        <f t="shared" si="3"/>
        <v>1.1278327286112747E-3</v>
      </c>
      <c r="O132" s="96">
        <f>M132/'סכום נכסי הקרן'!$C$42</f>
        <v>4.9035446533761756E-5</v>
      </c>
    </row>
    <row r="133" spans="2:15" s="150" customFormat="1">
      <c r="B133" s="88" t="s">
        <v>2769</v>
      </c>
      <c r="C133" s="98" t="s">
        <v>2553</v>
      </c>
      <c r="D133" s="85">
        <v>90240790</v>
      </c>
      <c r="E133" s="85" t="s">
        <v>313</v>
      </c>
      <c r="F133" s="85" t="s">
        <v>155</v>
      </c>
      <c r="G133" s="95">
        <v>11.810000000000004</v>
      </c>
      <c r="H133" s="98" t="s">
        <v>159</v>
      </c>
      <c r="I133" s="99">
        <v>3.4000000000000002E-2</v>
      </c>
      <c r="J133" s="99">
        <v>2.5100000000000008E-2</v>
      </c>
      <c r="K133" s="95">
        <v>1359791.91</v>
      </c>
      <c r="L133" s="97">
        <v>111.92</v>
      </c>
      <c r="M133" s="95">
        <v>1521.8790699999995</v>
      </c>
      <c r="N133" s="96">
        <f t="shared" si="3"/>
        <v>6.7489818810860048E-4</v>
      </c>
      <c r="O133" s="96">
        <f>M133/'סכום נכסי הקרן'!$C$42</f>
        <v>2.9342945260580667E-5</v>
      </c>
    </row>
    <row r="134" spans="2:15" s="150" customFormat="1">
      <c r="B134" s="88" t="s">
        <v>2769</v>
      </c>
      <c r="C134" s="98" t="s">
        <v>2553</v>
      </c>
      <c r="D134" s="85">
        <v>90240792</v>
      </c>
      <c r="E134" s="85" t="s">
        <v>313</v>
      </c>
      <c r="F134" s="85" t="s">
        <v>155</v>
      </c>
      <c r="G134" s="95">
        <v>11.409999999999998</v>
      </c>
      <c r="H134" s="98" t="s">
        <v>159</v>
      </c>
      <c r="I134" s="99">
        <v>3.4000000000000002E-2</v>
      </c>
      <c r="J134" s="99">
        <v>3.5399999999999994E-2</v>
      </c>
      <c r="K134" s="95">
        <v>5719662.4500000002</v>
      </c>
      <c r="L134" s="97">
        <v>99.29</v>
      </c>
      <c r="M134" s="95">
        <v>5679.0525700000007</v>
      </c>
      <c r="N134" s="96">
        <f t="shared" si="3"/>
        <v>2.5184539068971445E-3</v>
      </c>
      <c r="O134" s="96">
        <f>M134/'סכום נכסי הקרן'!$C$42</f>
        <v>1.0949630097315816E-4</v>
      </c>
    </row>
    <row r="135" spans="2:15" s="150" customFormat="1">
      <c r="B135" s="88" t="s">
        <v>2770</v>
      </c>
      <c r="C135" s="98" t="s">
        <v>2553</v>
      </c>
      <c r="D135" s="85">
        <v>4180</v>
      </c>
      <c r="E135" s="85" t="s">
        <v>313</v>
      </c>
      <c r="F135" s="85" t="s">
        <v>156</v>
      </c>
      <c r="G135" s="95">
        <v>2.7199999999999998</v>
      </c>
      <c r="H135" s="98" t="s">
        <v>158</v>
      </c>
      <c r="I135" s="99">
        <v>4.8720999999999993E-2</v>
      </c>
      <c r="J135" s="99">
        <v>3.6399999999999995E-2</v>
      </c>
      <c r="K135" s="95">
        <v>3753881.3</v>
      </c>
      <c r="L135" s="97">
        <v>103.85</v>
      </c>
      <c r="M135" s="95">
        <v>14650.209000000003</v>
      </c>
      <c r="N135" s="96">
        <f t="shared" si="3"/>
        <v>6.4968365124518836E-3</v>
      </c>
      <c r="O135" s="96">
        <f>M135/'סכום נכסי הקרן'!$C$42</f>
        <v>2.8246678019106105E-4</v>
      </c>
    </row>
    <row r="136" spans="2:15" s="150" customFormat="1">
      <c r="B136" s="88" t="s">
        <v>2770</v>
      </c>
      <c r="C136" s="98" t="s">
        <v>2553</v>
      </c>
      <c r="D136" s="85">
        <v>4179</v>
      </c>
      <c r="E136" s="85" t="s">
        <v>313</v>
      </c>
      <c r="F136" s="85" t="s">
        <v>156</v>
      </c>
      <c r="G136" s="95">
        <v>2.7600000000000002</v>
      </c>
      <c r="H136" s="98" t="s">
        <v>160</v>
      </c>
      <c r="I136" s="99">
        <v>3.8399999999999997E-2</v>
      </c>
      <c r="J136" s="99">
        <v>2.6600000000000002E-2</v>
      </c>
      <c r="K136" s="95">
        <v>3536665.5200000005</v>
      </c>
      <c r="L136" s="97">
        <v>103.64</v>
      </c>
      <c r="M136" s="95">
        <f>15405.67683-397.82</f>
        <v>15007.856830000001</v>
      </c>
      <c r="N136" s="96">
        <f t="shared" si="3"/>
        <v>6.655440357662773E-3</v>
      </c>
      <c r="O136" s="96">
        <f>M136/'סכום נכסי הקרן'!$C$42</f>
        <v>2.8936249280392683E-4</v>
      </c>
    </row>
    <row r="137" spans="2:15" s="150" customFormat="1">
      <c r="B137" s="88" t="s">
        <v>2771</v>
      </c>
      <c r="C137" s="98" t="s">
        <v>2553</v>
      </c>
      <c r="D137" s="85">
        <v>90839531</v>
      </c>
      <c r="E137" s="85" t="s">
        <v>313</v>
      </c>
      <c r="F137" s="85" t="s">
        <v>156</v>
      </c>
      <c r="G137" s="95">
        <v>0.19999999999999998</v>
      </c>
      <c r="H137" s="98" t="s">
        <v>159</v>
      </c>
      <c r="I137" s="99">
        <v>2.6000000000000002E-2</v>
      </c>
      <c r="J137" s="99">
        <v>2.8100304862930862E-2</v>
      </c>
      <c r="K137" s="95">
        <v>579269.93999999994</v>
      </c>
      <c r="L137" s="97">
        <v>100.09</v>
      </c>
      <c r="M137" s="95">
        <v>579.79170999999997</v>
      </c>
      <c r="N137" s="96">
        <f t="shared" si="3"/>
        <v>2.5711660162287879E-4</v>
      </c>
      <c r="O137" s="96">
        <f>M137/'סכום נכסי הקרן'!$C$42</f>
        <v>1.1178809633717129E-5</v>
      </c>
    </row>
    <row r="138" spans="2:15" s="150" customFormat="1">
      <c r="B138" s="88" t="s">
        <v>2771</v>
      </c>
      <c r="C138" s="98" t="s">
        <v>2553</v>
      </c>
      <c r="D138" s="85">
        <v>90839511</v>
      </c>
      <c r="E138" s="85" t="s">
        <v>313</v>
      </c>
      <c r="F138" s="85" t="s">
        <v>156</v>
      </c>
      <c r="G138" s="95">
        <v>9.6999999999999993</v>
      </c>
      <c r="H138" s="98" t="s">
        <v>159</v>
      </c>
      <c r="I138" s="99">
        <v>4.4999999999999998E-2</v>
      </c>
      <c r="J138" s="99">
        <v>2.86E-2</v>
      </c>
      <c r="K138" s="95">
        <v>4623564.83</v>
      </c>
      <c r="L138" s="97">
        <v>117.08</v>
      </c>
      <c r="M138" s="95">
        <v>5413.2697300000009</v>
      </c>
      <c r="N138" s="96">
        <f t="shared" si="3"/>
        <v>2.4005888539620529E-3</v>
      </c>
      <c r="O138" s="96">
        <f>M138/'סכום נכסי הקרן'!$C$42</f>
        <v>1.0437181278020228E-4</v>
      </c>
    </row>
    <row r="139" spans="2:15" s="150" customFormat="1">
      <c r="B139" s="88" t="s">
        <v>2771</v>
      </c>
      <c r="C139" s="98" t="s">
        <v>2553</v>
      </c>
      <c r="D139" s="85">
        <v>90839541</v>
      </c>
      <c r="E139" s="85" t="s">
        <v>313</v>
      </c>
      <c r="F139" s="85" t="s">
        <v>156</v>
      </c>
      <c r="G139" s="95">
        <v>9.2899999999999991</v>
      </c>
      <c r="H139" s="98" t="s">
        <v>159</v>
      </c>
      <c r="I139" s="99">
        <v>4.4999999999999998E-2</v>
      </c>
      <c r="J139" s="99">
        <v>4.7799999999999995E-2</v>
      </c>
      <c r="K139" s="95">
        <v>1287471.1099999999</v>
      </c>
      <c r="L139" s="97">
        <v>98.63</v>
      </c>
      <c r="M139" s="95">
        <v>1269.83277</v>
      </c>
      <c r="N139" s="96">
        <f t="shared" si="3"/>
        <v>5.6312479261175815E-4</v>
      </c>
      <c r="O139" s="96">
        <f>M139/'סכום נכסי הקרן'!$C$42</f>
        <v>2.4483307639023864E-5</v>
      </c>
    </row>
    <row r="140" spans="2:15" s="150" customFormat="1">
      <c r="B140" s="88" t="s">
        <v>2771</v>
      </c>
      <c r="C140" s="98" t="s">
        <v>2553</v>
      </c>
      <c r="D140" s="85">
        <v>90839512</v>
      </c>
      <c r="E140" s="85" t="s">
        <v>313</v>
      </c>
      <c r="F140" s="85" t="s">
        <v>156</v>
      </c>
      <c r="G140" s="95">
        <v>9.7299999999999986</v>
      </c>
      <c r="H140" s="98" t="s">
        <v>159</v>
      </c>
      <c r="I140" s="99">
        <v>4.4999999999999998E-2</v>
      </c>
      <c r="J140" s="99">
        <v>2.7399999999999997E-2</v>
      </c>
      <c r="K140" s="95">
        <v>907093.66</v>
      </c>
      <c r="L140" s="97">
        <v>118.44</v>
      </c>
      <c r="M140" s="95">
        <v>1074.3617400000003</v>
      </c>
      <c r="N140" s="96">
        <f t="shared" si="3"/>
        <v>4.7644047808555754E-4</v>
      </c>
      <c r="O140" s="96">
        <f>M140/'סכום נכסי הקרן'!$C$42</f>
        <v>2.0714482739342897E-5</v>
      </c>
    </row>
    <row r="141" spans="2:15" s="150" customFormat="1">
      <c r="B141" s="88" t="s">
        <v>2772</v>
      </c>
      <c r="C141" s="98" t="s">
        <v>2553</v>
      </c>
      <c r="D141" s="85">
        <v>90839513</v>
      </c>
      <c r="E141" s="85" t="s">
        <v>313</v>
      </c>
      <c r="F141" s="85" t="s">
        <v>156</v>
      </c>
      <c r="G141" s="95">
        <v>9.68</v>
      </c>
      <c r="H141" s="98" t="s">
        <v>159</v>
      </c>
      <c r="I141" s="99">
        <v>4.4999999999999998E-2</v>
      </c>
      <c r="J141" s="99">
        <v>3.0400000000000003E-2</v>
      </c>
      <c r="K141" s="95">
        <v>3321942.7</v>
      </c>
      <c r="L141" s="97">
        <v>115.62</v>
      </c>
      <c r="M141" s="95">
        <v>3840.8301699999993</v>
      </c>
      <c r="N141" s="96">
        <f t="shared" si="3"/>
        <v>1.7032689217322953E-3</v>
      </c>
      <c r="O141" s="96">
        <f>M141/'סכום נכסי הקרן'!$C$42</f>
        <v>7.4054024169934045E-5</v>
      </c>
    </row>
    <row r="142" spans="2:15" s="150" customFormat="1">
      <c r="B142" s="88" t="s">
        <v>2772</v>
      </c>
      <c r="C142" s="98" t="s">
        <v>2553</v>
      </c>
      <c r="D142" s="85">
        <v>90839515</v>
      </c>
      <c r="E142" s="85" t="s">
        <v>313</v>
      </c>
      <c r="F142" s="85" t="s">
        <v>156</v>
      </c>
      <c r="G142" s="95">
        <v>9.6900000000000013</v>
      </c>
      <c r="H142" s="98" t="s">
        <v>159</v>
      </c>
      <c r="I142" s="99">
        <v>4.4999999999999998E-2</v>
      </c>
      <c r="J142" s="99">
        <v>2.9400000000000003E-2</v>
      </c>
      <c r="K142" s="95">
        <v>3125582.8699999992</v>
      </c>
      <c r="L142" s="97">
        <v>116.72</v>
      </c>
      <c r="M142" s="95">
        <v>3648.1803399999999</v>
      </c>
      <c r="N142" s="96">
        <f t="shared" si="3"/>
        <v>1.61783570711661E-3</v>
      </c>
      <c r="O142" s="96">
        <f>M142/'סכום נכסי הקרן'!$C$42</f>
        <v>7.033959407651661E-5</v>
      </c>
    </row>
    <row r="143" spans="2:15" s="150" customFormat="1">
      <c r="B143" s="88" t="s">
        <v>2772</v>
      </c>
      <c r="C143" s="98" t="s">
        <v>2553</v>
      </c>
      <c r="D143" s="85">
        <v>90839516</v>
      </c>
      <c r="E143" s="85" t="s">
        <v>313</v>
      </c>
      <c r="F143" s="85" t="s">
        <v>156</v>
      </c>
      <c r="G143" s="95">
        <v>9.6900000000000013</v>
      </c>
      <c r="H143" s="98" t="s">
        <v>159</v>
      </c>
      <c r="I143" s="99">
        <v>4.4999999999999998E-2</v>
      </c>
      <c r="J143" s="99">
        <v>2.9600000000000005E-2</v>
      </c>
      <c r="K143" s="95">
        <v>1660948.7</v>
      </c>
      <c r="L143" s="97">
        <v>116.41</v>
      </c>
      <c r="M143" s="95">
        <v>1933.5103999999999</v>
      </c>
      <c r="N143" s="96">
        <f t="shared" si="3"/>
        <v>8.5744175826607278E-4</v>
      </c>
      <c r="O143" s="96">
        <f>M143/'סכום נכסי הקרן'!$C$42</f>
        <v>3.727949936781997E-5</v>
      </c>
    </row>
    <row r="144" spans="2:15" s="150" customFormat="1">
      <c r="B144" s="88" t="s">
        <v>2771</v>
      </c>
      <c r="C144" s="98" t="s">
        <v>2553</v>
      </c>
      <c r="D144" s="85">
        <v>90839517</v>
      </c>
      <c r="E144" s="85" t="s">
        <v>313</v>
      </c>
      <c r="F144" s="85" t="s">
        <v>156</v>
      </c>
      <c r="G144" s="95">
        <v>9.65</v>
      </c>
      <c r="H144" s="98" t="s">
        <v>159</v>
      </c>
      <c r="I144" s="99">
        <v>4.4999999999999998E-2</v>
      </c>
      <c r="J144" s="99">
        <v>3.15E-2</v>
      </c>
      <c r="K144" s="95">
        <v>2876244.11</v>
      </c>
      <c r="L144" s="97">
        <v>114.39</v>
      </c>
      <c r="M144" s="95">
        <v>3290.1356499999997</v>
      </c>
      <c r="N144" s="96">
        <f t="shared" si="3"/>
        <v>1.459055868884847E-3</v>
      </c>
      <c r="O144" s="96">
        <f>M144/'סכום נכסי הקרן'!$C$42</f>
        <v>6.3436229711625515E-5</v>
      </c>
    </row>
    <row r="145" spans="1:15" s="150" customFormat="1">
      <c r="B145" s="88" t="s">
        <v>2771</v>
      </c>
      <c r="C145" s="98" t="s">
        <v>2553</v>
      </c>
      <c r="D145" s="85">
        <v>90839518</v>
      </c>
      <c r="E145" s="85" t="s">
        <v>313</v>
      </c>
      <c r="F145" s="85" t="s">
        <v>156</v>
      </c>
      <c r="G145" s="95">
        <v>9.56</v>
      </c>
      <c r="H145" s="98" t="s">
        <v>159</v>
      </c>
      <c r="I145" s="99">
        <v>4.4999999999999998E-2</v>
      </c>
      <c r="J145" s="99">
        <v>3.5499999999999997E-2</v>
      </c>
      <c r="K145" s="95">
        <v>3416072.96</v>
      </c>
      <c r="L145" s="97">
        <v>110.92</v>
      </c>
      <c r="M145" s="95">
        <v>3789.1081200000003</v>
      </c>
      <c r="N145" s="96">
        <f t="shared" si="3"/>
        <v>1.6803320678663296E-3</v>
      </c>
      <c r="O145" s="96">
        <f>M145/'סכום נכסי הקרן'!$C$42</f>
        <v>7.3056785091066254E-5</v>
      </c>
    </row>
    <row r="146" spans="1:15" s="150" customFormat="1">
      <c r="B146" s="88" t="s">
        <v>2771</v>
      </c>
      <c r="C146" s="98" t="s">
        <v>2553</v>
      </c>
      <c r="D146" s="85">
        <v>90839519</v>
      </c>
      <c r="E146" s="85" t="s">
        <v>313</v>
      </c>
      <c r="F146" s="85" t="s">
        <v>156</v>
      </c>
      <c r="G146" s="95">
        <v>9.41</v>
      </c>
      <c r="H146" s="98" t="s">
        <v>159</v>
      </c>
      <c r="I146" s="99">
        <v>4.4999999999999998E-2</v>
      </c>
      <c r="J146" s="99">
        <v>4.24E-2</v>
      </c>
      <c r="K146" s="95">
        <v>2402825.8400000003</v>
      </c>
      <c r="L146" s="97">
        <v>103.95</v>
      </c>
      <c r="M146" s="95">
        <v>2497.7374199999999</v>
      </c>
      <c r="N146" s="96">
        <f t="shared" si="3"/>
        <v>1.1076559842097382E-3</v>
      </c>
      <c r="O146" s="96">
        <f>M146/'סכום נכסי הקרן'!$C$42</f>
        <v>4.8158210356598177E-5</v>
      </c>
    </row>
    <row r="147" spans="1:15" s="150" customFormat="1">
      <c r="B147" s="88" t="s">
        <v>2771</v>
      </c>
      <c r="C147" s="98" t="s">
        <v>2553</v>
      </c>
      <c r="D147" s="85">
        <v>90839520</v>
      </c>
      <c r="E147" s="85" t="s">
        <v>313</v>
      </c>
      <c r="F147" s="85" t="s">
        <v>156</v>
      </c>
      <c r="G147" s="95">
        <v>9.2899999999999991</v>
      </c>
      <c r="H147" s="98" t="s">
        <v>159</v>
      </c>
      <c r="I147" s="99">
        <v>4.4999999999999998E-2</v>
      </c>
      <c r="J147" s="99">
        <v>4.7799999999999981E-2</v>
      </c>
      <c r="K147" s="95">
        <v>3142112.97</v>
      </c>
      <c r="L147" s="97">
        <v>98.65</v>
      </c>
      <c r="M147" s="95">
        <v>3099.6944600000006</v>
      </c>
      <c r="N147" s="96">
        <f t="shared" si="3"/>
        <v>1.3746021060295334E-3</v>
      </c>
      <c r="O147" s="96">
        <f>M147/'סכום נכסי הקרן'!$C$42</f>
        <v>5.9764383818160528E-5</v>
      </c>
    </row>
    <row r="148" spans="1:15" s="150" customFormat="1">
      <c r="B148" s="88" t="s">
        <v>2773</v>
      </c>
      <c r="C148" s="98" t="s">
        <v>2550</v>
      </c>
      <c r="D148" s="85">
        <v>4540060</v>
      </c>
      <c r="E148" s="85" t="s">
        <v>645</v>
      </c>
      <c r="F148" s="85" t="s">
        <v>156</v>
      </c>
      <c r="G148" s="95">
        <v>0.73</v>
      </c>
      <c r="H148" s="98" t="s">
        <v>159</v>
      </c>
      <c r="I148" s="99">
        <v>6.2950000000000006E-2</v>
      </c>
      <c r="J148" s="99">
        <v>1.9799999999999998E-2</v>
      </c>
      <c r="K148" s="95">
        <v>781862.2</v>
      </c>
      <c r="L148" s="97">
        <v>125.12</v>
      </c>
      <c r="M148" s="95">
        <v>978.26595999999995</v>
      </c>
      <c r="N148" s="96">
        <f t="shared" si="3"/>
        <v>4.3382548384236655E-4</v>
      </c>
      <c r="O148" s="96">
        <f>M148/'סכום נכסי הקרן'!$C$42</f>
        <v>1.8861685583578862E-5</v>
      </c>
    </row>
    <row r="149" spans="1:15" s="150" customFormat="1">
      <c r="B149" s="88" t="s">
        <v>2774</v>
      </c>
      <c r="C149" s="98" t="s">
        <v>2550</v>
      </c>
      <c r="D149" s="85">
        <v>90141407</v>
      </c>
      <c r="E149" s="85" t="s">
        <v>645</v>
      </c>
      <c r="F149" s="85" t="s">
        <v>156</v>
      </c>
      <c r="G149" s="95">
        <v>11.360000000000001</v>
      </c>
      <c r="H149" s="98" t="s">
        <v>159</v>
      </c>
      <c r="I149" s="99">
        <v>6.7000000000000004E-2</v>
      </c>
      <c r="J149" s="99">
        <v>4.6500000000000007E-2</v>
      </c>
      <c r="K149" s="95">
        <v>18755288.049999997</v>
      </c>
      <c r="L149" s="97">
        <v>124.35</v>
      </c>
      <c r="M149" s="95">
        <v>23322.20131</v>
      </c>
      <c r="N149" s="96">
        <f t="shared" si="3"/>
        <v>1.0342550677711228E-2</v>
      </c>
      <c r="O149" s="96">
        <f>M149/'סכום נכסי הקרן'!$C$42</f>
        <v>4.4966915564163254E-4</v>
      </c>
    </row>
    <row r="150" spans="1:15" s="150" customFormat="1">
      <c r="B150" s="88" t="s">
        <v>2775</v>
      </c>
      <c r="C150" s="98" t="s">
        <v>2553</v>
      </c>
      <c r="D150" s="85">
        <v>90800100</v>
      </c>
      <c r="E150" s="85" t="s">
        <v>720</v>
      </c>
      <c r="F150" s="85" t="s">
        <v>156</v>
      </c>
      <c r="G150" s="95">
        <v>1.9100000000000004</v>
      </c>
      <c r="H150" s="98" t="s">
        <v>159</v>
      </c>
      <c r="I150" s="99">
        <v>6.2E-2</v>
      </c>
      <c r="J150" s="99">
        <v>0.37745255827903745</v>
      </c>
      <c r="K150" s="95">
        <v>32195020.239999998</v>
      </c>
      <c r="L150" s="97">
        <v>60.62</v>
      </c>
      <c r="M150" s="95">
        <v>19516.622329999998</v>
      </c>
      <c r="N150" s="96">
        <f t="shared" si="3"/>
        <v>8.6549143806260876E-3</v>
      </c>
      <c r="O150" s="96">
        <f>M150/'סכום נכסי הקרן'!$C$42</f>
        <v>3.7629480028305825E-4</v>
      </c>
    </row>
    <row r="151" spans="1:15" s="150" customFormat="1">
      <c r="B151" s="84"/>
      <c r="C151" s="85"/>
      <c r="D151" s="85"/>
      <c r="E151" s="85"/>
      <c r="F151" s="85"/>
      <c r="G151" s="85"/>
      <c r="H151" s="85"/>
      <c r="I151" s="85"/>
      <c r="J151" s="85"/>
      <c r="K151" s="95"/>
      <c r="L151" s="97"/>
      <c r="M151" s="85"/>
      <c r="N151" s="96"/>
      <c r="O151" s="85"/>
    </row>
    <row r="152" spans="1:15" s="150" customFormat="1">
      <c r="B152" s="102" t="s">
        <v>48</v>
      </c>
      <c r="C152" s="83"/>
      <c r="D152" s="83"/>
      <c r="E152" s="83"/>
      <c r="F152" s="83"/>
      <c r="G152" s="92">
        <v>1.5183821755504621</v>
      </c>
      <c r="H152" s="83"/>
      <c r="I152" s="83"/>
      <c r="J152" s="104">
        <v>2.5921497065414131E-2</v>
      </c>
      <c r="K152" s="92"/>
      <c r="L152" s="94"/>
      <c r="M152" s="92">
        <v>39502.183700000001</v>
      </c>
      <c r="N152" s="93">
        <f t="shared" ref="N152:N155" si="4">+M152/$M$10</f>
        <v>1.7517786222963891E-2</v>
      </c>
      <c r="O152" s="93">
        <f>M152/'סכום נכסי הקרן'!$C$42</f>
        <v>7.616310893759136E-4</v>
      </c>
    </row>
    <row r="153" spans="1:15" s="150" customFormat="1">
      <c r="B153" s="88" t="s">
        <v>2776</v>
      </c>
      <c r="C153" s="98" t="s">
        <v>2550</v>
      </c>
      <c r="D153" s="85">
        <v>4351</v>
      </c>
      <c r="E153" s="85" t="s">
        <v>313</v>
      </c>
      <c r="F153" s="85" t="s">
        <v>156</v>
      </c>
      <c r="G153" s="95">
        <v>1.9300000000000002</v>
      </c>
      <c r="H153" s="98" t="s">
        <v>159</v>
      </c>
      <c r="I153" s="99">
        <v>3.61E-2</v>
      </c>
      <c r="J153" s="99">
        <v>2.2199999999999998E-2</v>
      </c>
      <c r="K153" s="95">
        <v>18362931.759999998</v>
      </c>
      <c r="L153" s="97">
        <v>102.77</v>
      </c>
      <c r="M153" s="95">
        <v>18871.585580000003</v>
      </c>
      <c r="N153" s="96">
        <f t="shared" si="4"/>
        <v>8.3688639693812183E-3</v>
      </c>
      <c r="O153" s="96">
        <f>M153/'סכום נכסי הקרן'!$C$42</f>
        <v>3.638580183997824E-4</v>
      </c>
    </row>
    <row r="154" spans="1:15" s="150" customFormat="1">
      <c r="B154" s="88" t="s">
        <v>2777</v>
      </c>
      <c r="C154" s="98" t="s">
        <v>2550</v>
      </c>
      <c r="D154" s="85">
        <v>10510</v>
      </c>
      <c r="E154" s="85" t="s">
        <v>313</v>
      </c>
      <c r="F154" s="85" t="s">
        <v>156</v>
      </c>
      <c r="G154" s="95">
        <v>0.84</v>
      </c>
      <c r="H154" s="98" t="s">
        <v>159</v>
      </c>
      <c r="I154" s="99">
        <v>4.2500000000000003E-2</v>
      </c>
      <c r="J154" s="99">
        <v>3.5299999999999998E-2</v>
      </c>
      <c r="K154" s="95">
        <v>7599541.0699999984</v>
      </c>
      <c r="L154" s="97">
        <v>100.75</v>
      </c>
      <c r="M154" s="95">
        <v>7656.5376299999998</v>
      </c>
      <c r="N154" s="96">
        <f t="shared" si="4"/>
        <v>3.3953968324646972E-3</v>
      </c>
      <c r="O154" s="96">
        <f>M154/'סכום נכסי הקרן'!$C$42</f>
        <v>1.4762366405542728E-4</v>
      </c>
    </row>
    <row r="155" spans="1:15" s="150" customFormat="1">
      <c r="B155" s="88" t="s">
        <v>2777</v>
      </c>
      <c r="C155" s="98" t="s">
        <v>2550</v>
      </c>
      <c r="D155" s="85">
        <v>3880</v>
      </c>
      <c r="E155" s="85" t="s">
        <v>645</v>
      </c>
      <c r="F155" s="85" t="s">
        <v>156</v>
      </c>
      <c r="G155" s="95">
        <v>1.3199999999999998</v>
      </c>
      <c r="H155" s="98" t="s">
        <v>159</v>
      </c>
      <c r="I155" s="99">
        <v>4.4999999999999998E-2</v>
      </c>
      <c r="J155" s="99">
        <v>2.58E-2</v>
      </c>
      <c r="K155" s="95">
        <v>12624365.550000001</v>
      </c>
      <c r="L155" s="97">
        <v>102.77</v>
      </c>
      <c r="M155" s="95">
        <v>12974.06049</v>
      </c>
      <c r="N155" s="96">
        <f t="shared" si="4"/>
        <v>5.7535254211179762E-3</v>
      </c>
      <c r="O155" s="96">
        <f>M155/'סכום נכסי הקרן'!$C$42</f>
        <v>2.5014940692070397E-4</v>
      </c>
    </row>
    <row r="156" spans="1:15" s="150" customFormat="1">
      <c r="B156" s="84"/>
      <c r="C156" s="85"/>
      <c r="D156" s="85"/>
      <c r="E156" s="85"/>
      <c r="F156" s="85"/>
      <c r="G156" s="85"/>
      <c r="H156" s="85"/>
      <c r="I156" s="85"/>
      <c r="J156" s="85"/>
      <c r="K156" s="95"/>
      <c r="L156" s="97"/>
      <c r="M156" s="85"/>
      <c r="N156" s="96"/>
      <c r="O156" s="85"/>
    </row>
    <row r="157" spans="1:15" s="150" customFormat="1">
      <c r="B157" s="82" t="s">
        <v>51</v>
      </c>
      <c r="C157" s="83"/>
      <c r="D157" s="83"/>
      <c r="E157" s="83"/>
      <c r="F157" s="83"/>
      <c r="G157" s="92">
        <v>4.7361309945745411</v>
      </c>
      <c r="H157" s="83"/>
      <c r="I157" s="83"/>
      <c r="J157" s="104">
        <v>3.6977548980881958E-2</v>
      </c>
      <c r="K157" s="92"/>
      <c r="L157" s="94"/>
      <c r="M157" s="92">
        <v>263154.66683000006</v>
      </c>
      <c r="N157" s="93">
        <f t="shared" ref="N157:N188" si="5">+M157/$M$10</f>
        <v>0.11669955342502314</v>
      </c>
      <c r="O157" s="93">
        <f>M157/'סכום נכסי הקרן'!$C$42</f>
        <v>5.0738150856224316E-3</v>
      </c>
    </row>
    <row r="158" spans="1:15" s="164" customFormat="1">
      <c r="A158" s="150"/>
      <c r="B158" s="122" t="s">
        <v>49</v>
      </c>
      <c r="C158" s="123"/>
      <c r="D158" s="123"/>
      <c r="E158" s="123"/>
      <c r="F158" s="123"/>
      <c r="G158" s="124">
        <v>4.736130994574542</v>
      </c>
      <c r="H158" s="123"/>
      <c r="I158" s="123"/>
      <c r="J158" s="148">
        <v>3.6977548980881965E-2</v>
      </c>
      <c r="K158" s="124"/>
      <c r="L158" s="126"/>
      <c r="M158" s="124">
        <v>263154.66682999994</v>
      </c>
      <c r="N158" s="125">
        <f t="shared" si="5"/>
        <v>0.11669955342502308</v>
      </c>
      <c r="O158" s="125">
        <f>M158/'סכום נכסי הקרן'!$C$42</f>
        <v>5.0738150856224299E-3</v>
      </c>
    </row>
    <row r="159" spans="1:15" s="150" customFormat="1">
      <c r="B159" s="88" t="s">
        <v>2778</v>
      </c>
      <c r="C159" s="98" t="s">
        <v>2553</v>
      </c>
      <c r="D159" s="85">
        <v>4931</v>
      </c>
      <c r="E159" s="85" t="s">
        <v>430</v>
      </c>
      <c r="F159" s="85" t="s">
        <v>156</v>
      </c>
      <c r="G159" s="95">
        <v>5.78</v>
      </c>
      <c r="H159" s="98" t="s">
        <v>158</v>
      </c>
      <c r="I159" s="99">
        <v>4.0244000000000002E-2</v>
      </c>
      <c r="J159" s="99">
        <v>3.7599999999999995E-2</v>
      </c>
      <c r="K159" s="95">
        <v>6863609.54</v>
      </c>
      <c r="L159" s="97">
        <v>102.24</v>
      </c>
      <c r="M159" s="95">
        <v>26371.217499999999</v>
      </c>
      <c r="N159" s="96">
        <f t="shared" si="5"/>
        <v>1.1694678808460006E-2</v>
      </c>
      <c r="O159" s="96">
        <f>M159/'סכום נכסי הקרן'!$C$42</f>
        <v>5.0845642522527568E-4</v>
      </c>
    </row>
    <row r="160" spans="1:15" s="150" customFormat="1">
      <c r="B160" s="88" t="s">
        <v>2778</v>
      </c>
      <c r="C160" s="98" t="s">
        <v>2553</v>
      </c>
      <c r="D160" s="85">
        <v>434246</v>
      </c>
      <c r="E160" s="85" t="s">
        <v>430</v>
      </c>
      <c r="F160" s="85" t="s">
        <v>156</v>
      </c>
      <c r="G160" s="95">
        <v>5.7799999999999994</v>
      </c>
      <c r="H160" s="98" t="s">
        <v>158</v>
      </c>
      <c r="I160" s="99">
        <v>4.0244000000000002E-2</v>
      </c>
      <c r="J160" s="99">
        <v>3.7599999999999995E-2</v>
      </c>
      <c r="K160" s="95">
        <v>256284.83</v>
      </c>
      <c r="L160" s="97">
        <v>102.24</v>
      </c>
      <c r="M160" s="95">
        <v>984.69223999999997</v>
      </c>
      <c r="N160" s="96">
        <f t="shared" si="5"/>
        <v>4.3667530602191628E-4</v>
      </c>
      <c r="O160" s="96">
        <f>M160/'סכום נכסי הקרן'!$C$42</f>
        <v>1.8985588977735641E-5</v>
      </c>
    </row>
    <row r="161" spans="2:15" s="150" customFormat="1">
      <c r="B161" s="88" t="s">
        <v>2778</v>
      </c>
      <c r="C161" s="98" t="s">
        <v>2553</v>
      </c>
      <c r="D161" s="85">
        <v>5046</v>
      </c>
      <c r="E161" s="85" t="s">
        <v>430</v>
      </c>
      <c r="F161" s="85" t="s">
        <v>156</v>
      </c>
      <c r="G161" s="95">
        <v>5.7799999999999994</v>
      </c>
      <c r="H161" s="98" t="s">
        <v>158</v>
      </c>
      <c r="I161" s="99">
        <v>4.0266999999999997E-2</v>
      </c>
      <c r="J161" s="99">
        <v>3.8099999999999995E-2</v>
      </c>
      <c r="K161" s="95">
        <v>1223911.27</v>
      </c>
      <c r="L161" s="97">
        <v>101.92</v>
      </c>
      <c r="M161" s="95">
        <v>4687.7679500000004</v>
      </c>
      <c r="N161" s="96">
        <f t="shared" si="5"/>
        <v>2.0788551193680386E-3</v>
      </c>
      <c r="O161" s="96">
        <f>M161/'סכום נכסי הקרן'!$C$42</f>
        <v>9.0383606071377606E-5</v>
      </c>
    </row>
    <row r="162" spans="2:15" s="150" customFormat="1">
      <c r="B162" s="88" t="s">
        <v>2778</v>
      </c>
      <c r="C162" s="98" t="s">
        <v>2553</v>
      </c>
      <c r="D162" s="85">
        <v>5101</v>
      </c>
      <c r="E162" s="85" t="s">
        <v>430</v>
      </c>
      <c r="F162" s="85" t="s">
        <v>156</v>
      </c>
      <c r="G162" s="95">
        <v>5.83</v>
      </c>
      <c r="H162" s="98" t="s">
        <v>158</v>
      </c>
      <c r="I162" s="99">
        <v>3.7767000000000002E-2</v>
      </c>
      <c r="J162" s="99">
        <v>3.6200000000000003E-2</v>
      </c>
      <c r="K162" s="95">
        <v>907350.84</v>
      </c>
      <c r="L162" s="97">
        <v>101.54</v>
      </c>
      <c r="M162" s="95">
        <v>3462.3357799999999</v>
      </c>
      <c r="N162" s="96">
        <f t="shared" si="5"/>
        <v>1.5354203830042676E-3</v>
      </c>
      <c r="O162" s="96">
        <f>M162/'סכום נכסי הקרן'!$C$42</f>
        <v>6.6756374582567786E-5</v>
      </c>
    </row>
    <row r="163" spans="2:15" s="150" customFormat="1">
      <c r="B163" s="88" t="s">
        <v>2778</v>
      </c>
      <c r="C163" s="98" t="s">
        <v>2553</v>
      </c>
      <c r="D163" s="85">
        <v>5178</v>
      </c>
      <c r="E163" s="85" t="s">
        <v>430</v>
      </c>
      <c r="F163" s="85" t="s">
        <v>156</v>
      </c>
      <c r="G163" s="95">
        <v>5.8100000000000005</v>
      </c>
      <c r="H163" s="98" t="s">
        <v>158</v>
      </c>
      <c r="I163" s="99">
        <v>3.7744E-2</v>
      </c>
      <c r="J163" s="99">
        <v>3.9E-2</v>
      </c>
      <c r="K163" s="95">
        <v>950424.4</v>
      </c>
      <c r="L163" s="97">
        <v>100</v>
      </c>
      <c r="M163" s="95">
        <v>3572.0693700000002</v>
      </c>
      <c r="N163" s="96">
        <f t="shared" si="5"/>
        <v>1.5840832515104048E-3</v>
      </c>
      <c r="O163" s="96">
        <f>M163/'סכום נכסי הקרן'!$C$42</f>
        <v>6.8872118722880458E-5</v>
      </c>
    </row>
    <row r="164" spans="2:15" s="150" customFormat="1">
      <c r="B164" s="88" t="s">
        <v>2786</v>
      </c>
      <c r="C164" s="98" t="s">
        <v>2553</v>
      </c>
      <c r="D164" s="85">
        <v>439880</v>
      </c>
      <c r="E164" s="85" t="s">
        <v>430</v>
      </c>
      <c r="F164" s="85" t="s">
        <v>156</v>
      </c>
      <c r="G164" s="95">
        <v>5.28</v>
      </c>
      <c r="H164" s="98" t="s">
        <v>158</v>
      </c>
      <c r="I164" s="99">
        <v>0.05</v>
      </c>
      <c r="J164" s="99">
        <v>3.6200000000000003E-2</v>
      </c>
      <c r="K164" s="95">
        <v>6266570</v>
      </c>
      <c r="L164" s="97">
        <v>97.56</v>
      </c>
      <c r="M164" s="95">
        <v>22975.155409999999</v>
      </c>
      <c r="N164" s="96">
        <f t="shared" si="5"/>
        <v>1.0188648404056515E-2</v>
      </c>
      <c r="O164" s="96">
        <f>M164/'סכום נכסי הקרן'!$C$42</f>
        <v>4.4297785601911459E-4</v>
      </c>
    </row>
    <row r="165" spans="2:15" s="150" customFormat="1">
      <c r="B165" s="88" t="s">
        <v>2787</v>
      </c>
      <c r="C165" s="98" t="s">
        <v>2553</v>
      </c>
      <c r="D165" s="85">
        <v>5069</v>
      </c>
      <c r="E165" s="85" t="s">
        <v>430</v>
      </c>
      <c r="F165" s="85" t="s">
        <v>156</v>
      </c>
      <c r="G165" s="95">
        <v>2.2000000000000002</v>
      </c>
      <c r="H165" s="98" t="s">
        <v>158</v>
      </c>
      <c r="I165" s="99">
        <v>4.9000000000000002E-2</v>
      </c>
      <c r="J165" s="99">
        <v>4.8000000000000008E-2</v>
      </c>
      <c r="K165" s="95">
        <v>9132108</v>
      </c>
      <c r="L165" s="97">
        <v>100.98</v>
      </c>
      <c r="M165" s="95">
        <v>34654.782089999993</v>
      </c>
      <c r="N165" s="96">
        <f t="shared" si="5"/>
        <v>1.5368139363293419E-2</v>
      </c>
      <c r="O165" s="96">
        <f>M165/'סכום נכסי הקרן'!$C$42</f>
        <v>6.6816962919676753E-4</v>
      </c>
    </row>
    <row r="166" spans="2:15" s="150" customFormat="1">
      <c r="B166" s="88" t="s">
        <v>2779</v>
      </c>
      <c r="C166" s="98" t="s">
        <v>2553</v>
      </c>
      <c r="D166" s="85">
        <v>4901</v>
      </c>
      <c r="E166" s="85" t="s">
        <v>430</v>
      </c>
      <c r="F166" s="85" t="s">
        <v>156</v>
      </c>
      <c r="G166" s="95">
        <v>5.42</v>
      </c>
      <c r="H166" s="98" t="s">
        <v>158</v>
      </c>
      <c r="I166" s="99">
        <v>2.9939E-2</v>
      </c>
      <c r="J166" s="99">
        <v>3.1099999999999999E-2</v>
      </c>
      <c r="K166" s="95">
        <v>2367844.5099999998</v>
      </c>
      <c r="L166" s="97">
        <v>101.24</v>
      </c>
      <c r="M166" s="95">
        <v>9008.6992499999997</v>
      </c>
      <c r="N166" s="96">
        <f t="shared" si="5"/>
        <v>3.9950314850182604E-3</v>
      </c>
      <c r="O166" s="96">
        <f>M166/'סכום נכסי הקרן'!$C$42</f>
        <v>1.736943323373152E-4</v>
      </c>
    </row>
    <row r="167" spans="2:15" s="150" customFormat="1">
      <c r="B167" s="88" t="s">
        <v>2779</v>
      </c>
      <c r="C167" s="98" t="s">
        <v>2553</v>
      </c>
      <c r="D167" s="85">
        <v>4934</v>
      </c>
      <c r="E167" s="85" t="s">
        <v>430</v>
      </c>
      <c r="F167" s="85" t="s">
        <v>156</v>
      </c>
      <c r="G167" s="95">
        <v>5.42</v>
      </c>
      <c r="H167" s="98" t="s">
        <v>158</v>
      </c>
      <c r="I167" s="99">
        <v>2.9939E-2</v>
      </c>
      <c r="J167" s="99">
        <v>3.1100000000000003E-2</v>
      </c>
      <c r="K167" s="95">
        <v>780199.81</v>
      </c>
      <c r="L167" s="97">
        <v>101.24</v>
      </c>
      <c r="M167" s="95">
        <v>2968.3475400000002</v>
      </c>
      <c r="N167" s="96">
        <f t="shared" si="5"/>
        <v>1.316354509312374E-3</v>
      </c>
      <c r="O167" s="96">
        <f>M167/'סכום נכסי הקרן'!$C$42</f>
        <v>5.7231918815073336E-5</v>
      </c>
    </row>
    <row r="168" spans="2:15" s="150" customFormat="1">
      <c r="B168" s="88" t="s">
        <v>2779</v>
      </c>
      <c r="C168" s="98" t="s">
        <v>2553</v>
      </c>
      <c r="D168" s="85">
        <v>4978</v>
      </c>
      <c r="E168" s="85" t="s">
        <v>430</v>
      </c>
      <c r="F168" s="85" t="s">
        <v>156</v>
      </c>
      <c r="G168" s="95">
        <v>5.4</v>
      </c>
      <c r="H168" s="98" t="s">
        <v>158</v>
      </c>
      <c r="I168" s="99">
        <v>2.9939E-2</v>
      </c>
      <c r="J168" s="99">
        <v>3.1600000000000003E-2</v>
      </c>
      <c r="K168" s="95">
        <v>916425.18</v>
      </c>
      <c r="L168" s="97">
        <v>101.24</v>
      </c>
      <c r="M168" s="95">
        <v>3486.63069</v>
      </c>
      <c r="N168" s="96">
        <f t="shared" si="5"/>
        <v>1.5461942947180686E-3</v>
      </c>
      <c r="O168" s="96">
        <f>M168/'סכום נכסי הקרן'!$C$42</f>
        <v>6.7224798275549333E-5</v>
      </c>
    </row>
    <row r="169" spans="2:15" s="150" customFormat="1">
      <c r="B169" s="88" t="s">
        <v>2779</v>
      </c>
      <c r="C169" s="98" t="s">
        <v>2553</v>
      </c>
      <c r="D169" s="85">
        <v>5099</v>
      </c>
      <c r="E169" s="85" t="s">
        <v>430</v>
      </c>
      <c r="F169" s="85" t="s">
        <v>156</v>
      </c>
      <c r="G169" s="95">
        <v>5.41</v>
      </c>
      <c r="H169" s="98" t="s">
        <v>158</v>
      </c>
      <c r="I169" s="99">
        <v>2.9588E-2</v>
      </c>
      <c r="J169" s="99">
        <v>3.2199999999999999E-2</v>
      </c>
      <c r="K169" s="95">
        <v>975868.97</v>
      </c>
      <c r="L169" s="97">
        <v>100.67</v>
      </c>
      <c r="M169" s="95">
        <v>3692.1947500000001</v>
      </c>
      <c r="N169" s="96">
        <f t="shared" si="5"/>
        <v>1.6373545021018574E-3</v>
      </c>
      <c r="O169" s="96">
        <f>M169/'סכום נכסי הקרן'!$C$42</f>
        <v>7.1188224200135274E-5</v>
      </c>
    </row>
    <row r="170" spans="2:15" s="150" customFormat="1">
      <c r="B170" s="88" t="s">
        <v>2780</v>
      </c>
      <c r="C170" s="98" t="s">
        <v>2553</v>
      </c>
      <c r="D170" s="85">
        <v>415036</v>
      </c>
      <c r="E170" s="85" t="s">
        <v>536</v>
      </c>
      <c r="F170" s="85" t="s">
        <v>156</v>
      </c>
      <c r="G170" s="95">
        <v>4.96</v>
      </c>
      <c r="H170" s="98" t="s">
        <v>158</v>
      </c>
      <c r="I170" s="99">
        <v>3.6521999999999999E-2</v>
      </c>
      <c r="J170" s="99">
        <v>3.1100000000000003E-2</v>
      </c>
      <c r="K170" s="95">
        <v>2703598.15</v>
      </c>
      <c r="L170" s="97">
        <v>103.62</v>
      </c>
      <c r="M170" s="95">
        <v>10527.91776</v>
      </c>
      <c r="N170" s="96">
        <f t="shared" si="5"/>
        <v>4.6687498112319512E-3</v>
      </c>
      <c r="O170" s="96">
        <f>M170/'סכום נכסי הקרן'!$C$42</f>
        <v>2.0298598004871382E-4</v>
      </c>
    </row>
    <row r="171" spans="2:15" s="150" customFormat="1">
      <c r="B171" s="88" t="s">
        <v>2780</v>
      </c>
      <c r="C171" s="98" t="s">
        <v>2553</v>
      </c>
      <c r="D171" s="85">
        <v>4790</v>
      </c>
      <c r="E171" s="85" t="s">
        <v>536</v>
      </c>
      <c r="F171" s="85" t="s">
        <v>156</v>
      </c>
      <c r="G171" s="95">
        <v>4.919999999999999</v>
      </c>
      <c r="H171" s="98" t="s">
        <v>158</v>
      </c>
      <c r="I171" s="99">
        <v>3.6521999999999999E-2</v>
      </c>
      <c r="J171" s="99">
        <v>3.2999999999999995E-2</v>
      </c>
      <c r="K171" s="95">
        <v>5407196.9299999997</v>
      </c>
      <c r="L171" s="97">
        <v>103.62</v>
      </c>
      <c r="M171" s="95">
        <v>21055.839010000003</v>
      </c>
      <c r="N171" s="96">
        <f t="shared" si="5"/>
        <v>9.3375011701523659E-3</v>
      </c>
      <c r="O171" s="96">
        <f>M171/'סכום נכסי הקרן'!$C$42</f>
        <v>4.0597202738718876E-4</v>
      </c>
    </row>
    <row r="172" spans="2:15" s="150" customFormat="1">
      <c r="B172" s="88" t="s">
        <v>2780</v>
      </c>
      <c r="C172" s="98" t="s">
        <v>2553</v>
      </c>
      <c r="D172" s="85">
        <v>4899</v>
      </c>
      <c r="E172" s="85" t="s">
        <v>536</v>
      </c>
      <c r="F172" s="85" t="s">
        <v>156</v>
      </c>
      <c r="G172" s="95">
        <v>4.9600000000000009</v>
      </c>
      <c r="H172" s="98" t="s">
        <v>158</v>
      </c>
      <c r="I172" s="99">
        <v>3.6521999999999999E-2</v>
      </c>
      <c r="J172" s="99">
        <v>3.1099999999999999E-2</v>
      </c>
      <c r="K172" s="95">
        <v>5526285.4500000002</v>
      </c>
      <c r="L172" s="97">
        <v>103.62</v>
      </c>
      <c r="M172" s="95">
        <v>21519.573359999999</v>
      </c>
      <c r="N172" s="96">
        <f t="shared" si="5"/>
        <v>9.5431505405578054E-3</v>
      </c>
      <c r="O172" s="96">
        <f>M172/'סכום נכסי הקרן'!$C$42</f>
        <v>4.1491316595446061E-4</v>
      </c>
    </row>
    <row r="173" spans="2:15" s="150" customFormat="1">
      <c r="B173" s="88" t="s">
        <v>2781</v>
      </c>
      <c r="C173" s="98" t="s">
        <v>2553</v>
      </c>
      <c r="D173" s="85">
        <v>4517</v>
      </c>
      <c r="E173" s="85" t="s">
        <v>536</v>
      </c>
      <c r="F173" s="85" t="s">
        <v>156</v>
      </c>
      <c r="G173" s="95">
        <v>4.63</v>
      </c>
      <c r="H173" s="98" t="s">
        <v>158</v>
      </c>
      <c r="I173" s="99">
        <v>3.7767000000000002E-2</v>
      </c>
      <c r="J173" s="99">
        <v>3.3499999999999995E-2</v>
      </c>
      <c r="K173" s="95">
        <v>1571862.79</v>
      </c>
      <c r="L173" s="97">
        <v>102.43</v>
      </c>
      <c r="M173" s="95">
        <v>6050.6019800000004</v>
      </c>
      <c r="N173" s="96">
        <f t="shared" si="5"/>
        <v>2.6832225988023557E-3</v>
      </c>
      <c r="O173" s="96">
        <f>M173/'סכום נכסי הקרן'!$C$42</f>
        <v>1.1666004624973328E-4</v>
      </c>
    </row>
    <row r="174" spans="2:15" s="150" customFormat="1">
      <c r="B174" s="88" t="s">
        <v>2781</v>
      </c>
      <c r="C174" s="98" t="s">
        <v>2553</v>
      </c>
      <c r="D174" s="85">
        <v>4902</v>
      </c>
      <c r="E174" s="85" t="s">
        <v>536</v>
      </c>
      <c r="F174" s="85" t="s">
        <v>156</v>
      </c>
      <c r="G174" s="95">
        <v>4.63</v>
      </c>
      <c r="H174" s="98" t="s">
        <v>158</v>
      </c>
      <c r="I174" s="99">
        <v>3.7767000000000002E-2</v>
      </c>
      <c r="J174" s="99">
        <v>3.3500000000000002E-2</v>
      </c>
      <c r="K174" s="95">
        <v>505017.1</v>
      </c>
      <c r="L174" s="97">
        <v>102.43</v>
      </c>
      <c r="M174" s="95">
        <v>1943.9721000000002</v>
      </c>
      <c r="N174" s="96">
        <f t="shared" si="5"/>
        <v>8.6208114290163118E-4</v>
      </c>
      <c r="O174" s="96">
        <f>M174/'סכום נכסי הקרן'!$C$42</f>
        <v>3.7481208620863724E-5</v>
      </c>
    </row>
    <row r="175" spans="2:15" s="150" customFormat="1">
      <c r="B175" s="88" t="s">
        <v>2781</v>
      </c>
      <c r="C175" s="98" t="s">
        <v>2553</v>
      </c>
      <c r="D175" s="85">
        <v>4971</v>
      </c>
      <c r="E175" s="85" t="s">
        <v>536</v>
      </c>
      <c r="F175" s="85" t="s">
        <v>156</v>
      </c>
      <c r="G175" s="95">
        <v>4.6300000000000008</v>
      </c>
      <c r="H175" s="98" t="s">
        <v>158</v>
      </c>
      <c r="I175" s="99">
        <v>3.7767000000000002E-2</v>
      </c>
      <c r="J175" s="99">
        <v>3.3500000000000002E-2</v>
      </c>
      <c r="K175" s="95">
        <v>349335.13</v>
      </c>
      <c r="L175" s="97">
        <v>102.43</v>
      </c>
      <c r="M175" s="95">
        <v>1344.7024799999999</v>
      </c>
      <c r="N175" s="96">
        <f t="shared" si="5"/>
        <v>5.9632679441287131E-4</v>
      </c>
      <c r="O175" s="96">
        <f>M175/'סכום נכסי הקרן'!$C$42</f>
        <v>2.5926850588993959E-5</v>
      </c>
    </row>
    <row r="176" spans="2:15" s="150" customFormat="1">
      <c r="B176" s="88" t="s">
        <v>2781</v>
      </c>
      <c r="C176" s="98" t="s">
        <v>2553</v>
      </c>
      <c r="D176" s="85">
        <v>502727</v>
      </c>
      <c r="E176" s="85" t="s">
        <v>536</v>
      </c>
      <c r="F176" s="85" t="s">
        <v>156</v>
      </c>
      <c r="G176" s="95">
        <v>4.63</v>
      </c>
      <c r="H176" s="98" t="s">
        <v>158</v>
      </c>
      <c r="I176" s="99">
        <v>3.7767000000000002E-2</v>
      </c>
      <c r="J176" s="99">
        <v>3.3500000000000002E-2</v>
      </c>
      <c r="K176" s="95">
        <v>558176.79999999993</v>
      </c>
      <c r="L176" s="97">
        <v>102.43</v>
      </c>
      <c r="M176" s="95">
        <v>2148.6008500000003</v>
      </c>
      <c r="N176" s="96">
        <f t="shared" si="5"/>
        <v>9.5282657421236466E-4</v>
      </c>
      <c r="O176" s="96">
        <f>M176/'סכום נכסי הקרן'!$C$42</f>
        <v>4.1426601082296979E-5</v>
      </c>
    </row>
    <row r="177" spans="2:15" s="150" customFormat="1">
      <c r="B177" s="88" t="s">
        <v>2781</v>
      </c>
      <c r="C177" s="98" t="s">
        <v>2553</v>
      </c>
      <c r="D177" s="85">
        <v>439935</v>
      </c>
      <c r="E177" s="85" t="s">
        <v>536</v>
      </c>
      <c r="F177" s="85" t="s">
        <v>156</v>
      </c>
      <c r="G177" s="95">
        <v>4.63</v>
      </c>
      <c r="H177" s="98" t="s">
        <v>158</v>
      </c>
      <c r="I177" s="99">
        <v>3.7767000000000002E-2</v>
      </c>
      <c r="J177" s="99">
        <v>3.3499999999999995E-2</v>
      </c>
      <c r="K177" s="95">
        <v>215708.45</v>
      </c>
      <c r="L177" s="97">
        <v>102.43</v>
      </c>
      <c r="M177" s="95">
        <v>830.33073999999999</v>
      </c>
      <c r="N177" s="96">
        <f t="shared" si="5"/>
        <v>3.6822157752447021E-4</v>
      </c>
      <c r="O177" s="96">
        <f>M177/'סכום נכסי הקרן'!$C$42</f>
        <v>1.6009385983603446E-5</v>
      </c>
    </row>
    <row r="178" spans="2:15" s="150" customFormat="1">
      <c r="B178" s="88" t="s">
        <v>2781</v>
      </c>
      <c r="C178" s="98" t="s">
        <v>2553</v>
      </c>
      <c r="D178" s="85">
        <v>4534</v>
      </c>
      <c r="E178" s="85" t="s">
        <v>536</v>
      </c>
      <c r="F178" s="85" t="s">
        <v>156</v>
      </c>
      <c r="G178" s="95">
        <v>4.63</v>
      </c>
      <c r="H178" s="98" t="s">
        <v>158</v>
      </c>
      <c r="I178" s="99">
        <v>3.7767000000000002E-2</v>
      </c>
      <c r="J178" s="99">
        <v>3.3500000000000002E-2</v>
      </c>
      <c r="K178" s="95">
        <v>37420.620000000003</v>
      </c>
      <c r="L178" s="97">
        <v>102.43</v>
      </c>
      <c r="M178" s="95">
        <v>144.04395</v>
      </c>
      <c r="N178" s="96">
        <f t="shared" si="5"/>
        <v>6.3878269160378082E-5</v>
      </c>
      <c r="O178" s="96">
        <f>M178/'סכום נכסי הקרן'!$C$42</f>
        <v>2.7772730588691384E-6</v>
      </c>
    </row>
    <row r="179" spans="2:15" s="150" customFormat="1">
      <c r="B179" s="88" t="s">
        <v>2781</v>
      </c>
      <c r="C179" s="98" t="s">
        <v>2553</v>
      </c>
      <c r="D179" s="85">
        <v>4564</v>
      </c>
      <c r="E179" s="85" t="s">
        <v>536</v>
      </c>
      <c r="F179" s="85" t="s">
        <v>156</v>
      </c>
      <c r="G179" s="95">
        <v>4.6300000000000008</v>
      </c>
      <c r="H179" s="98" t="s">
        <v>158</v>
      </c>
      <c r="I179" s="99">
        <v>3.7767000000000002E-2</v>
      </c>
      <c r="J179" s="99">
        <v>3.3500000000000002E-2</v>
      </c>
      <c r="K179" s="95">
        <v>5340891.46</v>
      </c>
      <c r="L179" s="97">
        <v>102.43</v>
      </c>
      <c r="M179" s="95">
        <v>20558.79724</v>
      </c>
      <c r="N179" s="96">
        <f t="shared" si="5"/>
        <v>9.1170811666186468E-3</v>
      </c>
      <c r="O179" s="96">
        <f>M179/'סכום נכסי הקרן'!$C$42</f>
        <v>3.9638869732054144E-4</v>
      </c>
    </row>
    <row r="180" spans="2:15" s="150" customFormat="1">
      <c r="B180" s="88" t="s">
        <v>2781</v>
      </c>
      <c r="C180" s="98" t="s">
        <v>2553</v>
      </c>
      <c r="D180" s="85">
        <v>4636</v>
      </c>
      <c r="E180" s="85" t="s">
        <v>536</v>
      </c>
      <c r="F180" s="85" t="s">
        <v>156</v>
      </c>
      <c r="G180" s="95">
        <v>4.63</v>
      </c>
      <c r="H180" s="98" t="s">
        <v>158</v>
      </c>
      <c r="I180" s="99">
        <v>3.7767000000000002E-2</v>
      </c>
      <c r="J180" s="99">
        <v>3.3499999999999995E-2</v>
      </c>
      <c r="K180" s="95">
        <v>544886.88</v>
      </c>
      <c r="L180" s="97">
        <v>102.43</v>
      </c>
      <c r="M180" s="95">
        <v>2097.4436700000001</v>
      </c>
      <c r="N180" s="96">
        <f t="shared" si="5"/>
        <v>9.3014021971065926E-4</v>
      </c>
      <c r="O180" s="96">
        <f>M180/'סכום נכסי הקרן'!$C$42</f>
        <v>4.0440253111544167E-5</v>
      </c>
    </row>
    <row r="181" spans="2:15" s="150" customFormat="1">
      <c r="B181" s="88" t="s">
        <v>2781</v>
      </c>
      <c r="C181" s="98" t="s">
        <v>2553</v>
      </c>
      <c r="D181" s="85">
        <v>4695</v>
      </c>
      <c r="E181" s="85" t="s">
        <v>536</v>
      </c>
      <c r="F181" s="85" t="s">
        <v>156</v>
      </c>
      <c r="G181" s="95">
        <v>4.629999999999999</v>
      </c>
      <c r="H181" s="98" t="s">
        <v>158</v>
      </c>
      <c r="I181" s="99">
        <v>3.7767000000000002E-2</v>
      </c>
      <c r="J181" s="99">
        <v>3.3500000000000002E-2</v>
      </c>
      <c r="K181" s="95">
        <v>449958.84</v>
      </c>
      <c r="L181" s="97">
        <v>102.43</v>
      </c>
      <c r="M181" s="95">
        <v>1732.0353500000001</v>
      </c>
      <c r="N181" s="96">
        <f t="shared" si="5"/>
        <v>7.6809487856025654E-4</v>
      </c>
      <c r="O181" s="96">
        <f>M181/'סכום נכסי הקרן'!$C$42</f>
        <v>3.3394912556646628E-5</v>
      </c>
    </row>
    <row r="182" spans="2:15" s="150" customFormat="1">
      <c r="B182" s="88" t="s">
        <v>2781</v>
      </c>
      <c r="C182" s="98" t="s">
        <v>2553</v>
      </c>
      <c r="D182" s="85">
        <v>4735</v>
      </c>
      <c r="E182" s="85" t="s">
        <v>536</v>
      </c>
      <c r="F182" s="85" t="s">
        <v>156</v>
      </c>
      <c r="G182" s="95">
        <v>4.63</v>
      </c>
      <c r="H182" s="98" t="s">
        <v>158</v>
      </c>
      <c r="I182" s="99">
        <v>3.7767000000000002E-2</v>
      </c>
      <c r="J182" s="99">
        <v>3.3500000000000002E-2</v>
      </c>
      <c r="K182" s="95">
        <v>385407.78</v>
      </c>
      <c r="L182" s="97">
        <v>102.43</v>
      </c>
      <c r="M182" s="95">
        <v>1483.5575700000002</v>
      </c>
      <c r="N182" s="96">
        <f t="shared" si="5"/>
        <v>6.5790399229802049E-4</v>
      </c>
      <c r="O182" s="96">
        <f>M182/'סכום נכסי הקרן'!$C$42</f>
        <v>2.8604078619354488E-5</v>
      </c>
    </row>
    <row r="183" spans="2:15" s="150" customFormat="1">
      <c r="B183" s="88" t="s">
        <v>2781</v>
      </c>
      <c r="C183" s="98" t="s">
        <v>2553</v>
      </c>
      <c r="D183" s="85">
        <v>4791</v>
      </c>
      <c r="E183" s="85" t="s">
        <v>536</v>
      </c>
      <c r="F183" s="85" t="s">
        <v>156</v>
      </c>
      <c r="G183" s="95">
        <v>4.6300000000000008</v>
      </c>
      <c r="H183" s="98" t="s">
        <v>158</v>
      </c>
      <c r="I183" s="99">
        <v>3.7767000000000002E-2</v>
      </c>
      <c r="J183" s="99">
        <v>3.3500000000000009E-2</v>
      </c>
      <c r="K183" s="95">
        <v>456837.21</v>
      </c>
      <c r="L183" s="97">
        <v>102.43</v>
      </c>
      <c r="M183" s="95">
        <v>1758.5123799999999</v>
      </c>
      <c r="N183" s="96">
        <f t="shared" si="5"/>
        <v>7.798364813759762E-4</v>
      </c>
      <c r="O183" s="96">
        <f>M183/'סכום נכסי הקרן'!$C$42</f>
        <v>3.3905409124519624E-5</v>
      </c>
    </row>
    <row r="184" spans="2:15" s="150" customFormat="1">
      <c r="B184" s="88" t="s">
        <v>2781</v>
      </c>
      <c r="C184" s="98" t="s">
        <v>2553</v>
      </c>
      <c r="D184" s="85">
        <v>4858</v>
      </c>
      <c r="E184" s="85" t="s">
        <v>536</v>
      </c>
      <c r="F184" s="85" t="s">
        <v>156</v>
      </c>
      <c r="G184" s="95">
        <v>4.63</v>
      </c>
      <c r="H184" s="98" t="s">
        <v>158</v>
      </c>
      <c r="I184" s="99">
        <v>3.7767000000000002E-2</v>
      </c>
      <c r="J184" s="99">
        <v>3.3499999999999995E-2</v>
      </c>
      <c r="K184" s="95">
        <v>975860.11</v>
      </c>
      <c r="L184" s="97">
        <v>102.43</v>
      </c>
      <c r="M184" s="95">
        <v>3756.3972599999997</v>
      </c>
      <c r="N184" s="96">
        <f t="shared" si="5"/>
        <v>1.6658259874683158E-3</v>
      </c>
      <c r="O184" s="96">
        <f>M184/'סכום נכסי הקרן'!$C$42</f>
        <v>7.2426095706260829E-5</v>
      </c>
    </row>
    <row r="185" spans="2:15" s="150" customFormat="1">
      <c r="B185" s="88" t="s">
        <v>2782</v>
      </c>
      <c r="C185" s="98" t="s">
        <v>2553</v>
      </c>
      <c r="D185" s="85">
        <v>415761</v>
      </c>
      <c r="E185" s="85" t="s">
        <v>313</v>
      </c>
      <c r="F185" s="85" t="s">
        <v>156</v>
      </c>
      <c r="G185" s="95">
        <v>5.0000000000000009</v>
      </c>
      <c r="H185" s="98" t="s">
        <v>158</v>
      </c>
      <c r="I185" s="99">
        <v>6.5271999999999997E-2</v>
      </c>
      <c r="J185" s="99">
        <v>5.2300000000000006E-2</v>
      </c>
      <c r="K185" s="95">
        <v>1739270.15</v>
      </c>
      <c r="L185" s="97">
        <v>107.77</v>
      </c>
      <c r="M185" s="95">
        <v>7044.0382499999987</v>
      </c>
      <c r="N185" s="96">
        <f t="shared" si="5"/>
        <v>3.1237755650931434E-3</v>
      </c>
      <c r="O185" s="96">
        <f>M185/'סכום נכסי הקרן'!$C$42</f>
        <v>1.3581422654244563E-4</v>
      </c>
    </row>
    <row r="186" spans="2:15" s="150" customFormat="1">
      <c r="B186" s="88" t="s">
        <v>2782</v>
      </c>
      <c r="C186" s="98" t="s">
        <v>2553</v>
      </c>
      <c r="D186" s="85">
        <v>445549</v>
      </c>
      <c r="E186" s="85" t="s">
        <v>313</v>
      </c>
      <c r="F186" s="85" t="s">
        <v>156</v>
      </c>
      <c r="G186" s="95">
        <v>4.9899999999999993</v>
      </c>
      <c r="H186" s="98" t="s">
        <v>158</v>
      </c>
      <c r="I186" s="99">
        <v>7.0000000000000007E-2</v>
      </c>
      <c r="J186" s="99">
        <v>5.7000000000000002E-2</v>
      </c>
      <c r="K186" s="95">
        <v>579756.72000000009</v>
      </c>
      <c r="L186" s="97">
        <v>105.44</v>
      </c>
      <c r="M186" s="95">
        <v>2297.2770800000003</v>
      </c>
      <c r="N186" s="96">
        <f t="shared" si="5"/>
        <v>1.0187590915981368E-3</v>
      </c>
      <c r="O186" s="96">
        <f>M186/'סכום נכסי הקרן'!$C$42</f>
        <v>4.4293187898843123E-5</v>
      </c>
    </row>
    <row r="187" spans="2:15" s="150" customFormat="1">
      <c r="B187" s="88" t="s">
        <v>2783</v>
      </c>
      <c r="C187" s="98" t="s">
        <v>2553</v>
      </c>
      <c r="D187" s="85">
        <v>90352101</v>
      </c>
      <c r="E187" s="85" t="s">
        <v>313</v>
      </c>
      <c r="F187" s="85" t="s">
        <v>156</v>
      </c>
      <c r="G187" s="95">
        <v>2.3199999999999998</v>
      </c>
      <c r="H187" s="98" t="s">
        <v>158</v>
      </c>
      <c r="I187" s="99">
        <v>4.3989E-2</v>
      </c>
      <c r="J187" s="99">
        <v>3.4400000000000007E-2</v>
      </c>
      <c r="K187" s="95">
        <v>4527484.5</v>
      </c>
      <c r="L187" s="97">
        <v>105.5</v>
      </c>
      <c r="M187" s="95">
        <v>17950.072110000001</v>
      </c>
      <c r="N187" s="96">
        <f t="shared" si="5"/>
        <v>7.9602061571539505E-3</v>
      </c>
      <c r="O187" s="96">
        <f>M187/'סכום נכסי הקרן'!$C$42</f>
        <v>3.460905624697276E-4</v>
      </c>
    </row>
    <row r="188" spans="2:15" s="150" customFormat="1">
      <c r="B188" s="88" t="s">
        <v>2784</v>
      </c>
      <c r="C188" s="98" t="s">
        <v>2553</v>
      </c>
      <c r="D188" s="85">
        <v>4623</v>
      </c>
      <c r="E188" s="85" t="s">
        <v>703</v>
      </c>
      <c r="F188" s="85" t="s">
        <v>922</v>
      </c>
      <c r="G188" s="95">
        <v>7.1600000000000019</v>
      </c>
      <c r="H188" s="98" t="s">
        <v>158</v>
      </c>
      <c r="I188" s="99">
        <v>5.0199999999999995E-2</v>
      </c>
      <c r="J188" s="99">
        <v>3.8400000000000011E-2</v>
      </c>
      <c r="K188" s="95">
        <v>5565659</v>
      </c>
      <c r="L188" s="97">
        <v>110.19</v>
      </c>
      <c r="M188" s="95">
        <v>23047.061119999995</v>
      </c>
      <c r="N188" s="96">
        <f t="shared" si="5"/>
        <v>1.0220535979324673E-2</v>
      </c>
      <c r="O188" s="96">
        <f>M188/'סכום נכסי הקרן'!$C$42</f>
        <v>4.4436425087403101E-4</v>
      </c>
    </row>
    <row r="189" spans="2:15" s="150" customFormat="1">
      <c r="B189" s="156"/>
      <c r="C189" s="156"/>
      <c r="D189" s="156"/>
    </row>
    <row r="190" spans="2:15" s="150" customFormat="1">
      <c r="B190" s="156"/>
      <c r="C190" s="156"/>
      <c r="D190" s="156"/>
    </row>
    <row r="191" spans="2:15" s="150" customFormat="1">
      <c r="B191" s="156"/>
      <c r="C191" s="156"/>
      <c r="D191" s="156"/>
    </row>
    <row r="192" spans="2:15">
      <c r="B192" s="110" t="s">
        <v>2681</v>
      </c>
    </row>
    <row r="193" spans="2:2">
      <c r="B193" s="110" t="s">
        <v>140</v>
      </c>
    </row>
  </sheetData>
  <sheetProtection password="CC23" sheet="1" objects="1" scenarios="1"/>
  <mergeCells count="1">
    <mergeCell ref="B6:O6"/>
  </mergeCells>
  <phoneticPr fontId="5" type="noConversion"/>
  <conditionalFormatting sqref="B57:B188">
    <cfRule type="cellIs" dxfId="12" priority="39" operator="equal">
      <formula>2958465</formula>
    </cfRule>
    <cfRule type="cellIs" dxfId="11" priority="40" operator="equal">
      <formula>"NR3"</formula>
    </cfRule>
    <cfRule type="cellIs" dxfId="10" priority="41" operator="equal">
      <formula>"דירוג פנימי"</formula>
    </cfRule>
  </conditionalFormatting>
  <conditionalFormatting sqref="B57:B188">
    <cfRule type="cellIs" dxfId="9" priority="38" operator="equal">
      <formula>2958465</formula>
    </cfRule>
  </conditionalFormatting>
  <conditionalFormatting sqref="B11:B15 B24:B42">
    <cfRule type="cellIs" dxfId="8" priority="37" operator="equal">
      <formula>"NR3"</formula>
    </cfRule>
  </conditionalFormatting>
  <conditionalFormatting sqref="B16">
    <cfRule type="cellIs" dxfId="7" priority="8" operator="equal">
      <formula>"NR3"</formula>
    </cfRule>
  </conditionalFormatting>
  <conditionalFormatting sqref="B17">
    <cfRule type="cellIs" dxfId="6" priority="7" operator="equal">
      <formula>"NR3"</formula>
    </cfRule>
  </conditionalFormatting>
  <conditionalFormatting sqref="B18">
    <cfRule type="cellIs" dxfId="5" priority="6" operator="equal">
      <formula>"NR3"</formula>
    </cfRule>
  </conditionalFormatting>
  <conditionalFormatting sqref="B19">
    <cfRule type="cellIs" dxfId="4" priority="5" operator="equal">
      <formula>"NR3"</formula>
    </cfRule>
  </conditionalFormatting>
  <conditionalFormatting sqref="B20">
    <cfRule type="cellIs" dxfId="3" priority="4" operator="equal">
      <formula>"NR3"</formula>
    </cfRule>
  </conditionalFormatting>
  <conditionalFormatting sqref="B21">
    <cfRule type="cellIs" dxfId="2" priority="3" operator="equal">
      <formula>"NR3"</formula>
    </cfRule>
  </conditionalFormatting>
  <conditionalFormatting sqref="B22">
    <cfRule type="cellIs" dxfId="1" priority="2" operator="equal">
      <formula>"NR3"</formula>
    </cfRule>
  </conditionalFormatting>
  <conditionalFormatting sqref="B23">
    <cfRule type="cellIs" dxfId="0" priority="1" operator="equal">
      <formula>"NR3"</formula>
    </cfRule>
  </conditionalFormatting>
  <dataValidations count="1">
    <dataValidation allowBlank="1" showInputMessage="1" showErrorMessage="1" sqref="U1:XFD2 C5:C1048576 L24:L1048576 L3:L19 D3:K1048576 A1:B1048576 M3:XFD1048576 D1:S2"/>
  </dataValidations>
  <printOptions gridLines="1"/>
  <pageMargins left="0" right="0" top="0.51181102362204722" bottom="0.51181102362204722" header="0" footer="0.23622047244094491"/>
  <pageSetup paperSize="9" scale="67" fitToHeight="100" pageOrder="overThenDown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71"/>
  <sheetViews>
    <sheetView rightToLeft="1" workbookViewId="0">
      <pane ySplit="9" topLeftCell="A10" activePane="bottomLeft" state="frozen"/>
      <selection pane="bottomLeft" activeCell="C13" sqref="C13"/>
    </sheetView>
  </sheetViews>
  <sheetFormatPr defaultColWidth="9.140625" defaultRowHeight="18"/>
  <cols>
    <col min="1" max="1" width="6.28515625" style="1" customWidth="1"/>
    <col min="2" max="2" width="41.28515625" style="2" bestFit="1" customWidth="1"/>
    <col min="3" max="3" width="41.7109375" style="2" bestFit="1" customWidth="1"/>
    <col min="4" max="4" width="11.28515625" style="2" bestFit="1" customWidth="1"/>
    <col min="5" max="5" width="4.85546875" style="1" bestFit="1" customWidth="1"/>
    <col min="6" max="6" width="7.8554687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5.42578125" style="1" bestFit="1" customWidth="1"/>
    <col min="12" max="12" width="7.28515625" style="1" bestFit="1" customWidth="1"/>
    <col min="13" max="13" width="13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6" t="s">
        <v>172</v>
      </c>
      <c r="C1" s="79" t="s" vm="1">
        <v>233</v>
      </c>
    </row>
    <row r="2" spans="2:64">
      <c r="B2" s="56" t="s">
        <v>171</v>
      </c>
      <c r="C2" s="79" t="s">
        <v>234</v>
      </c>
    </row>
    <row r="3" spans="2:64">
      <c r="B3" s="56" t="s">
        <v>173</v>
      </c>
      <c r="C3" s="79" t="s">
        <v>235</v>
      </c>
    </row>
    <row r="4" spans="2:64">
      <c r="B4" s="56" t="s">
        <v>174</v>
      </c>
      <c r="C4" s="79">
        <v>162</v>
      </c>
    </row>
    <row r="6" spans="2:64" ht="26.25" customHeight="1">
      <c r="B6" s="207" t="s">
        <v>203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9"/>
    </row>
    <row r="7" spans="2:64" s="3" customFormat="1" ht="63">
      <c r="B7" s="59" t="s">
        <v>144</v>
      </c>
      <c r="C7" s="60" t="s">
        <v>60</v>
      </c>
      <c r="D7" s="60" t="s">
        <v>145</v>
      </c>
      <c r="E7" s="60" t="s">
        <v>15</v>
      </c>
      <c r="F7" s="60" t="s">
        <v>86</v>
      </c>
      <c r="G7" s="60" t="s">
        <v>18</v>
      </c>
      <c r="H7" s="60" t="s">
        <v>130</v>
      </c>
      <c r="I7" s="60" t="s">
        <v>69</v>
      </c>
      <c r="J7" s="60" t="s">
        <v>19</v>
      </c>
      <c r="K7" s="60" t="s">
        <v>0</v>
      </c>
      <c r="L7" s="60" t="s">
        <v>134</v>
      </c>
      <c r="M7" s="60" t="s">
        <v>138</v>
      </c>
      <c r="N7" s="76" t="s">
        <v>175</v>
      </c>
      <c r="O7" s="62" t="s">
        <v>177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32"/>
      <c r="D8" s="32"/>
      <c r="E8" s="32"/>
      <c r="F8" s="32"/>
      <c r="G8" s="32" t="s">
        <v>21</v>
      </c>
      <c r="H8" s="32"/>
      <c r="I8" s="32" t="s">
        <v>20</v>
      </c>
      <c r="J8" s="32" t="s">
        <v>20</v>
      </c>
      <c r="K8" s="32" t="s">
        <v>22</v>
      </c>
      <c r="L8" s="32" t="s">
        <v>81</v>
      </c>
      <c r="M8" s="32" t="s">
        <v>23</v>
      </c>
      <c r="N8" s="32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20" t="s">
        <v>12</v>
      </c>
      <c r="O9" s="20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80" t="s">
        <v>53</v>
      </c>
      <c r="C10" s="81"/>
      <c r="D10" s="81"/>
      <c r="E10" s="81"/>
      <c r="F10" s="81"/>
      <c r="G10" s="89">
        <v>1.9499287809681196</v>
      </c>
      <c r="H10" s="81"/>
      <c r="I10" s="81"/>
      <c r="J10" s="117">
        <v>6.7175098909628113E-3</v>
      </c>
      <c r="K10" s="89"/>
      <c r="L10" s="91"/>
      <c r="M10" s="89">
        <v>1078114.25223</v>
      </c>
      <c r="N10" s="90">
        <v>1</v>
      </c>
      <c r="O10" s="90">
        <f>M10/'סכום נכסי הקרן'!$C$42</f>
        <v>2.0786833928819824E-2</v>
      </c>
      <c r="P10" s="1"/>
      <c r="Q10" s="1"/>
      <c r="R10" s="1"/>
      <c r="S10" s="1"/>
      <c r="T10" s="1"/>
      <c r="U10" s="1"/>
      <c r="BL10" s="1"/>
    </row>
    <row r="11" spans="2:64" ht="20.25" customHeight="1">
      <c r="B11" s="82" t="s">
        <v>229</v>
      </c>
      <c r="C11" s="83"/>
      <c r="D11" s="83"/>
      <c r="E11" s="83"/>
      <c r="F11" s="83"/>
      <c r="G11" s="92">
        <v>1.9499287809681196</v>
      </c>
      <c r="H11" s="83"/>
      <c r="I11" s="83"/>
      <c r="J11" s="118">
        <v>6.7175098909628113E-3</v>
      </c>
      <c r="K11" s="92"/>
      <c r="L11" s="94"/>
      <c r="M11" s="92">
        <v>1078114.25223</v>
      </c>
      <c r="N11" s="93">
        <v>1</v>
      </c>
      <c r="O11" s="93">
        <f>M11/'סכום נכסי הקרן'!$C$42</f>
        <v>2.0786833928819824E-2</v>
      </c>
    </row>
    <row r="12" spans="2:64">
      <c r="B12" s="102" t="s">
        <v>225</v>
      </c>
      <c r="C12" s="83"/>
      <c r="D12" s="83"/>
      <c r="E12" s="83"/>
      <c r="F12" s="83"/>
      <c r="G12" s="92">
        <v>3.6022156512909334</v>
      </c>
      <c r="H12" s="83"/>
      <c r="I12" s="83"/>
      <c r="J12" s="118">
        <v>1.0049427385899947E-2</v>
      </c>
      <c r="K12" s="92"/>
      <c r="L12" s="94"/>
      <c r="M12" s="92">
        <v>413997.26444000017</v>
      </c>
      <c r="N12" s="93">
        <v>0.38400129075715056</v>
      </c>
      <c r="O12" s="93">
        <f>M12/'סכום נכסי הקרן'!$C$42</f>
        <v>7.9821710594213426E-3</v>
      </c>
    </row>
    <row r="13" spans="2:64" s="150" customFormat="1">
      <c r="B13" s="88" t="s">
        <v>2596</v>
      </c>
      <c r="C13" s="85" t="s">
        <v>2597</v>
      </c>
      <c r="D13" s="85" t="s">
        <v>323</v>
      </c>
      <c r="E13" s="85" t="s">
        <v>320</v>
      </c>
      <c r="F13" s="85" t="s">
        <v>157</v>
      </c>
      <c r="G13" s="95">
        <v>0.87</v>
      </c>
      <c r="H13" s="98" t="s">
        <v>159</v>
      </c>
      <c r="I13" s="99">
        <v>0.06</v>
      </c>
      <c r="J13" s="119">
        <v>1.2199999999999999E-2</v>
      </c>
      <c r="K13" s="95">
        <v>194295.17</v>
      </c>
      <c r="L13" s="97">
        <v>127.78</v>
      </c>
      <c r="M13" s="95">
        <v>248.27036999999999</v>
      </c>
      <c r="N13" s="96">
        <v>2.3028205914769331E-4</v>
      </c>
      <c r="O13" s="96">
        <f>M13/'סכום נכסי הקרן'!$C$42</f>
        <v>4.7868349202897641E-6</v>
      </c>
    </row>
    <row r="14" spans="2:64" s="150" customFormat="1">
      <c r="B14" s="88" t="s">
        <v>2598</v>
      </c>
      <c r="C14" s="85" t="s">
        <v>2599</v>
      </c>
      <c r="D14" s="85" t="s">
        <v>323</v>
      </c>
      <c r="E14" s="85" t="s">
        <v>320</v>
      </c>
      <c r="F14" s="85" t="s">
        <v>157</v>
      </c>
      <c r="G14" s="95">
        <v>0.9700000000000002</v>
      </c>
      <c r="H14" s="98" t="s">
        <v>159</v>
      </c>
      <c r="I14" s="99">
        <v>6.25E-2</v>
      </c>
      <c r="J14" s="119">
        <v>1.23E-2</v>
      </c>
      <c r="K14" s="95">
        <v>10000000</v>
      </c>
      <c r="L14" s="97">
        <v>135.09</v>
      </c>
      <c r="M14" s="95">
        <v>13508.999900000001</v>
      </c>
      <c r="N14" s="96">
        <v>1.2530211776773778E-2</v>
      </c>
      <c r="O14" s="96">
        <f>M14/'סכום נכסי הקרן'!$C$42</f>
        <v>2.6046343129673889E-4</v>
      </c>
    </row>
    <row r="15" spans="2:64" s="150" customFormat="1">
      <c r="B15" s="88" t="s">
        <v>2600</v>
      </c>
      <c r="C15" s="85" t="s">
        <v>2601</v>
      </c>
      <c r="D15" s="85" t="s">
        <v>323</v>
      </c>
      <c r="E15" s="85" t="s">
        <v>320</v>
      </c>
      <c r="F15" s="85" t="s">
        <v>157</v>
      </c>
      <c r="G15" s="95">
        <v>3.04</v>
      </c>
      <c r="H15" s="98" t="s">
        <v>159</v>
      </c>
      <c r="I15" s="99">
        <v>6.2E-2</v>
      </c>
      <c r="J15" s="119">
        <v>8.0000000000000004E-4</v>
      </c>
      <c r="K15" s="95">
        <v>2280770.34</v>
      </c>
      <c r="L15" s="97">
        <v>153.09</v>
      </c>
      <c r="M15" s="95">
        <v>3491.6314199999997</v>
      </c>
      <c r="N15" s="96">
        <v>3.2386469363314854E-3</v>
      </c>
      <c r="O15" s="96">
        <f>M15/'סכום נכסי הקרן'!$C$42</f>
        <v>6.7321216019603696E-5</v>
      </c>
    </row>
    <row r="16" spans="2:64" s="150" customFormat="1">
      <c r="B16" s="88" t="s">
        <v>2602</v>
      </c>
      <c r="C16" s="85" t="s">
        <v>2603</v>
      </c>
      <c r="D16" s="85" t="s">
        <v>323</v>
      </c>
      <c r="E16" s="85" t="s">
        <v>320</v>
      </c>
      <c r="F16" s="85" t="s">
        <v>157</v>
      </c>
      <c r="G16" s="95">
        <v>6</v>
      </c>
      <c r="H16" s="98" t="s">
        <v>159</v>
      </c>
      <c r="I16" s="99">
        <v>5.6500000000000002E-2</v>
      </c>
      <c r="J16" s="119">
        <v>1.3200000000000003E-2</v>
      </c>
      <c r="K16" s="95">
        <v>2150043.02</v>
      </c>
      <c r="L16" s="97">
        <v>156.69999999999999</v>
      </c>
      <c r="M16" s="95">
        <v>3369.11753</v>
      </c>
      <c r="N16" s="96">
        <v>3.1250097316042605E-3</v>
      </c>
      <c r="O16" s="96">
        <f>M16/'סכום נכסי הקרן'!$C$42</f>
        <v>6.4959058316803561E-5</v>
      </c>
    </row>
    <row r="17" spans="2:15" s="150" customFormat="1">
      <c r="B17" s="88" t="s">
        <v>2554</v>
      </c>
      <c r="C17" s="85" t="s">
        <v>2555</v>
      </c>
      <c r="D17" s="85" t="s">
        <v>318</v>
      </c>
      <c r="E17" s="85" t="s">
        <v>320</v>
      </c>
      <c r="F17" s="85" t="s">
        <v>157</v>
      </c>
      <c r="G17" s="95">
        <v>0.55999999999999994</v>
      </c>
      <c r="H17" s="98" t="s">
        <v>159</v>
      </c>
      <c r="I17" s="99">
        <v>5.5E-2</v>
      </c>
      <c r="J17" s="119">
        <v>1.1000000000000001E-2</v>
      </c>
      <c r="K17" s="95">
        <v>500000</v>
      </c>
      <c r="L17" s="97">
        <v>132.65</v>
      </c>
      <c r="M17" s="95">
        <v>663.25004000000001</v>
      </c>
      <c r="N17" s="96">
        <v>6.1519457574010924E-4</v>
      </c>
      <c r="O17" s="96">
        <f>M17/'סכום נכסי הקרן'!$C$42</f>
        <v>1.2787947479820419E-5</v>
      </c>
    </row>
    <row r="18" spans="2:15" s="150" customFormat="1">
      <c r="B18" s="88" t="s">
        <v>2556</v>
      </c>
      <c r="C18" s="85" t="s">
        <v>2557</v>
      </c>
      <c r="D18" s="85" t="s">
        <v>318</v>
      </c>
      <c r="E18" s="85" t="s">
        <v>320</v>
      </c>
      <c r="F18" s="85" t="s">
        <v>157</v>
      </c>
      <c r="G18" s="95">
        <v>1.74</v>
      </c>
      <c r="H18" s="98" t="s">
        <v>159</v>
      </c>
      <c r="I18" s="99">
        <v>5.2000000000000005E-2</v>
      </c>
      <c r="J18" s="119">
        <v>9.4999999999999998E-3</v>
      </c>
      <c r="K18" s="95">
        <v>3000000</v>
      </c>
      <c r="L18" s="97">
        <v>131.94</v>
      </c>
      <c r="M18" s="95">
        <v>3958.2002400000001</v>
      </c>
      <c r="N18" s="96">
        <v>3.6714107357478619E-3</v>
      </c>
      <c r="O18" s="96">
        <f>M18/'סכום נכסי הקרן'!$C$42</f>
        <v>7.6317005248477008E-5</v>
      </c>
    </row>
    <row r="19" spans="2:15" s="150" customFormat="1">
      <c r="B19" s="88" t="s">
        <v>2558</v>
      </c>
      <c r="C19" s="85" t="s">
        <v>2559</v>
      </c>
      <c r="D19" s="85" t="s">
        <v>318</v>
      </c>
      <c r="E19" s="85" t="s">
        <v>320</v>
      </c>
      <c r="F19" s="85" t="s">
        <v>157</v>
      </c>
      <c r="G19" s="95">
        <v>1.62</v>
      </c>
      <c r="H19" s="98" t="s">
        <v>159</v>
      </c>
      <c r="I19" s="99">
        <v>5.7500000000000002E-2</v>
      </c>
      <c r="J19" s="119">
        <v>1.0599999999999998E-2</v>
      </c>
      <c r="K19" s="95">
        <v>5000000</v>
      </c>
      <c r="L19" s="97">
        <v>132.53</v>
      </c>
      <c r="M19" s="95">
        <v>6626.5001500000008</v>
      </c>
      <c r="N19" s="96">
        <v>6.1463802526435145E-3</v>
      </c>
      <c r="O19" s="96">
        <f>M19/'סכום נכסי הקרן'!$C$42</f>
        <v>1.2776378557507835E-4</v>
      </c>
    </row>
    <row r="20" spans="2:15" s="150" customFormat="1">
      <c r="B20" s="88" t="s">
        <v>2560</v>
      </c>
      <c r="C20" s="85" t="s">
        <v>2561</v>
      </c>
      <c r="D20" s="85" t="s">
        <v>334</v>
      </c>
      <c r="E20" s="85" t="s">
        <v>320</v>
      </c>
      <c r="F20" s="85" t="s">
        <v>157</v>
      </c>
      <c r="G20" s="95">
        <v>3.02</v>
      </c>
      <c r="H20" s="98" t="s">
        <v>159</v>
      </c>
      <c r="I20" s="99">
        <v>0.06</v>
      </c>
      <c r="J20" s="119">
        <v>7.6E-3</v>
      </c>
      <c r="K20" s="95">
        <v>11495548.439999999</v>
      </c>
      <c r="L20" s="97">
        <v>148.33000000000001</v>
      </c>
      <c r="M20" s="95">
        <v>17051.346109999999</v>
      </c>
      <c r="N20" s="96">
        <v>1.5815898987264609E-2</v>
      </c>
      <c r="O20" s="96">
        <f>M20/'סכום נכסי הקרן'!$C$42</f>
        <v>3.2876246568325907E-4</v>
      </c>
    </row>
    <row r="21" spans="2:15" s="150" customFormat="1">
      <c r="B21" s="88" t="s">
        <v>2562</v>
      </c>
      <c r="C21" s="85" t="s">
        <v>2563</v>
      </c>
      <c r="D21" s="85" t="s">
        <v>334</v>
      </c>
      <c r="E21" s="85" t="s">
        <v>320</v>
      </c>
      <c r="F21" s="85" t="s">
        <v>157</v>
      </c>
      <c r="G21" s="95">
        <v>4.62</v>
      </c>
      <c r="H21" s="98" t="s">
        <v>159</v>
      </c>
      <c r="I21" s="99">
        <v>5.0499999999999996E-2</v>
      </c>
      <c r="J21" s="119">
        <v>9.7000000000000003E-3</v>
      </c>
      <c r="K21" s="95">
        <v>14287433.449999999</v>
      </c>
      <c r="L21" s="97">
        <v>148.47</v>
      </c>
      <c r="M21" s="95">
        <v>21212.55184</v>
      </c>
      <c r="N21" s="96">
        <v>1.967560654737974E-2</v>
      </c>
      <c r="O21" s="96">
        <f>M21/'סכום נכסי הקרן'!$C$42</f>
        <v>4.089935657491826E-4</v>
      </c>
    </row>
    <row r="22" spans="2:15" s="150" customFormat="1">
      <c r="B22" s="88" t="s">
        <v>2564</v>
      </c>
      <c r="C22" s="85" t="s">
        <v>2565</v>
      </c>
      <c r="D22" s="85" t="s">
        <v>334</v>
      </c>
      <c r="E22" s="85" t="s">
        <v>320</v>
      </c>
      <c r="F22" s="85" t="s">
        <v>157</v>
      </c>
      <c r="G22" s="95">
        <v>2.6300000000000003</v>
      </c>
      <c r="H22" s="98" t="s">
        <v>159</v>
      </c>
      <c r="I22" s="99">
        <v>4.8000000000000001E-2</v>
      </c>
      <c r="J22" s="119">
        <v>6.8999999999999999E-3</v>
      </c>
      <c r="K22" s="95">
        <v>25000000</v>
      </c>
      <c r="L22" s="97">
        <v>134.16</v>
      </c>
      <c r="M22" s="95">
        <v>33539.999260000004</v>
      </c>
      <c r="N22" s="96">
        <v>3.1109874663677792E-2</v>
      </c>
      <c r="O22" s="96">
        <f>M22/'סכום נכסי הקרן'!$C$42</f>
        <v>6.4667579818026969E-4</v>
      </c>
    </row>
    <row r="23" spans="2:15" s="150" customFormat="1">
      <c r="B23" s="88" t="s">
        <v>2604</v>
      </c>
      <c r="C23" s="85">
        <v>3534</v>
      </c>
      <c r="D23" s="85" t="s">
        <v>323</v>
      </c>
      <c r="E23" s="85" t="s">
        <v>320</v>
      </c>
      <c r="F23" s="85" t="s">
        <v>157</v>
      </c>
      <c r="G23" s="95">
        <v>5.72</v>
      </c>
      <c r="H23" s="98" t="s">
        <v>159</v>
      </c>
      <c r="I23" s="99">
        <v>5.5099999999999996E-2</v>
      </c>
      <c r="J23" s="119">
        <v>0.01</v>
      </c>
      <c r="K23" s="95">
        <v>50000000</v>
      </c>
      <c r="L23" s="97">
        <v>161.19999999999999</v>
      </c>
      <c r="M23" s="95">
        <v>80599.996469999998</v>
      </c>
      <c r="N23" s="96">
        <v>7.4760162295679555E-2</v>
      </c>
      <c r="O23" s="96">
        <f>M23/'סכום נכסי הקרן'!$C$42</f>
        <v>1.5540270781319082E-3</v>
      </c>
    </row>
    <row r="24" spans="2:15" s="150" customFormat="1">
      <c r="B24" s="88" t="s">
        <v>2605</v>
      </c>
      <c r="C24" s="85" t="s">
        <v>2606</v>
      </c>
      <c r="D24" s="85" t="s">
        <v>323</v>
      </c>
      <c r="E24" s="85" t="s">
        <v>320</v>
      </c>
      <c r="F24" s="85" t="s">
        <v>157</v>
      </c>
      <c r="G24" s="95">
        <v>0.19999999999999998</v>
      </c>
      <c r="H24" s="98" t="s">
        <v>159</v>
      </c>
      <c r="I24" s="99">
        <v>5.6500000000000002E-2</v>
      </c>
      <c r="J24" s="119">
        <v>4.0300000000000002E-2</v>
      </c>
      <c r="K24" s="95">
        <v>11074.2</v>
      </c>
      <c r="L24" s="97">
        <v>135.61000000000001</v>
      </c>
      <c r="M24" s="95">
        <v>15.01773</v>
      </c>
      <c r="N24" s="96">
        <v>1.3929627559358326E-5</v>
      </c>
      <c r="O24" s="96">
        <f>M24/'סכום נכסי הקרן'!$C$42</f>
        <v>2.8955285476669327E-7</v>
      </c>
    </row>
    <row r="25" spans="2:15" s="150" customFormat="1">
      <c r="B25" s="88" t="s">
        <v>2607</v>
      </c>
      <c r="C25" s="85" t="s">
        <v>2608</v>
      </c>
      <c r="D25" s="85" t="s">
        <v>323</v>
      </c>
      <c r="E25" s="85" t="s">
        <v>320</v>
      </c>
      <c r="F25" s="85" t="s">
        <v>157</v>
      </c>
      <c r="G25" s="95">
        <v>0.98999999999999988</v>
      </c>
      <c r="H25" s="98" t="s">
        <v>159</v>
      </c>
      <c r="I25" s="99">
        <v>6.0999999999999999E-2</v>
      </c>
      <c r="J25" s="119">
        <v>1.2199999999999999E-2</v>
      </c>
      <c r="K25" s="95">
        <v>10000000</v>
      </c>
      <c r="L25" s="97">
        <v>134.71</v>
      </c>
      <c r="M25" s="95">
        <v>13470.99949</v>
      </c>
      <c r="N25" s="96">
        <v>1.2494964668295803E-2</v>
      </c>
      <c r="O25" s="96">
        <f>M25/'סכום נכסי הקרן'!$C$42</f>
        <v>2.5973075550633616E-4</v>
      </c>
    </row>
    <row r="26" spans="2:15" s="150" customFormat="1">
      <c r="B26" s="88" t="s">
        <v>2609</v>
      </c>
      <c r="C26" s="85" t="s">
        <v>2610</v>
      </c>
      <c r="D26" s="85" t="s">
        <v>323</v>
      </c>
      <c r="E26" s="85" t="s">
        <v>320</v>
      </c>
      <c r="F26" s="85" t="s">
        <v>157</v>
      </c>
      <c r="G26" s="95">
        <v>0.52</v>
      </c>
      <c r="H26" s="98" t="s">
        <v>159</v>
      </c>
      <c r="I26" s="99">
        <v>6.1500000000000006E-2</v>
      </c>
      <c r="J26" s="119">
        <v>1.1300000000000001E-2</v>
      </c>
      <c r="K26" s="95">
        <v>951128.55</v>
      </c>
      <c r="L26" s="97">
        <v>132.05000000000001</v>
      </c>
      <c r="M26" s="95">
        <v>1255.9652100000001</v>
      </c>
      <c r="N26" s="96">
        <v>1.1649648517326697E-3</v>
      </c>
      <c r="O26" s="96">
        <f>M26/'סכום נכסי הקרן'!$C$42</f>
        <v>2.4215930905879215E-5</v>
      </c>
    </row>
    <row r="27" spans="2:15" s="150" customFormat="1">
      <c r="B27" s="88" t="s">
        <v>2611</v>
      </c>
      <c r="C27" s="85" t="s">
        <v>2612</v>
      </c>
      <c r="D27" s="85" t="s">
        <v>323</v>
      </c>
      <c r="E27" s="85" t="s">
        <v>320</v>
      </c>
      <c r="F27" s="85" t="s">
        <v>157</v>
      </c>
      <c r="G27" s="95">
        <v>6.4200000000000008</v>
      </c>
      <c r="H27" s="98" t="s">
        <v>159</v>
      </c>
      <c r="I27" s="99">
        <v>5.7500000000000002E-2</v>
      </c>
      <c r="J27" s="119">
        <v>1.1699999999999999E-2</v>
      </c>
      <c r="K27" s="95">
        <v>971183.87</v>
      </c>
      <c r="L27" s="97">
        <v>175.63</v>
      </c>
      <c r="M27" s="95">
        <v>1705.6901799999998</v>
      </c>
      <c r="N27" s="96">
        <v>1.5821052142404252E-3</v>
      </c>
      <c r="O27" s="96">
        <f>M27/'סכום נכסי הקרן'!$C$42</f>
        <v>3.2886958346335621E-5</v>
      </c>
    </row>
    <row r="28" spans="2:15" s="150" customFormat="1">
      <c r="B28" s="88" t="s">
        <v>2566</v>
      </c>
      <c r="C28" s="85" t="s">
        <v>2567</v>
      </c>
      <c r="D28" s="85" t="s">
        <v>318</v>
      </c>
      <c r="E28" s="85" t="s">
        <v>320</v>
      </c>
      <c r="F28" s="85" t="s">
        <v>157</v>
      </c>
      <c r="G28" s="95">
        <v>1</v>
      </c>
      <c r="H28" s="98" t="s">
        <v>159</v>
      </c>
      <c r="I28" s="99">
        <v>0.06</v>
      </c>
      <c r="J28" s="119">
        <v>1.2E-2</v>
      </c>
      <c r="K28" s="95">
        <v>10000000</v>
      </c>
      <c r="L28" s="97">
        <v>133.97999999999999</v>
      </c>
      <c r="M28" s="95">
        <v>13397.9995</v>
      </c>
      <c r="N28" s="96">
        <v>1.2427253857638208E-2</v>
      </c>
      <c r="O28" s="96">
        <f>M28/'סכום נכסי הקרן'!$C$42</f>
        <v>2.5832326213001092E-4</v>
      </c>
    </row>
    <row r="29" spans="2:15" s="150" customFormat="1">
      <c r="B29" s="88" t="s">
        <v>2568</v>
      </c>
      <c r="C29" s="85" t="s">
        <v>2569</v>
      </c>
      <c r="D29" s="85" t="s">
        <v>334</v>
      </c>
      <c r="E29" s="85" t="s">
        <v>320</v>
      </c>
      <c r="F29" s="85" t="s">
        <v>157</v>
      </c>
      <c r="G29" s="95">
        <v>0.25999999999999995</v>
      </c>
      <c r="H29" s="98" t="s">
        <v>159</v>
      </c>
      <c r="I29" s="99">
        <v>5.0499999999999996E-2</v>
      </c>
      <c r="J29" s="119">
        <v>1.23E-2</v>
      </c>
      <c r="K29" s="95">
        <v>247156.91</v>
      </c>
      <c r="L29" s="97">
        <v>135.49</v>
      </c>
      <c r="M29" s="95">
        <v>334.87288000000001</v>
      </c>
      <c r="N29" s="96">
        <v>3.1060982572796907E-4</v>
      </c>
      <c r="O29" s="96">
        <f>M29/'סכום נכסי הקרן'!$C$42</f>
        <v>6.4565948640669607E-6</v>
      </c>
    </row>
    <row r="30" spans="2:15" s="150" customFormat="1">
      <c r="B30" s="88" t="s">
        <v>2570</v>
      </c>
      <c r="C30" s="85" t="s">
        <v>2571</v>
      </c>
      <c r="D30" s="85" t="s">
        <v>334</v>
      </c>
      <c r="E30" s="85" t="s">
        <v>320</v>
      </c>
      <c r="F30" s="85" t="s">
        <v>157</v>
      </c>
      <c r="G30" s="95">
        <v>0.54</v>
      </c>
      <c r="H30" s="98" t="s">
        <v>159</v>
      </c>
      <c r="I30" s="99">
        <v>5.5E-2</v>
      </c>
      <c r="J30" s="119">
        <v>1.0800000000000001E-2</v>
      </c>
      <c r="K30" s="95">
        <v>377346.32</v>
      </c>
      <c r="L30" s="97">
        <v>133.33000000000001</v>
      </c>
      <c r="M30" s="95">
        <v>503.11584999999997</v>
      </c>
      <c r="N30" s="96">
        <v>4.6666283184675637E-4</v>
      </c>
      <c r="O30" s="96">
        <f>M30/'סכום נכסי הקרן'!$C$42</f>
        <v>9.7004427863512945E-6</v>
      </c>
    </row>
    <row r="31" spans="2:15" s="150" customFormat="1">
      <c r="B31" s="88" t="s">
        <v>2570</v>
      </c>
      <c r="C31" s="85" t="s">
        <v>2572</v>
      </c>
      <c r="D31" s="85" t="s">
        <v>334</v>
      </c>
      <c r="E31" s="85" t="s">
        <v>320</v>
      </c>
      <c r="F31" s="85" t="s">
        <v>157</v>
      </c>
      <c r="G31" s="95">
        <v>0.56000000000000005</v>
      </c>
      <c r="H31" s="98" t="s">
        <v>159</v>
      </c>
      <c r="I31" s="99">
        <v>5.5E-2</v>
      </c>
      <c r="J31" s="119">
        <v>1.1399999999999999E-2</v>
      </c>
      <c r="K31" s="95">
        <v>628757.19999999995</v>
      </c>
      <c r="L31" s="97">
        <v>132.63999999999999</v>
      </c>
      <c r="M31" s="95">
        <v>833.98354000000006</v>
      </c>
      <c r="N31" s="96">
        <v>7.7355766169955227E-4</v>
      </c>
      <c r="O31" s="96">
        <f>M31/'סכום נכסי הקרן'!$C$42</f>
        <v>1.6079814648114778E-5</v>
      </c>
    </row>
    <row r="32" spans="2:15" s="150" customFormat="1">
      <c r="B32" s="88" t="s">
        <v>2573</v>
      </c>
      <c r="C32" s="85" t="s">
        <v>2574</v>
      </c>
      <c r="D32" s="85" t="s">
        <v>334</v>
      </c>
      <c r="E32" s="85" t="s">
        <v>320</v>
      </c>
      <c r="F32" s="85" t="s">
        <v>157</v>
      </c>
      <c r="G32" s="95">
        <v>0.52</v>
      </c>
      <c r="H32" s="98" t="s">
        <v>159</v>
      </c>
      <c r="I32" s="99">
        <v>6.1500000000000006E-2</v>
      </c>
      <c r="J32" s="119">
        <v>1.1000000000000003E-2</v>
      </c>
      <c r="K32" s="95">
        <v>951128.55</v>
      </c>
      <c r="L32" s="97">
        <v>132.07</v>
      </c>
      <c r="M32" s="95">
        <v>1256.15543</v>
      </c>
      <c r="N32" s="96">
        <v>1.1651412894335966E-3</v>
      </c>
      <c r="O32" s="96">
        <f>M32/'סכום נכסי הקרן'!$C$42</f>
        <v>2.4219598487067162E-5</v>
      </c>
    </row>
    <row r="33" spans="2:15" s="150" customFormat="1">
      <c r="B33" s="88" t="s">
        <v>2575</v>
      </c>
      <c r="C33" s="85" t="s">
        <v>2576</v>
      </c>
      <c r="D33" s="85" t="s">
        <v>334</v>
      </c>
      <c r="E33" s="85" t="s">
        <v>320</v>
      </c>
      <c r="F33" s="85" t="s">
        <v>157</v>
      </c>
      <c r="G33" s="95">
        <v>2.7600000000000002</v>
      </c>
      <c r="H33" s="98" t="s">
        <v>159</v>
      </c>
      <c r="I33" s="99">
        <v>5.2499999999999998E-2</v>
      </c>
      <c r="J33" s="119">
        <v>7.1999999999999989E-3</v>
      </c>
      <c r="K33" s="95">
        <v>1057130.1399999999</v>
      </c>
      <c r="L33" s="97">
        <v>148.52000000000001</v>
      </c>
      <c r="M33" s="95">
        <v>1570.04961</v>
      </c>
      <c r="N33" s="96">
        <v>1.4562924168310251E-3</v>
      </c>
      <c r="O33" s="96">
        <f>M33/'סכום נכסי הקרן'!$C$42</f>
        <v>3.0271708620466171E-5</v>
      </c>
    </row>
    <row r="34" spans="2:15" s="150" customFormat="1">
      <c r="B34" s="88" t="s">
        <v>2577</v>
      </c>
      <c r="C34" s="85" t="s">
        <v>2578</v>
      </c>
      <c r="D34" s="85" t="s">
        <v>334</v>
      </c>
      <c r="E34" s="85" t="s">
        <v>320</v>
      </c>
      <c r="F34" s="85" t="s">
        <v>157</v>
      </c>
      <c r="G34" s="95">
        <v>6.0200000000000005</v>
      </c>
      <c r="H34" s="98" t="s">
        <v>159</v>
      </c>
      <c r="I34" s="99">
        <v>5.5999999999999994E-2</v>
      </c>
      <c r="J34" s="119">
        <v>1.1699999999999999E-2</v>
      </c>
      <c r="K34" s="95">
        <v>8595564.1099999994</v>
      </c>
      <c r="L34" s="97">
        <v>157.75</v>
      </c>
      <c r="M34" s="95">
        <v>13559.50202</v>
      </c>
      <c r="N34" s="96">
        <v>1.2577054789836206E-2</v>
      </c>
      <c r="O34" s="96">
        <f>M34/'סכום נכסי הקרן'!$C$42</f>
        <v>2.6143714922999311E-4</v>
      </c>
    </row>
    <row r="35" spans="2:15" s="150" customFormat="1">
      <c r="B35" s="88" t="s">
        <v>2579</v>
      </c>
      <c r="C35" s="85" t="s">
        <v>2580</v>
      </c>
      <c r="D35" s="85" t="s">
        <v>334</v>
      </c>
      <c r="E35" s="85" t="s">
        <v>320</v>
      </c>
      <c r="F35" s="85" t="s">
        <v>157</v>
      </c>
      <c r="G35" s="95">
        <v>4.1300000000000008</v>
      </c>
      <c r="H35" s="98" t="s">
        <v>159</v>
      </c>
      <c r="I35" s="99">
        <v>5.0999999999999997E-2</v>
      </c>
      <c r="J35" s="119">
        <v>9.1000000000000004E-3</v>
      </c>
      <c r="K35" s="95">
        <v>13023090.43</v>
      </c>
      <c r="L35" s="97">
        <v>146.87</v>
      </c>
      <c r="M35" s="95">
        <v>19127.012469999998</v>
      </c>
      <c r="N35" s="96">
        <v>1.7741173934429658E-2</v>
      </c>
      <c r="O35" s="96">
        <f>M35/'סכום נכסי הקרן'!$C$42</f>
        <v>3.6878283627729628E-4</v>
      </c>
    </row>
    <row r="36" spans="2:15" s="150" customFormat="1">
      <c r="B36" s="88" t="s">
        <v>2581</v>
      </c>
      <c r="C36" s="85" t="s">
        <v>2582</v>
      </c>
      <c r="D36" s="85" t="s">
        <v>334</v>
      </c>
      <c r="E36" s="85" t="s">
        <v>320</v>
      </c>
      <c r="F36" s="85" t="s">
        <v>157</v>
      </c>
      <c r="G36" s="95">
        <v>5.8000000000000007</v>
      </c>
      <c r="H36" s="98" t="s">
        <v>159</v>
      </c>
      <c r="I36" s="99">
        <v>5.5E-2</v>
      </c>
      <c r="J36" s="119">
        <v>0.01</v>
      </c>
      <c r="K36" s="95">
        <v>10000000</v>
      </c>
      <c r="L36" s="97">
        <v>158.05000000000001</v>
      </c>
      <c r="M36" s="95">
        <v>15804.999669999999</v>
      </c>
      <c r="N36" s="96">
        <v>1.4659855982154508E-2</v>
      </c>
      <c r="O36" s="96">
        <f>M36/'סכום נכסי הקרן'!$C$42</f>
        <v>3.0473199172146155E-4</v>
      </c>
    </row>
    <row r="37" spans="2:15" s="150" customFormat="1">
      <c r="B37" s="88" t="s">
        <v>2583</v>
      </c>
      <c r="C37" s="85" t="s">
        <v>2584</v>
      </c>
      <c r="D37" s="85" t="s">
        <v>334</v>
      </c>
      <c r="E37" s="85" t="s">
        <v>320</v>
      </c>
      <c r="F37" s="85" t="s">
        <v>157</v>
      </c>
      <c r="G37" s="95">
        <v>1.6</v>
      </c>
      <c r="H37" s="98" t="s">
        <v>159</v>
      </c>
      <c r="I37" s="99">
        <v>5.5999999999999994E-2</v>
      </c>
      <c r="J37" s="119">
        <v>1.0700000000000001E-2</v>
      </c>
      <c r="K37" s="95">
        <v>10000000</v>
      </c>
      <c r="L37" s="97">
        <v>132.16</v>
      </c>
      <c r="M37" s="95">
        <v>13216.00027</v>
      </c>
      <c r="N37" s="96">
        <v>1.2258441294754872E-2</v>
      </c>
      <c r="O37" s="96">
        <f>M37/'סכום נכסי הקרן'!$C$42</f>
        <v>2.5481418342025654E-4</v>
      </c>
    </row>
    <row r="38" spans="2:15" s="150" customFormat="1">
      <c r="B38" s="88" t="s">
        <v>2585</v>
      </c>
      <c r="C38" s="85" t="s">
        <v>2586</v>
      </c>
      <c r="D38" s="85" t="s">
        <v>334</v>
      </c>
      <c r="E38" s="85" t="s">
        <v>320</v>
      </c>
      <c r="F38" s="85" t="s">
        <v>157</v>
      </c>
      <c r="G38" s="95">
        <v>0.76</v>
      </c>
      <c r="H38" s="98" t="s">
        <v>159</v>
      </c>
      <c r="I38" s="99">
        <v>4.8000000000000001E-2</v>
      </c>
      <c r="J38" s="119">
        <v>1.2299999999999998E-2</v>
      </c>
      <c r="K38" s="95">
        <v>25000000</v>
      </c>
      <c r="L38" s="97">
        <v>126.65</v>
      </c>
      <c r="M38" s="95">
        <v>31662.499170000003</v>
      </c>
      <c r="N38" s="96">
        <v>2.9368407944249372E-2</v>
      </c>
      <c r="O38" s="96">
        <f>M38/'סכום נכסי הקרן'!$C$42</f>
        <v>6.1047621869094446E-4</v>
      </c>
    </row>
    <row r="39" spans="2:15" s="150" customFormat="1">
      <c r="B39" s="88" t="s">
        <v>2587</v>
      </c>
      <c r="C39" s="85" t="s">
        <v>2588</v>
      </c>
      <c r="D39" s="85" t="s">
        <v>334</v>
      </c>
      <c r="E39" s="85" t="s">
        <v>320</v>
      </c>
      <c r="F39" s="85" t="s">
        <v>157</v>
      </c>
      <c r="G39" s="95">
        <v>5.1000000000000005</v>
      </c>
      <c r="H39" s="98" t="s">
        <v>159</v>
      </c>
      <c r="I39" s="99">
        <v>5.0499999999999996E-2</v>
      </c>
      <c r="J39" s="119">
        <v>1.0200000000000001E-2</v>
      </c>
      <c r="K39" s="95">
        <v>15518335.710000001</v>
      </c>
      <c r="L39" s="97">
        <v>145.27000000000001</v>
      </c>
      <c r="M39" s="95">
        <v>22543.486570000001</v>
      </c>
      <c r="N39" s="96">
        <v>2.0910109038416343E-2</v>
      </c>
      <c r="O39" s="96">
        <f>M39/'סכום נכסי הקרן'!$C$42</f>
        <v>4.3465496401507488E-4</v>
      </c>
    </row>
    <row r="40" spans="2:15" s="150" customFormat="1">
      <c r="B40" s="88" t="s">
        <v>2589</v>
      </c>
      <c r="C40" s="85" t="s">
        <v>2590</v>
      </c>
      <c r="D40" s="85" t="s">
        <v>334</v>
      </c>
      <c r="E40" s="85" t="s">
        <v>320</v>
      </c>
      <c r="F40" s="85" t="s">
        <v>157</v>
      </c>
      <c r="G40" s="95">
        <v>5.6</v>
      </c>
      <c r="H40" s="98" t="s">
        <v>159</v>
      </c>
      <c r="I40" s="99">
        <v>5.0499999999999996E-2</v>
      </c>
      <c r="J40" s="119">
        <v>1.0699999999999998E-2</v>
      </c>
      <c r="K40" s="95">
        <v>16690074.189999999</v>
      </c>
      <c r="L40" s="97">
        <v>149.28</v>
      </c>
      <c r="M40" s="95">
        <v>24914.94268</v>
      </c>
      <c r="N40" s="96">
        <v>2.3109742430790871E-2</v>
      </c>
      <c r="O40" s="96">
        <f>M40/'סכום נכסי הקרן'!$C$42</f>
        <v>4.8037837804665073E-4</v>
      </c>
    </row>
    <row r="41" spans="2:15" s="150" customFormat="1">
      <c r="B41" s="88" t="s">
        <v>2613</v>
      </c>
      <c r="C41" s="85">
        <v>10028</v>
      </c>
      <c r="D41" s="85" t="s">
        <v>323</v>
      </c>
      <c r="E41" s="85" t="s">
        <v>320</v>
      </c>
      <c r="F41" s="85" t="s">
        <v>157</v>
      </c>
      <c r="G41" s="95">
        <v>1.22</v>
      </c>
      <c r="H41" s="98" t="s">
        <v>159</v>
      </c>
      <c r="I41" s="99">
        <v>6.2199999999999998E-2</v>
      </c>
      <c r="J41" s="119">
        <v>5.1000000000000004E-3</v>
      </c>
      <c r="K41" s="95">
        <v>80000</v>
      </c>
      <c r="L41" s="97">
        <v>135.53</v>
      </c>
      <c r="M41" s="95">
        <v>108.42401</v>
      </c>
      <c r="N41" s="96">
        <v>1.0056820024012567E-4</v>
      </c>
      <c r="O41" s="96">
        <f>M41/'סכום נכסי הקרן'!$C$42</f>
        <v>2.0904944769117903E-6</v>
      </c>
    </row>
    <row r="42" spans="2:15" s="150" customFormat="1">
      <c r="B42" s="88" t="s">
        <v>2614</v>
      </c>
      <c r="C42" s="85">
        <v>3296</v>
      </c>
      <c r="D42" s="85" t="s">
        <v>323</v>
      </c>
      <c r="E42" s="85" t="s">
        <v>320</v>
      </c>
      <c r="F42" s="85" t="s">
        <v>157</v>
      </c>
      <c r="G42" s="95">
        <v>1.22</v>
      </c>
      <c r="H42" s="98" t="s">
        <v>159</v>
      </c>
      <c r="I42" s="99">
        <v>6.2199999999999998E-2</v>
      </c>
      <c r="J42" s="119">
        <v>1.1699999999999999E-2</v>
      </c>
      <c r="K42" s="95">
        <v>870000</v>
      </c>
      <c r="L42" s="97">
        <v>134.44</v>
      </c>
      <c r="M42" s="95">
        <v>1169.62798</v>
      </c>
      <c r="N42" s="96">
        <v>1.0848831444169396E-3</v>
      </c>
      <c r="O42" s="96">
        <f>M42/'סכום נכסי הקרן'!$C$42</f>
        <v>2.2551285755170778E-5</v>
      </c>
    </row>
    <row r="43" spans="2:15" s="150" customFormat="1">
      <c r="B43" s="88" t="s">
        <v>2591</v>
      </c>
      <c r="C43" s="85">
        <v>3252</v>
      </c>
      <c r="D43" s="85" t="s">
        <v>334</v>
      </c>
      <c r="E43" s="85" t="s">
        <v>320</v>
      </c>
      <c r="F43" s="85" t="s">
        <v>157</v>
      </c>
      <c r="G43" s="95">
        <v>0.22000000000000003</v>
      </c>
      <c r="H43" s="98" t="s">
        <v>159</v>
      </c>
      <c r="I43" s="99">
        <v>5.5E-2</v>
      </c>
      <c r="J43" s="119">
        <v>1.15E-2</v>
      </c>
      <c r="K43" s="95">
        <v>125751.43</v>
      </c>
      <c r="L43" s="97">
        <v>136.16</v>
      </c>
      <c r="M43" s="95">
        <v>171.22316000000001</v>
      </c>
      <c r="N43" s="96">
        <v>1.5881726787846234E-4</v>
      </c>
      <c r="O43" s="96">
        <f>M43/'סכום נכסי הקרן'!$C$42</f>
        <v>3.3013081724184873E-6</v>
      </c>
    </row>
    <row r="44" spans="2:15" s="150" customFormat="1">
      <c r="B44" s="88" t="s">
        <v>2592</v>
      </c>
      <c r="C44" s="85" t="s">
        <v>2593</v>
      </c>
      <c r="D44" s="85" t="s">
        <v>334</v>
      </c>
      <c r="E44" s="85" t="s">
        <v>320</v>
      </c>
      <c r="F44" s="85" t="s">
        <v>157</v>
      </c>
      <c r="G44" s="95">
        <v>1.7200000000000004</v>
      </c>
      <c r="H44" s="98" t="s">
        <v>159</v>
      </c>
      <c r="I44" s="99">
        <v>4.8000000000000001E-2</v>
      </c>
      <c r="J44" s="119">
        <v>9.9000000000000008E-3</v>
      </c>
      <c r="K44" s="95">
        <v>25000000</v>
      </c>
      <c r="L44" s="97">
        <v>127.06</v>
      </c>
      <c r="M44" s="95">
        <v>31765.00131</v>
      </c>
      <c r="N44" s="96">
        <v>2.9463483340746523E-2</v>
      </c>
      <c r="O44" s="96">
        <f>M44/'סכום נכסי הקרן'!$C$42</f>
        <v>6.1245253516864745E-4</v>
      </c>
    </row>
    <row r="45" spans="2:15" s="150" customFormat="1">
      <c r="B45" s="88" t="s">
        <v>2594</v>
      </c>
      <c r="C45" s="85">
        <v>3258</v>
      </c>
      <c r="D45" s="85" t="s">
        <v>334</v>
      </c>
      <c r="E45" s="85" t="s">
        <v>320</v>
      </c>
      <c r="F45" s="85" t="s">
        <v>157</v>
      </c>
      <c r="G45" s="95">
        <v>0.7</v>
      </c>
      <c r="H45" s="98" t="s">
        <v>159</v>
      </c>
      <c r="I45" s="99">
        <v>5.5E-2</v>
      </c>
      <c r="J45" s="119">
        <v>1.1599999999999999E-2</v>
      </c>
      <c r="K45" s="95">
        <v>56666.02</v>
      </c>
      <c r="L45" s="97">
        <v>130.38999999999999</v>
      </c>
      <c r="M45" s="95">
        <v>73.88682</v>
      </c>
      <c r="N45" s="96">
        <v>6.8533385814323986E-5</v>
      </c>
      <c r="O45" s="96">
        <f>M45/'סכום נכסי הקרן'!$C$42</f>
        <v>1.4245921095020891E-6</v>
      </c>
    </row>
    <row r="46" spans="2:15" s="150" customFormat="1">
      <c r="B46" s="88" t="s">
        <v>2595</v>
      </c>
      <c r="C46" s="85">
        <v>3277</v>
      </c>
      <c r="D46" s="85" t="s">
        <v>318</v>
      </c>
      <c r="E46" s="85" t="s">
        <v>320</v>
      </c>
      <c r="F46" s="85" t="s">
        <v>157</v>
      </c>
      <c r="G46" s="95">
        <v>0.85000000000000009</v>
      </c>
      <c r="H46" s="98" t="s">
        <v>159</v>
      </c>
      <c r="I46" s="99">
        <v>5.9000000000000004E-2</v>
      </c>
      <c r="J46" s="119">
        <v>1.2500000000000001E-2</v>
      </c>
      <c r="K46" s="95">
        <v>113785.49</v>
      </c>
      <c r="L46" s="97">
        <v>127.68</v>
      </c>
      <c r="M46" s="95">
        <v>145.28129999999999</v>
      </c>
      <c r="N46" s="96">
        <v>1.3475501293067624E-4</v>
      </c>
      <c r="O46" s="96">
        <f>M46/'סכום נכסי הקרן'!$C$42</f>
        <v>2.8011300748659347E-6</v>
      </c>
    </row>
    <row r="47" spans="2:15" s="150" customFormat="1">
      <c r="B47" s="88" t="s">
        <v>2616</v>
      </c>
      <c r="C47" s="85">
        <v>3263</v>
      </c>
      <c r="D47" s="85" t="s">
        <v>323</v>
      </c>
      <c r="E47" s="85" t="s">
        <v>320</v>
      </c>
      <c r="F47" s="85" t="s">
        <v>157</v>
      </c>
      <c r="G47" s="95">
        <v>0.76000000000000012</v>
      </c>
      <c r="H47" s="98" t="s">
        <v>159</v>
      </c>
      <c r="I47" s="99">
        <v>5.7999999999999996E-2</v>
      </c>
      <c r="J47" s="119">
        <v>1.1500000000000002E-2</v>
      </c>
      <c r="K47" s="95">
        <v>75879.959999999992</v>
      </c>
      <c r="L47" s="97">
        <v>129.47999999999999</v>
      </c>
      <c r="M47" s="95">
        <v>98.249369999999999</v>
      </c>
      <c r="N47" s="96">
        <v>9.1130758912405077E-5</v>
      </c>
      <c r="O47" s="96">
        <f>M47/'סכום נכסי הקרן'!$C$42</f>
        <v>1.8943199513194812E-6</v>
      </c>
    </row>
    <row r="48" spans="2:15" s="150" customFormat="1">
      <c r="B48" s="88" t="s">
        <v>2617</v>
      </c>
      <c r="C48" s="85">
        <v>3288</v>
      </c>
      <c r="D48" s="85" t="s">
        <v>323</v>
      </c>
      <c r="E48" s="85" t="s">
        <v>320</v>
      </c>
      <c r="F48" s="85" t="s">
        <v>157</v>
      </c>
      <c r="G48" s="95">
        <v>0.5</v>
      </c>
      <c r="H48" s="98" t="s">
        <v>159</v>
      </c>
      <c r="I48" s="99">
        <v>6.1500000000000006E-2</v>
      </c>
      <c r="J48" s="119">
        <v>1.1500000000000002E-2</v>
      </c>
      <c r="K48" s="95">
        <v>207346.05</v>
      </c>
      <c r="L48" s="97">
        <v>132.06</v>
      </c>
      <c r="M48" s="95">
        <v>273.82117999999997</v>
      </c>
      <c r="N48" s="96">
        <v>2.5398159743609828E-4</v>
      </c>
      <c r="O48" s="96">
        <f>M48/'סכום נכסי הקרן'!$C$42</f>
        <v>5.2794732868805457E-6</v>
      </c>
    </row>
    <row r="49" spans="2:15" s="150" customFormat="1">
      <c r="B49" s="88" t="s">
        <v>2615</v>
      </c>
      <c r="C49" s="85">
        <v>3262</v>
      </c>
      <c r="D49" s="85" t="s">
        <v>343</v>
      </c>
      <c r="E49" s="85" t="s">
        <v>344</v>
      </c>
      <c r="F49" s="85" t="s">
        <v>157</v>
      </c>
      <c r="G49" s="95">
        <v>0.48999999999999994</v>
      </c>
      <c r="H49" s="98" t="s">
        <v>159</v>
      </c>
      <c r="I49" s="99">
        <v>5.9000000000000004E-2</v>
      </c>
      <c r="J49" s="119">
        <v>1.2E-2</v>
      </c>
      <c r="K49" s="95">
        <v>36756.129999999997</v>
      </c>
      <c r="L49" s="97">
        <v>126.36</v>
      </c>
      <c r="M49" s="95">
        <v>46.445050000000002</v>
      </c>
      <c r="N49" s="96">
        <v>4.3079896127828598E-5</v>
      </c>
      <c r="O49" s="96">
        <f>M49/'סכום נכסי הקרן'!$C$42</f>
        <v>8.9549464647998128E-7</v>
      </c>
    </row>
    <row r="50" spans="2:15" s="150" customFormat="1">
      <c r="B50" s="88" t="s">
        <v>2618</v>
      </c>
      <c r="C50" s="85">
        <v>10029</v>
      </c>
      <c r="D50" s="85" t="s">
        <v>343</v>
      </c>
      <c r="E50" s="85" t="s">
        <v>344</v>
      </c>
      <c r="F50" s="85" t="s">
        <v>157</v>
      </c>
      <c r="G50" s="95">
        <v>0.42000000000000004</v>
      </c>
      <c r="H50" s="98" t="s">
        <v>159</v>
      </c>
      <c r="I50" s="99">
        <v>0.06</v>
      </c>
      <c r="J50" s="119">
        <v>1.0800000000000002E-2</v>
      </c>
      <c r="K50" s="95">
        <v>9787.94</v>
      </c>
      <c r="L50" s="97">
        <v>127.53</v>
      </c>
      <c r="M50" s="95">
        <v>12.48255</v>
      </c>
      <c r="N50" s="96">
        <v>1.157813281308615E-5</v>
      </c>
      <c r="O50" s="96">
        <f>M50/'סכום נכסי הקרן'!$C$42</f>
        <v>2.4067272399144124E-7</v>
      </c>
    </row>
    <row r="51" spans="2:15" s="150" customFormat="1">
      <c r="B51" s="88" t="s">
        <v>2618</v>
      </c>
      <c r="C51" s="85">
        <v>3268</v>
      </c>
      <c r="D51" s="85" t="s">
        <v>343</v>
      </c>
      <c r="E51" s="85" t="s">
        <v>344</v>
      </c>
      <c r="F51" s="85" t="s">
        <v>157</v>
      </c>
      <c r="G51" s="95">
        <v>0.42</v>
      </c>
      <c r="H51" s="98" t="s">
        <v>159</v>
      </c>
      <c r="I51" s="99">
        <v>0.06</v>
      </c>
      <c r="J51" s="119">
        <v>1.14E-2</v>
      </c>
      <c r="K51" s="95">
        <v>78282.78</v>
      </c>
      <c r="L51" s="97">
        <v>127.5</v>
      </c>
      <c r="M51" s="95">
        <v>99.810539999999989</v>
      </c>
      <c r="N51" s="96">
        <v>9.2578815087129431E-5</v>
      </c>
      <c r="O51" s="96">
        <f>M51/'סכום נכסי הקרן'!$C$42</f>
        <v>1.9244204545430786E-6</v>
      </c>
    </row>
    <row r="52" spans="2:15" s="150" customFormat="1">
      <c r="B52" s="88" t="s">
        <v>2619</v>
      </c>
      <c r="C52" s="85" t="s">
        <v>2620</v>
      </c>
      <c r="D52" s="85" t="s">
        <v>464</v>
      </c>
      <c r="E52" s="85" t="s">
        <v>378</v>
      </c>
      <c r="F52" s="85" t="s">
        <v>157</v>
      </c>
      <c r="G52" s="95">
        <v>0.54</v>
      </c>
      <c r="H52" s="98" t="s">
        <v>159</v>
      </c>
      <c r="I52" s="99">
        <v>6.2E-2</v>
      </c>
      <c r="J52" s="119">
        <v>1.43E-2</v>
      </c>
      <c r="K52" s="95">
        <v>953555.4</v>
      </c>
      <c r="L52" s="97">
        <v>131.91</v>
      </c>
      <c r="M52" s="95">
        <v>1257.8349800000001</v>
      </c>
      <c r="N52" s="96">
        <v>1.16669914844207E-3</v>
      </c>
      <c r="O52" s="96">
        <f>M52/'סכום נכסי הקרן'!$C$42</f>
        <v>2.4251981443560816E-5</v>
      </c>
    </row>
    <row r="53" spans="2:15" s="150" customFormat="1">
      <c r="B53" s="88" t="s">
        <v>2621</v>
      </c>
      <c r="C53" s="85" t="s">
        <v>2622</v>
      </c>
      <c r="D53" s="85" t="s">
        <v>471</v>
      </c>
      <c r="E53" s="85" t="s">
        <v>430</v>
      </c>
      <c r="F53" s="85" t="s">
        <v>157</v>
      </c>
      <c r="G53" s="95">
        <v>2.9899999999999998</v>
      </c>
      <c r="H53" s="98" t="s">
        <v>159</v>
      </c>
      <c r="I53" s="99">
        <v>6.5000000000000002E-2</v>
      </c>
      <c r="J53" s="119">
        <v>9.8999999999999991E-3</v>
      </c>
      <c r="K53" s="95">
        <v>3484286.66</v>
      </c>
      <c r="L53" s="97">
        <v>150.54</v>
      </c>
      <c r="M53" s="95">
        <v>5245.2454400000006</v>
      </c>
      <c r="N53" s="96">
        <v>4.8652036916779426E-3</v>
      </c>
      <c r="O53" s="96">
        <f>M53/'סכום נכסי הקרן'!$C$42</f>
        <v>1.0113218116879052E-4</v>
      </c>
    </row>
    <row r="54" spans="2:15" s="150" customFormat="1">
      <c r="B54" s="88" t="s">
        <v>2623</v>
      </c>
      <c r="C54" s="85" t="s">
        <v>2624</v>
      </c>
      <c r="D54" s="85" t="s">
        <v>471</v>
      </c>
      <c r="E54" s="85" t="s">
        <v>430</v>
      </c>
      <c r="F54" s="85" t="s">
        <v>157</v>
      </c>
      <c r="G54" s="95">
        <v>5.6999999999999993</v>
      </c>
      <c r="H54" s="98" t="s">
        <v>159</v>
      </c>
      <c r="I54" s="99">
        <v>6.2E-2</v>
      </c>
      <c r="J54" s="119">
        <v>1.1199999999999998E-2</v>
      </c>
      <c r="K54" s="95">
        <v>5000000</v>
      </c>
      <c r="L54" s="97">
        <v>162.65</v>
      </c>
      <c r="M54" s="95">
        <v>8132.49982</v>
      </c>
      <c r="N54" s="96">
        <v>7.5432634372271049E-3</v>
      </c>
      <c r="O54" s="96">
        <f>M54/'סכום נכסי הקרן'!$C$42</f>
        <v>1.5680056435097843E-4</v>
      </c>
    </row>
    <row r="55" spans="2:15" s="150" customFormat="1">
      <c r="B55" s="88" t="s">
        <v>2625</v>
      </c>
      <c r="C55" s="85" t="s">
        <v>2626</v>
      </c>
      <c r="D55" s="85" t="s">
        <v>555</v>
      </c>
      <c r="E55" s="85" t="s">
        <v>536</v>
      </c>
      <c r="F55" s="85" t="s">
        <v>157</v>
      </c>
      <c r="G55" s="95">
        <v>0.52</v>
      </c>
      <c r="H55" s="98" t="s">
        <v>159</v>
      </c>
      <c r="I55" s="99">
        <v>6.5000000000000002E-2</v>
      </c>
      <c r="J55" s="119">
        <v>1.5100000000000001E-2</v>
      </c>
      <c r="K55" s="95">
        <v>580886.05000000005</v>
      </c>
      <c r="L55" s="97">
        <v>132.44</v>
      </c>
      <c r="M55" s="95">
        <v>769.32551000000001</v>
      </c>
      <c r="N55" s="96">
        <v>7.1358439832207657E-4</v>
      </c>
      <c r="O55" s="96">
        <f>M55/'סכום נכסי הקרן'!$C$42</f>
        <v>1.4833160382117819E-5</v>
      </c>
    </row>
    <row r="56" spans="2:15" s="150" customFormat="1">
      <c r="B56" s="88" t="s">
        <v>2627</v>
      </c>
      <c r="C56" s="85" t="s">
        <v>2628</v>
      </c>
      <c r="D56" s="85" t="s">
        <v>555</v>
      </c>
      <c r="E56" s="85" t="s">
        <v>536</v>
      </c>
      <c r="F56" s="85" t="s">
        <v>157</v>
      </c>
      <c r="G56" s="95">
        <v>2.79</v>
      </c>
      <c r="H56" s="98" t="s">
        <v>159</v>
      </c>
      <c r="I56" s="99">
        <v>6.3E-2</v>
      </c>
      <c r="J56" s="119">
        <v>4.1999999999999997E-3</v>
      </c>
      <c r="K56" s="95">
        <v>3500000</v>
      </c>
      <c r="L56" s="97">
        <v>148.16999999999999</v>
      </c>
      <c r="M56" s="95">
        <v>5185.9498200000007</v>
      </c>
      <c r="N56" s="96">
        <v>4.8102043074500179E-3</v>
      </c>
      <c r="O56" s="96">
        <f>M56/'סכום נכסי הקרן'!$C$42</f>
        <v>9.9988918102657286E-5</v>
      </c>
    </row>
    <row r="57" spans="2:15" s="150" customFormat="1">
      <c r="B57" s="84"/>
      <c r="C57" s="85"/>
      <c r="D57" s="85"/>
      <c r="E57" s="85"/>
      <c r="F57" s="85"/>
      <c r="G57" s="85"/>
      <c r="H57" s="85"/>
      <c r="I57" s="85"/>
      <c r="J57" s="119"/>
      <c r="K57" s="95"/>
      <c r="L57" s="97"/>
      <c r="M57" s="85"/>
      <c r="N57" s="96"/>
      <c r="O57" s="85"/>
    </row>
    <row r="58" spans="2:15" s="150" customFormat="1">
      <c r="B58" s="102" t="s">
        <v>77</v>
      </c>
      <c r="C58" s="83"/>
      <c r="D58" s="83"/>
      <c r="E58" s="83"/>
      <c r="F58" s="83"/>
      <c r="G58" s="92">
        <v>0.91992615046761095</v>
      </c>
      <c r="H58" s="83"/>
      <c r="I58" s="83"/>
      <c r="J58" s="118">
        <v>4.64045907972843E-3</v>
      </c>
      <c r="K58" s="92"/>
      <c r="L58" s="94"/>
      <c r="M58" s="92">
        <v>664116.98778999993</v>
      </c>
      <c r="N58" s="93">
        <v>0.61599870924284961</v>
      </c>
      <c r="O58" s="93">
        <f>M58/'סכום נכסי הקרן'!$C$42</f>
        <v>1.2804662869398482E-2</v>
      </c>
    </row>
    <row r="59" spans="2:15" s="150" customFormat="1">
      <c r="B59" s="88" t="s">
        <v>2639</v>
      </c>
      <c r="C59" s="85" t="s">
        <v>2640</v>
      </c>
      <c r="D59" s="85" t="s">
        <v>323</v>
      </c>
      <c r="E59" s="85" t="s">
        <v>320</v>
      </c>
      <c r="F59" s="85" t="s">
        <v>157</v>
      </c>
      <c r="G59" s="95">
        <v>0.85999999999999988</v>
      </c>
      <c r="H59" s="98" t="s">
        <v>159</v>
      </c>
      <c r="I59" s="99">
        <v>4.7999999999999996E-3</v>
      </c>
      <c r="J59" s="119">
        <v>5.1999999999999989E-3</v>
      </c>
      <c r="K59" s="95">
        <v>66500000</v>
      </c>
      <c r="L59" s="97">
        <v>100.03</v>
      </c>
      <c r="M59" s="95">
        <v>66519.946840000004</v>
      </c>
      <c r="N59" s="96">
        <v>6.1700275923825688E-2</v>
      </c>
      <c r="O59" s="96">
        <f>M59/'סכום נכסי הקרן'!$C$42</f>
        <v>1.2825533889909246E-3</v>
      </c>
    </row>
    <row r="60" spans="2:15" s="150" customFormat="1">
      <c r="B60" s="88" t="s">
        <v>2641</v>
      </c>
      <c r="C60" s="85" t="s">
        <v>2642</v>
      </c>
      <c r="D60" s="85" t="s">
        <v>323</v>
      </c>
      <c r="E60" s="85" t="s">
        <v>320</v>
      </c>
      <c r="F60" s="85" t="s">
        <v>157</v>
      </c>
      <c r="G60" s="95">
        <v>0.87</v>
      </c>
      <c r="H60" s="98" t="s">
        <v>159</v>
      </c>
      <c r="I60" s="99">
        <v>4.7999999999999996E-3</v>
      </c>
      <c r="J60" s="119">
        <v>5.1000000000000004E-3</v>
      </c>
      <c r="K60" s="95">
        <v>66500000</v>
      </c>
      <c r="L60" s="97">
        <v>100.03</v>
      </c>
      <c r="M60" s="95">
        <v>66519.949560000008</v>
      </c>
      <c r="N60" s="96">
        <v>6.1700278446749392E-2</v>
      </c>
      <c r="O60" s="96">
        <f>M60/'סכום נכסי הקרן'!$C$42</f>
        <v>1.2825534414345207E-3</v>
      </c>
    </row>
    <row r="61" spans="2:15" s="150" customFormat="1">
      <c r="B61" s="88" t="s">
        <v>2643</v>
      </c>
      <c r="C61" s="85" t="s">
        <v>2644</v>
      </c>
      <c r="D61" s="85" t="s">
        <v>323</v>
      </c>
      <c r="E61" s="85" t="s">
        <v>320</v>
      </c>
      <c r="F61" s="85" t="s">
        <v>157</v>
      </c>
      <c r="G61" s="95">
        <v>0.94000000000000006</v>
      </c>
      <c r="H61" s="98" t="s">
        <v>159</v>
      </c>
      <c r="I61" s="99">
        <v>4.7999999999999996E-3</v>
      </c>
      <c r="J61" s="119">
        <v>5.0000000000000001E-3</v>
      </c>
      <c r="K61" s="95">
        <v>93000000</v>
      </c>
      <c r="L61" s="97">
        <v>100.01</v>
      </c>
      <c r="M61" s="95">
        <v>93009.30365999999</v>
      </c>
      <c r="N61" s="96">
        <v>8.6270359071515007E-2</v>
      </c>
      <c r="O61" s="96">
        <f>M61/'סכום נכסי הקרן'!$C$42</f>
        <v>1.793287626999237E-3</v>
      </c>
    </row>
    <row r="62" spans="2:15" s="150" customFormat="1">
      <c r="B62" s="88" t="s">
        <v>2635</v>
      </c>
      <c r="C62" s="85" t="s">
        <v>2636</v>
      </c>
      <c r="D62" s="85" t="s">
        <v>334</v>
      </c>
      <c r="E62" s="85" t="s">
        <v>320</v>
      </c>
      <c r="F62" s="85" t="s">
        <v>157</v>
      </c>
      <c r="G62" s="95">
        <v>0.85999999999999988</v>
      </c>
      <c r="H62" s="98" t="s">
        <v>159</v>
      </c>
      <c r="I62" s="99">
        <v>4.1999999999999997E-3</v>
      </c>
      <c r="J62" s="119">
        <v>4.4000000000000003E-3</v>
      </c>
      <c r="K62" s="95">
        <v>66500000</v>
      </c>
      <c r="L62" s="97">
        <v>100.04</v>
      </c>
      <c r="M62" s="95">
        <v>66526.601420000006</v>
      </c>
      <c r="N62" s="96">
        <v>6.1706448349416243E-2</v>
      </c>
      <c r="O62" s="96">
        <f>M62/'סכום נכסי הקרן'!$C$42</f>
        <v>1.2826816941766135E-3</v>
      </c>
    </row>
    <row r="63" spans="2:15" s="150" customFormat="1">
      <c r="B63" s="88" t="s">
        <v>2637</v>
      </c>
      <c r="C63" s="85" t="s">
        <v>2638</v>
      </c>
      <c r="D63" s="85" t="s">
        <v>334</v>
      </c>
      <c r="E63" s="85" t="s">
        <v>320</v>
      </c>
      <c r="F63" s="85" t="s">
        <v>157</v>
      </c>
      <c r="G63" s="95">
        <v>0.86999999999999988</v>
      </c>
      <c r="H63" s="98" t="s">
        <v>159</v>
      </c>
      <c r="I63" s="99">
        <v>4.5000000000000005E-3</v>
      </c>
      <c r="J63" s="119">
        <v>4.7999999999999996E-3</v>
      </c>
      <c r="K63" s="95">
        <v>66500000</v>
      </c>
      <c r="L63" s="97">
        <v>100.03</v>
      </c>
      <c r="M63" s="95">
        <v>66519.947929999995</v>
      </c>
      <c r="N63" s="96">
        <v>6.1700276934850251E-2</v>
      </c>
      <c r="O63" s="96">
        <f>M63/'סכום נכסי הקרן'!$C$42</f>
        <v>1.2825534100069243E-3</v>
      </c>
    </row>
    <row r="64" spans="2:15" s="150" customFormat="1">
      <c r="B64" s="88" t="s">
        <v>2631</v>
      </c>
      <c r="C64" s="85" t="s">
        <v>2632</v>
      </c>
      <c r="D64" s="85" t="s">
        <v>2633</v>
      </c>
      <c r="E64" s="85" t="s">
        <v>344</v>
      </c>
      <c r="F64" s="85" t="s">
        <v>157</v>
      </c>
      <c r="G64" s="95">
        <v>0.95</v>
      </c>
      <c r="H64" s="98" t="s">
        <v>159</v>
      </c>
      <c r="I64" s="99">
        <v>4.1999999999999997E-3</v>
      </c>
      <c r="J64" s="119">
        <v>4.3000000000000009E-3</v>
      </c>
      <c r="K64" s="95">
        <v>132500000</v>
      </c>
      <c r="L64" s="97">
        <v>100.01</v>
      </c>
      <c r="M64" s="95">
        <v>132513.24434999999</v>
      </c>
      <c r="N64" s="96">
        <v>0.12291206064283641</v>
      </c>
      <c r="O64" s="96">
        <f>M64/'סכום נכסי הקרן'!$C$42</f>
        <v>2.5549525924316715E-3</v>
      </c>
    </row>
    <row r="65" spans="2:15" s="150" customFormat="1">
      <c r="B65" s="88" t="s">
        <v>2631</v>
      </c>
      <c r="C65" s="85" t="s">
        <v>2634</v>
      </c>
      <c r="D65" s="85" t="s">
        <v>2633</v>
      </c>
      <c r="E65" s="85" t="s">
        <v>344</v>
      </c>
      <c r="F65" s="85" t="s">
        <v>157</v>
      </c>
      <c r="G65" s="95">
        <v>0.98</v>
      </c>
      <c r="H65" s="98" t="s">
        <v>159</v>
      </c>
      <c r="I65" s="99">
        <v>4.1999999999999997E-3</v>
      </c>
      <c r="J65" s="119">
        <v>4.3E-3</v>
      </c>
      <c r="K65" s="95">
        <v>132500000</v>
      </c>
      <c r="L65" s="97">
        <v>100</v>
      </c>
      <c r="M65" s="95">
        <v>132499.99392000001</v>
      </c>
      <c r="N65" s="96">
        <v>0.12289977026640128</v>
      </c>
      <c r="O65" s="96">
        <f>M65/'סכום נכסי הקרן'!$C$42</f>
        <v>2.554697114417792E-3</v>
      </c>
    </row>
    <row r="66" spans="2:15" s="150" customFormat="1">
      <c r="B66" s="88" t="s">
        <v>2629</v>
      </c>
      <c r="C66" s="85" t="s">
        <v>2630</v>
      </c>
      <c r="D66" s="85" t="s">
        <v>464</v>
      </c>
      <c r="E66" s="85" t="s">
        <v>378</v>
      </c>
      <c r="F66" s="85" t="s">
        <v>157</v>
      </c>
      <c r="G66" s="95">
        <v>0.94</v>
      </c>
      <c r="H66" s="98" t="s">
        <v>159</v>
      </c>
      <c r="I66" s="99">
        <v>4.4000000000000003E-3</v>
      </c>
      <c r="J66" s="119">
        <v>4.5000000000000005E-3</v>
      </c>
      <c r="K66" s="95">
        <v>40000000</v>
      </c>
      <c r="L66" s="97">
        <v>100.02</v>
      </c>
      <c r="M66" s="95">
        <v>40008.000110000001</v>
      </c>
      <c r="N66" s="96">
        <v>3.7109239607255352E-2</v>
      </c>
      <c r="O66" s="96">
        <f>M66/'סכום נכסי הקרן'!$C$42</f>
        <v>7.7138360094079989E-4</v>
      </c>
    </row>
    <row r="67" spans="2:15" s="150" customFormat="1">
      <c r="B67" s="156"/>
      <c r="C67" s="156"/>
      <c r="D67" s="156"/>
    </row>
    <row r="68" spans="2:15" s="150" customFormat="1">
      <c r="B68" s="156"/>
      <c r="C68" s="156"/>
      <c r="D68" s="156"/>
    </row>
    <row r="69" spans="2:15" s="150" customFormat="1">
      <c r="B69" s="157" t="s">
        <v>2681</v>
      </c>
      <c r="C69" s="156"/>
      <c r="D69" s="156"/>
    </row>
    <row r="70" spans="2:15" s="150" customFormat="1">
      <c r="B70" s="157" t="s">
        <v>140</v>
      </c>
      <c r="C70" s="156"/>
      <c r="D70" s="156"/>
    </row>
    <row r="71" spans="2:15" s="150" customFormat="1">
      <c r="B71" s="158"/>
      <c r="C71" s="156"/>
      <c r="D71" s="156"/>
    </row>
  </sheetData>
  <sheetProtection password="CC23" sheet="1" objects="1" scenarios="1"/>
  <mergeCells count="1">
    <mergeCell ref="B6:O6"/>
  </mergeCells>
  <phoneticPr fontId="5" type="noConversion"/>
  <dataValidations count="1">
    <dataValidation allowBlank="1" showInputMessage="1" showErrorMessage="1" sqref="AH1:XFD2 D1:AF2 B1:B13 C5:C13 D3:O13 B14:O1048576 P3:XFD1048576 A1:A1048576"/>
  </dataValidations>
  <printOptions gridLines="1"/>
  <pageMargins left="0" right="0" top="0.51181102362204722" bottom="0.51181102362204722" header="0" footer="0.23622047244094491"/>
  <pageSetup paperSize="9" scale="73" fitToHeight="100" pageOrder="overThenDown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AC862"/>
  <sheetViews>
    <sheetView rightToLeft="1" zoomScale="90" zoomScaleNormal="90" workbookViewId="0">
      <pane ySplit="9" topLeftCell="A10" activePane="bottomLeft" state="frozen"/>
      <selection pane="bottomLeft" activeCell="B16" sqref="B16"/>
    </sheetView>
  </sheetViews>
  <sheetFormatPr defaultColWidth="9.140625" defaultRowHeight="18"/>
  <cols>
    <col min="1" max="1" width="6.28515625" style="1" customWidth="1"/>
    <col min="2" max="2" width="48.7109375" style="2" bestFit="1" customWidth="1"/>
    <col min="3" max="3" width="41.7109375" style="2" bestFit="1" customWidth="1"/>
    <col min="4" max="4" width="7.140625" style="1" bestFit="1" customWidth="1"/>
    <col min="5" max="5" width="7.5703125" style="1" bestFit="1" customWidth="1"/>
    <col min="6" max="6" width="9.7109375" style="1" bestFit="1" customWidth="1"/>
    <col min="7" max="7" width="13.14062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4" width="5.7109375" style="3" customWidth="1"/>
    <col min="15" max="29" width="9.140625" style="3"/>
    <col min="30" max="16384" width="9.140625" style="1"/>
  </cols>
  <sheetData>
    <row r="1" spans="2:29">
      <c r="B1" s="56" t="s">
        <v>172</v>
      </c>
      <c r="C1" s="79" t="s" vm="1">
        <v>233</v>
      </c>
    </row>
    <row r="2" spans="2:29">
      <c r="B2" s="56" t="s">
        <v>171</v>
      </c>
      <c r="C2" s="79" t="s">
        <v>234</v>
      </c>
    </row>
    <row r="3" spans="2:29">
      <c r="B3" s="56" t="s">
        <v>173</v>
      </c>
      <c r="C3" s="79" t="s">
        <v>235</v>
      </c>
    </row>
    <row r="4" spans="2:29">
      <c r="B4" s="56" t="s">
        <v>174</v>
      </c>
      <c r="C4" s="79">
        <v>162</v>
      </c>
    </row>
    <row r="6" spans="2:29" ht="26.25" customHeight="1">
      <c r="B6" s="207" t="s">
        <v>204</v>
      </c>
      <c r="C6" s="208"/>
      <c r="D6" s="208"/>
      <c r="E6" s="208"/>
      <c r="F6" s="208"/>
      <c r="G6" s="208"/>
      <c r="H6" s="208"/>
      <c r="I6" s="209"/>
    </row>
    <row r="7" spans="2:29" s="3" customFormat="1" ht="78.75">
      <c r="B7" s="59" t="s">
        <v>144</v>
      </c>
      <c r="C7" s="61" t="s">
        <v>71</v>
      </c>
      <c r="D7" s="61" t="s">
        <v>112</v>
      </c>
      <c r="E7" s="61" t="s">
        <v>72</v>
      </c>
      <c r="F7" s="61" t="s">
        <v>130</v>
      </c>
      <c r="G7" s="61" t="s">
        <v>218</v>
      </c>
      <c r="H7" s="77" t="s">
        <v>175</v>
      </c>
      <c r="I7" s="63" t="s">
        <v>176</v>
      </c>
    </row>
    <row r="8" spans="2:29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212</v>
      </c>
      <c r="H8" s="32" t="s">
        <v>20</v>
      </c>
      <c r="I8" s="17" t="s">
        <v>20</v>
      </c>
    </row>
    <row r="9" spans="2:29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20" t="s">
        <v>6</v>
      </c>
      <c r="I9" s="20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2:29" s="4" customFormat="1" ht="18" customHeight="1">
      <c r="B10" s="80" t="s">
        <v>55</v>
      </c>
      <c r="C10" s="80"/>
      <c r="D10" s="80"/>
      <c r="E10" s="81"/>
      <c r="F10" s="81"/>
      <c r="G10" s="89">
        <v>1037494.8039000001</v>
      </c>
      <c r="H10" s="90">
        <v>1</v>
      </c>
      <c r="I10" s="90">
        <f>G10/'סכום נכסי הקרן'!$C$42</f>
        <v>2.0003661157502208E-2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2:29" ht="22.5" customHeight="1">
      <c r="B11" s="82" t="s">
        <v>231</v>
      </c>
      <c r="C11" s="120"/>
      <c r="D11" s="120"/>
      <c r="E11" s="83"/>
      <c r="F11" s="121" t="s">
        <v>159</v>
      </c>
      <c r="G11" s="92">
        <v>1037494.8039000001</v>
      </c>
      <c r="H11" s="93">
        <v>1</v>
      </c>
      <c r="I11" s="93">
        <f>G11/'סכום נכסי הקרן'!$C$42</f>
        <v>2.0003661157502208E-2</v>
      </c>
    </row>
    <row r="12" spans="2:29">
      <c r="B12" s="102" t="s">
        <v>113</v>
      </c>
      <c r="C12" s="120"/>
      <c r="D12" s="120"/>
      <c r="E12" s="83"/>
      <c r="F12" s="121" t="s">
        <v>159</v>
      </c>
      <c r="G12" s="92">
        <v>917369.86959000013</v>
      </c>
      <c r="H12" s="93">
        <v>0.88421635090754802</v>
      </c>
      <c r="I12" s="93">
        <f>G12/'סכום נכסי הקרן'!$C$42</f>
        <v>1.768756427347766E-2</v>
      </c>
    </row>
    <row r="13" spans="2:29" s="150" customFormat="1">
      <c r="B13" s="88" t="s">
        <v>2645</v>
      </c>
      <c r="C13" s="113">
        <v>42369</v>
      </c>
      <c r="D13" s="101" t="s">
        <v>2646</v>
      </c>
      <c r="E13" s="151">
        <v>6.5225167114273452E-2</v>
      </c>
      <c r="F13" s="98" t="s">
        <v>159</v>
      </c>
      <c r="G13" s="95">
        <v>12575.062</v>
      </c>
      <c r="H13" s="96">
        <v>1.212060239022851E-2</v>
      </c>
      <c r="I13" s="96">
        <f>G13/'סכום נכסי הקרן'!$C$42</f>
        <v>2.4245642323894248E-4</v>
      </c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</row>
    <row r="14" spans="2:29" s="150" customFormat="1">
      <c r="B14" s="88" t="s">
        <v>2647</v>
      </c>
      <c r="C14" s="113">
        <v>42369</v>
      </c>
      <c r="D14" s="101" t="s">
        <v>2646</v>
      </c>
      <c r="E14" s="151">
        <v>6.6197583511016345E-2</v>
      </c>
      <c r="F14" s="98" t="s">
        <v>159</v>
      </c>
      <c r="G14" s="95">
        <v>35175.000249999997</v>
      </c>
      <c r="H14" s="96">
        <v>3.3903784498751449E-2</v>
      </c>
      <c r="I14" s="96">
        <f>G14/'סכום נכסי הקרן'!$C$42</f>
        <v>6.7819981706999986E-4</v>
      </c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</row>
    <row r="15" spans="2:29" s="150" customFormat="1">
      <c r="B15" s="88" t="s">
        <v>2648</v>
      </c>
      <c r="C15" s="113">
        <v>42369</v>
      </c>
      <c r="D15" s="101" t="s">
        <v>2646</v>
      </c>
      <c r="E15" s="151">
        <v>6.9284405102710722E-2</v>
      </c>
      <c r="F15" s="98" t="s">
        <v>159</v>
      </c>
      <c r="G15" s="95">
        <v>68440.973440000002</v>
      </c>
      <c r="H15" s="96">
        <v>6.5967533700146366E-2</v>
      </c>
      <c r="I15" s="96">
        <f>G15/'סכום נכסי הקרן'!$C$42</f>
        <v>1.319592191533836E-3</v>
      </c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</row>
    <row r="16" spans="2:29" s="150" customFormat="1">
      <c r="B16" s="88" t="s">
        <v>2649</v>
      </c>
      <c r="C16" s="113">
        <v>42369</v>
      </c>
      <c r="D16" s="101" t="s">
        <v>2646</v>
      </c>
      <c r="E16" s="151">
        <v>7.5922469490308689E-2</v>
      </c>
      <c r="F16" s="98" t="s">
        <v>159</v>
      </c>
      <c r="G16" s="95">
        <v>27859.999800000001</v>
      </c>
      <c r="H16" s="96">
        <v>2.6853146343743341E-2</v>
      </c>
      <c r="I16" s="96">
        <f>G16/'סכום נכסי הקרן'!$C$42</f>
        <v>5.3716124047306114E-4</v>
      </c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</row>
    <row r="17" spans="2:29" s="150" customFormat="1">
      <c r="B17" s="88" t="s">
        <v>2650</v>
      </c>
      <c r="C17" s="113">
        <v>42369</v>
      </c>
      <c r="D17" s="101" t="s">
        <v>2646</v>
      </c>
      <c r="E17" s="151">
        <v>6.9614362757171408E-2</v>
      </c>
      <c r="F17" s="98" t="s">
        <v>159</v>
      </c>
      <c r="G17" s="95">
        <v>62657.26036</v>
      </c>
      <c r="H17" s="96">
        <v>6.0392842570842681E-2</v>
      </c>
      <c r="I17" s="96">
        <f>G17/'סכום נכסי הקרן'!$C$42</f>
        <v>1.2080779591255115E-3</v>
      </c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</row>
    <row r="18" spans="2:29" s="150" customFormat="1">
      <c r="B18" s="88" t="s">
        <v>2651</v>
      </c>
      <c r="C18" s="113">
        <v>42369</v>
      </c>
      <c r="D18" s="101" t="s">
        <v>2646</v>
      </c>
      <c r="E18" s="151">
        <v>7.0718981603891992E-2</v>
      </c>
      <c r="F18" s="98" t="s">
        <v>159</v>
      </c>
      <c r="G18" s="95">
        <v>79802.649269999994</v>
      </c>
      <c r="H18" s="96">
        <v>7.6918601394452724E-2</v>
      </c>
      <c r="I18" s="96">
        <f>G18/'סכום נכסי הקרן'!$C$42</f>
        <v>1.538653639003609E-3</v>
      </c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</row>
    <row r="19" spans="2:29" s="150" customFormat="1">
      <c r="B19" s="88" t="s">
        <v>2652</v>
      </c>
      <c r="C19" s="113">
        <v>42369</v>
      </c>
      <c r="D19" s="101" t="s">
        <v>2646</v>
      </c>
      <c r="E19" s="151">
        <v>7.1375992195468044E-2</v>
      </c>
      <c r="F19" s="98" t="s">
        <v>159</v>
      </c>
      <c r="G19" s="95">
        <v>30135.995999999999</v>
      </c>
      <c r="H19" s="96">
        <v>2.9046888607747366E-2</v>
      </c>
      <c r="I19" s="96">
        <f>G19/'סכום נכסי הקרן'!$C$42</f>
        <v>5.810441173890894E-4</v>
      </c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</row>
    <row r="20" spans="2:29" s="150" customFormat="1">
      <c r="B20" s="88" t="s">
        <v>2653</v>
      </c>
      <c r="C20" s="113">
        <v>42369</v>
      </c>
      <c r="D20" s="101" t="s">
        <v>2646</v>
      </c>
      <c r="E20" s="151">
        <v>4.7339959059226333E-2</v>
      </c>
      <c r="F20" s="98" t="s">
        <v>159</v>
      </c>
      <c r="G20" s="95">
        <v>57361.228999999999</v>
      </c>
      <c r="H20" s="96">
        <v>5.5288208465600001E-2</v>
      </c>
      <c r="I20" s="96">
        <f>G20/'סכום נכסי הקרן'!$C$42</f>
        <v>1.1059665881512075E-3</v>
      </c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</row>
    <row r="21" spans="2:29" s="150" customFormat="1">
      <c r="B21" s="88" t="s">
        <v>2654</v>
      </c>
      <c r="C21" s="113">
        <v>42369</v>
      </c>
      <c r="D21" s="101" t="s">
        <v>2646</v>
      </c>
      <c r="E21" s="151">
        <v>7.0650821375161252E-2</v>
      </c>
      <c r="F21" s="98" t="s">
        <v>159</v>
      </c>
      <c r="G21" s="95">
        <v>14619.072</v>
      </c>
      <c r="H21" s="96">
        <v>1.4090742377741175E-2</v>
      </c>
      <c r="I21" s="96">
        <f>G21/'סכום נכסי הקרן'!$C$42</f>
        <v>2.8186643598199142E-4</v>
      </c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</row>
    <row r="22" spans="2:29" s="150" customFormat="1">
      <c r="B22" s="88" t="s">
        <v>2655</v>
      </c>
      <c r="C22" s="113">
        <v>42369</v>
      </c>
      <c r="D22" s="101" t="s">
        <v>2646</v>
      </c>
      <c r="E22" s="151">
        <v>1.2886813116654143E-2</v>
      </c>
      <c r="F22" s="98" t="s">
        <v>159</v>
      </c>
      <c r="G22" s="95">
        <v>6794.6</v>
      </c>
      <c r="H22" s="96">
        <v>6.5490448477030679E-3</v>
      </c>
      <c r="I22" s="96">
        <f>G22/'סכום נכסי הקרן'!$C$42</f>
        <v>1.3100487403873784E-4</v>
      </c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</row>
    <row r="23" spans="2:29" s="150" customFormat="1">
      <c r="B23" s="88" t="s">
        <v>2656</v>
      </c>
      <c r="C23" s="113">
        <v>42369</v>
      </c>
      <c r="D23" s="101" t="s">
        <v>2646</v>
      </c>
      <c r="E23" s="151">
        <v>3.3476647454439748E-2</v>
      </c>
      <c r="F23" s="98" t="s">
        <v>159</v>
      </c>
      <c r="G23" s="95">
        <v>13964.106</v>
      </c>
      <c r="H23" s="96">
        <v>1.3459446685909324E-2</v>
      </c>
      <c r="I23" s="96">
        <f>G23/'סכום נכסי הקרן'!$C$42</f>
        <v>2.6923821087239619E-4</v>
      </c>
      <c r="J23" s="149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</row>
    <row r="24" spans="2:29" s="150" customFormat="1">
      <c r="B24" s="88" t="s">
        <v>2657</v>
      </c>
      <c r="C24" s="113">
        <v>42369</v>
      </c>
      <c r="D24" s="101" t="s">
        <v>2646</v>
      </c>
      <c r="E24" s="151">
        <v>6.1697457980275039E-2</v>
      </c>
      <c r="F24" s="98" t="s">
        <v>159</v>
      </c>
      <c r="G24" s="95">
        <v>18154.915000000001</v>
      </c>
      <c r="H24" s="96">
        <v>1.7498800892066811E-2</v>
      </c>
      <c r="I24" s="96">
        <f>G24/'סכום נכסי הקרן'!$C$42</f>
        <v>3.5004008370750184E-4</v>
      </c>
      <c r="J24" s="149"/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</row>
    <row r="25" spans="2:29" s="150" customFormat="1">
      <c r="B25" s="88" t="s">
        <v>2658</v>
      </c>
      <c r="C25" s="113">
        <v>42369</v>
      </c>
      <c r="D25" s="101" t="s">
        <v>2646</v>
      </c>
      <c r="E25" s="151">
        <v>6.6765516105178876E-2</v>
      </c>
      <c r="F25" s="98" t="s">
        <v>159</v>
      </c>
      <c r="G25" s="95">
        <v>49600.934099999999</v>
      </c>
      <c r="H25" s="96">
        <v>4.7808368691146554E-2</v>
      </c>
      <c r="I25" s="96">
        <f>G25/'סכום נכסי הקרן'!$C$42</f>
        <v>9.5634240779063307E-4</v>
      </c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</row>
    <row r="26" spans="2:29" s="150" customFormat="1">
      <c r="B26" s="88" t="s">
        <v>2659</v>
      </c>
      <c r="C26" s="113">
        <v>42369</v>
      </c>
      <c r="D26" s="101" t="s">
        <v>2646</v>
      </c>
      <c r="E26" s="151">
        <v>7.2187779053450696E-2</v>
      </c>
      <c r="F26" s="98" t="s">
        <v>159</v>
      </c>
      <c r="G26" s="95">
        <v>65325.000020000007</v>
      </c>
      <c r="H26" s="96">
        <v>6.2964170783737644E-2</v>
      </c>
      <c r="I26" s="96">
        <f>G26/'סכום נכסי הקרן'!$C$42</f>
        <v>1.2595139374209884E-3</v>
      </c>
      <c r="J26" s="149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</row>
    <row r="27" spans="2:29" s="150" customFormat="1">
      <c r="B27" s="88" t="s">
        <v>2660</v>
      </c>
      <c r="C27" s="113">
        <v>42369</v>
      </c>
      <c r="D27" s="101" t="s">
        <v>2646</v>
      </c>
      <c r="E27" s="151">
        <v>6.1223492621909514E-2</v>
      </c>
      <c r="F27" s="98" t="s">
        <v>159</v>
      </c>
      <c r="G27" s="95">
        <v>27287.500210000002</v>
      </c>
      <c r="H27" s="96">
        <v>2.6301336746386378E-2</v>
      </c>
      <c r="I27" s="96">
        <f>G27/'סכום נכסי הקרן'!$C$42</f>
        <v>5.2612302826407476E-4</v>
      </c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</row>
    <row r="28" spans="2:29" s="150" customFormat="1">
      <c r="B28" s="88" t="s">
        <v>2661</v>
      </c>
      <c r="C28" s="113">
        <v>42369</v>
      </c>
      <c r="D28" s="101" t="s">
        <v>2646</v>
      </c>
      <c r="E28" s="151">
        <v>3.3337877621102199E-2</v>
      </c>
      <c r="F28" s="98" t="s">
        <v>159</v>
      </c>
      <c r="G28" s="95">
        <v>68901.556450000004</v>
      </c>
      <c r="H28" s="96">
        <v>6.641147135483981E-2</v>
      </c>
      <c r="I28" s="96">
        <f>G28/'סכום נכסי הקרן'!$C$42</f>
        <v>1.3284725699533799E-3</v>
      </c>
      <c r="J28" s="149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  <c r="AC28" s="149"/>
    </row>
    <row r="29" spans="2:29" s="150" customFormat="1">
      <c r="B29" s="88" t="s">
        <v>2662</v>
      </c>
      <c r="C29" s="113">
        <v>42369</v>
      </c>
      <c r="D29" s="101" t="s">
        <v>2646</v>
      </c>
      <c r="E29" s="151">
        <v>5.2489586256016234E-2</v>
      </c>
      <c r="F29" s="98" t="s">
        <v>159</v>
      </c>
      <c r="G29" s="95">
        <v>29649.493999999999</v>
      </c>
      <c r="H29" s="96">
        <v>2.8577968668899275E-2</v>
      </c>
      <c r="I29" s="96">
        <f>G29/'סכום נכסי הקרן'!$C$42</f>
        <v>5.7166400182237552E-4</v>
      </c>
      <c r="J29" s="149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149"/>
      <c r="AC29" s="149"/>
    </row>
    <row r="30" spans="2:29" s="150" customFormat="1">
      <c r="B30" s="88" t="s">
        <v>2663</v>
      </c>
      <c r="C30" s="113">
        <v>42369</v>
      </c>
      <c r="D30" s="101" t="s">
        <v>2646</v>
      </c>
      <c r="E30" s="151">
        <v>6.3615890042023643E-2</v>
      </c>
      <c r="F30" s="98" t="s">
        <v>159</v>
      </c>
      <c r="G30" s="95">
        <v>28726.900109999999</v>
      </c>
      <c r="H30" s="96">
        <v>2.7688717092378679E-2</v>
      </c>
      <c r="I30" s="96">
        <f>G30/'סכום נכסי הקרן'!$C$42</f>
        <v>5.5387571460188288E-4</v>
      </c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  <c r="AA30" s="149"/>
      <c r="AB30" s="149"/>
      <c r="AC30" s="149"/>
    </row>
    <row r="31" spans="2:29" s="150" customFormat="1">
      <c r="B31" s="88" t="s">
        <v>2664</v>
      </c>
      <c r="C31" s="113">
        <v>42369</v>
      </c>
      <c r="D31" s="101" t="s">
        <v>2646</v>
      </c>
      <c r="E31" s="151">
        <v>6.1844182628323273E-2</v>
      </c>
      <c r="F31" s="98" t="s">
        <v>159</v>
      </c>
      <c r="G31" s="95">
        <v>70893.150720000005</v>
      </c>
      <c r="H31" s="96">
        <v>6.8331089903784337E-2</v>
      </c>
      <c r="I31" s="96">
        <f>G31/'סכום נכסי הקרן'!$C$42</f>
        <v>1.366871968958122E-3</v>
      </c>
      <c r="J31" s="149"/>
      <c r="K31" s="149"/>
      <c r="L31" s="149"/>
      <c r="M31" s="149"/>
      <c r="N31" s="149"/>
      <c r="O31" s="149"/>
      <c r="P31" s="149"/>
      <c r="Q31" s="149"/>
      <c r="R31" s="149"/>
      <c r="S31" s="149"/>
      <c r="T31" s="149"/>
      <c r="U31" s="149"/>
      <c r="V31" s="149"/>
      <c r="W31" s="149"/>
      <c r="X31" s="149"/>
      <c r="Y31" s="149"/>
      <c r="Z31" s="149"/>
      <c r="AA31" s="149"/>
      <c r="AB31" s="149"/>
      <c r="AC31" s="149"/>
    </row>
    <row r="32" spans="2:29" s="150" customFormat="1">
      <c r="B32" s="88" t="s">
        <v>2665</v>
      </c>
      <c r="C32" s="113">
        <v>42369</v>
      </c>
      <c r="D32" s="101" t="s">
        <v>2646</v>
      </c>
      <c r="E32" s="151">
        <v>7.0438880647472571E-2</v>
      </c>
      <c r="F32" s="98" t="s">
        <v>159</v>
      </c>
      <c r="G32" s="95">
        <v>26196.99986</v>
      </c>
      <c r="H32" s="96">
        <v>2.5250246807525238E-2</v>
      </c>
      <c r="I32" s="96">
        <f>G32/'סכום נכסי הקרן'!$C$42</f>
        <v>5.0509738128103672E-4</v>
      </c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</row>
    <row r="33" spans="2:29" s="150" customFormat="1">
      <c r="B33" s="88" t="s">
        <v>2666</v>
      </c>
      <c r="C33" s="113">
        <v>42369</v>
      </c>
      <c r="D33" s="101" t="s">
        <v>2646</v>
      </c>
      <c r="E33" s="151">
        <v>7.3289646133682829E-2</v>
      </c>
      <c r="F33" s="98" t="s">
        <v>159</v>
      </c>
      <c r="G33" s="95">
        <v>19838</v>
      </c>
      <c r="H33" s="96">
        <v>1.9121059619217239E-2</v>
      </c>
      <c r="I33" s="96">
        <f>G33/'סכום נכסי הקרן'!$C$42</f>
        <v>3.8249119759521986E-4</v>
      </c>
      <c r="J33" s="149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49"/>
      <c r="AB33" s="149"/>
      <c r="AC33" s="149"/>
    </row>
    <row r="34" spans="2:29" s="150" customFormat="1">
      <c r="B34" s="88" t="s">
        <v>2667</v>
      </c>
      <c r="C34" s="113">
        <v>42369</v>
      </c>
      <c r="D34" s="101" t="s">
        <v>2646</v>
      </c>
      <c r="E34" s="151">
        <v>7.7019898084442609E-2</v>
      </c>
      <c r="F34" s="98" t="s">
        <v>159</v>
      </c>
      <c r="G34" s="95">
        <v>39547.442000000003</v>
      </c>
      <c r="H34" s="96">
        <v>3.8118207292546426E-2</v>
      </c>
      <c r="I34" s="96">
        <f>G34/'סכום נכסי הקרן'!$C$42</f>
        <v>7.625037026115283E-4</v>
      </c>
      <c r="J34" s="149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</row>
    <row r="35" spans="2:29" s="150" customFormat="1">
      <c r="B35" s="88" t="s">
        <v>2668</v>
      </c>
      <c r="C35" s="113">
        <v>42369</v>
      </c>
      <c r="D35" s="101" t="s">
        <v>2646</v>
      </c>
      <c r="E35" s="151">
        <v>7.0438880647472571E-2</v>
      </c>
      <c r="F35" s="98" t="s">
        <v>159</v>
      </c>
      <c r="G35" s="95">
        <v>63862.029000000002</v>
      </c>
      <c r="H35" s="96">
        <v>6.155407117215346E-2</v>
      </c>
      <c r="I35" s="96">
        <f>G35/'סכום נכסי הקרן'!$C$42</f>
        <v>1.2313067825925326E-3</v>
      </c>
      <c r="J35" s="149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</row>
    <row r="36" spans="2:29" s="150" customFormat="1">
      <c r="B36" s="111"/>
      <c r="C36" s="101"/>
      <c r="D36" s="101"/>
      <c r="E36" s="151"/>
      <c r="F36" s="85"/>
      <c r="G36" s="85"/>
      <c r="H36" s="96"/>
      <c r="I36" s="85"/>
      <c r="J36" s="149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</row>
    <row r="37" spans="2:29" s="150" customFormat="1">
      <c r="B37" s="102" t="s">
        <v>114</v>
      </c>
      <c r="C37" s="120"/>
      <c r="D37" s="120"/>
      <c r="E37" s="151"/>
      <c r="F37" s="121" t="s">
        <v>159</v>
      </c>
      <c r="G37" s="92">
        <v>120124.93431</v>
      </c>
      <c r="H37" s="93">
        <v>0.11578364909245209</v>
      </c>
      <c r="I37" s="93">
        <f>G37/'סכום נכסי הקרן'!$C$42</f>
        <v>2.3160968840245499E-3</v>
      </c>
      <c r="J37" s="149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</row>
    <row r="38" spans="2:29" s="150" customFormat="1">
      <c r="B38" s="88" t="s">
        <v>2669</v>
      </c>
      <c r="C38" s="113">
        <v>42369</v>
      </c>
      <c r="D38" s="101" t="s">
        <v>32</v>
      </c>
      <c r="E38" s="151">
        <v>0</v>
      </c>
      <c r="F38" s="98" t="s">
        <v>159</v>
      </c>
      <c r="G38" s="95">
        <v>6320</v>
      </c>
      <c r="H38" s="96">
        <v>6.0915967735383084E-3</v>
      </c>
      <c r="I38" s="96">
        <f>G38/'סכום נכסי הקרן'!$C$42</f>
        <v>1.2185423776599403E-4</v>
      </c>
      <c r="J38" s="149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</row>
    <row r="39" spans="2:29" s="150" customFormat="1">
      <c r="B39" s="88" t="s">
        <v>2670</v>
      </c>
      <c r="C39" s="113">
        <v>42369</v>
      </c>
      <c r="D39" s="101" t="s">
        <v>32</v>
      </c>
      <c r="E39" s="151">
        <v>0</v>
      </c>
      <c r="F39" s="98" t="s">
        <v>159</v>
      </c>
      <c r="G39" s="95">
        <v>6867.4830000000002</v>
      </c>
      <c r="H39" s="96">
        <v>6.619293874229301E-3</v>
      </c>
      <c r="I39" s="96">
        <f>G39/'סכום נכסי הקרן'!$C$42</f>
        <v>1.3241011176201299E-4</v>
      </c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</row>
    <row r="40" spans="2:29" s="150" customFormat="1">
      <c r="B40" s="88" t="s">
        <v>2671</v>
      </c>
      <c r="C40" s="113">
        <v>42369</v>
      </c>
      <c r="D40" s="101" t="s">
        <v>32</v>
      </c>
      <c r="E40" s="151">
        <v>0</v>
      </c>
      <c r="F40" s="98" t="s">
        <v>159</v>
      </c>
      <c r="G40" s="95">
        <v>83105.056890000007</v>
      </c>
      <c r="H40" s="96">
        <v>8.0101660825291396E-2</v>
      </c>
      <c r="I40" s="96">
        <f>G40/'סכום נכסי הקרן'!$C$42</f>
        <v>1.6023264813022978E-3</v>
      </c>
      <c r="J40" s="149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</row>
    <row r="41" spans="2:29" s="150" customFormat="1">
      <c r="B41" s="88" t="s">
        <v>2672</v>
      </c>
      <c r="C41" s="113">
        <v>42369</v>
      </c>
      <c r="D41" s="101" t="s">
        <v>32</v>
      </c>
      <c r="E41" s="151">
        <v>0</v>
      </c>
      <c r="F41" s="98" t="s">
        <v>159</v>
      </c>
      <c r="G41" s="95">
        <v>5175</v>
      </c>
      <c r="H41" s="96">
        <v>4.9879767884589785E-3</v>
      </c>
      <c r="I41" s="96">
        <f>G41/'סכום נכסי הקרן'!$C$42</f>
        <v>9.9777797537819481E-5</v>
      </c>
      <c r="J41" s="149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</row>
    <row r="42" spans="2:29" s="150" customFormat="1">
      <c r="B42" s="88" t="s">
        <v>2673</v>
      </c>
      <c r="C42" s="113">
        <v>42369</v>
      </c>
      <c r="D42" s="101" t="s">
        <v>32</v>
      </c>
      <c r="E42" s="151">
        <v>0</v>
      </c>
      <c r="F42" s="98" t="s">
        <v>159</v>
      </c>
      <c r="G42" s="95">
        <v>18657.394420000001</v>
      </c>
      <c r="H42" s="96">
        <v>1.7983120830934118E-2</v>
      </c>
      <c r="I42" s="96">
        <f>G42/'סכום נכסי הקרן'!$C$42</f>
        <v>3.5972825565642569E-4</v>
      </c>
      <c r="J42" s="149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A42" s="149"/>
      <c r="AB42" s="149"/>
      <c r="AC42" s="149"/>
    </row>
    <row r="43" spans="2:29" s="150" customFormat="1">
      <c r="B43" s="156"/>
      <c r="C43" s="156"/>
      <c r="F43" s="149"/>
      <c r="G43" s="149"/>
      <c r="H43" s="149"/>
      <c r="J43" s="149"/>
      <c r="K43" s="149"/>
      <c r="L43" s="149"/>
      <c r="M43" s="149"/>
      <c r="N43" s="149"/>
      <c r="O43" s="149"/>
      <c r="P43" s="149"/>
      <c r="Q43" s="149"/>
      <c r="R43" s="149"/>
      <c r="S43" s="149"/>
      <c r="T43" s="149"/>
      <c r="U43" s="149"/>
      <c r="V43" s="149"/>
      <c r="W43" s="149"/>
      <c r="X43" s="149"/>
      <c r="Y43" s="149"/>
      <c r="Z43" s="149"/>
      <c r="AA43" s="149"/>
      <c r="AB43" s="149"/>
      <c r="AC43" s="149"/>
    </row>
    <row r="44" spans="2:29" s="150" customFormat="1">
      <c r="B44" s="156"/>
      <c r="C44" s="156"/>
      <c r="F44" s="149"/>
      <c r="G44" s="149"/>
      <c r="H44" s="149"/>
      <c r="J44" s="14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  <c r="W44" s="149"/>
      <c r="X44" s="149"/>
      <c r="Y44" s="149"/>
      <c r="Z44" s="149"/>
      <c r="AA44" s="149"/>
      <c r="AB44" s="149"/>
      <c r="AC44" s="149"/>
    </row>
    <row r="45" spans="2:29" s="150" customFormat="1">
      <c r="B45" s="156"/>
      <c r="C45" s="156"/>
      <c r="F45" s="149"/>
      <c r="G45" s="149"/>
      <c r="H45" s="149"/>
      <c r="J45" s="149"/>
      <c r="K45" s="149"/>
      <c r="L45" s="149"/>
      <c r="M45" s="149"/>
      <c r="N45" s="149"/>
      <c r="O45" s="149"/>
      <c r="P45" s="149"/>
      <c r="Q45" s="149"/>
      <c r="R45" s="149"/>
      <c r="S45" s="149"/>
      <c r="T45" s="149"/>
      <c r="U45" s="149"/>
      <c r="V45" s="149"/>
      <c r="W45" s="149"/>
      <c r="X45" s="149"/>
      <c r="Y45" s="149"/>
      <c r="Z45" s="149"/>
      <c r="AA45" s="149"/>
      <c r="AB45" s="149"/>
      <c r="AC45" s="149"/>
    </row>
    <row r="46" spans="2:29" s="150" customFormat="1">
      <c r="B46" s="157" t="s">
        <v>2681</v>
      </c>
      <c r="C46" s="156"/>
      <c r="F46" s="149"/>
      <c r="G46" s="149"/>
      <c r="H46" s="149"/>
      <c r="J46" s="149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  <c r="W46" s="149"/>
      <c r="X46" s="149"/>
      <c r="Y46" s="149"/>
      <c r="Z46" s="149"/>
      <c r="AA46" s="149"/>
      <c r="AB46" s="149"/>
      <c r="AC46" s="149"/>
    </row>
    <row r="47" spans="2:29" s="150" customFormat="1">
      <c r="B47" s="157" t="s">
        <v>140</v>
      </c>
      <c r="C47" s="156"/>
      <c r="F47" s="149"/>
      <c r="G47" s="149"/>
      <c r="H47" s="149"/>
      <c r="J47" s="149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49"/>
      <c r="AA47" s="149"/>
      <c r="AB47" s="149"/>
      <c r="AC47" s="149"/>
    </row>
    <row r="48" spans="2:29" s="150" customFormat="1">
      <c r="B48" s="156"/>
      <c r="C48" s="156"/>
      <c r="F48" s="149"/>
      <c r="G48" s="149"/>
      <c r="H48" s="149"/>
      <c r="J48" s="149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  <c r="W48" s="149"/>
      <c r="X48" s="149"/>
      <c r="Y48" s="149"/>
      <c r="Z48" s="149"/>
      <c r="AA48" s="149"/>
      <c r="AB48" s="149"/>
      <c r="AC48" s="149"/>
    </row>
    <row r="49" spans="2:29" s="150" customFormat="1">
      <c r="B49" s="156"/>
      <c r="C49" s="156"/>
      <c r="F49" s="149"/>
      <c r="G49" s="149"/>
      <c r="H49" s="149"/>
      <c r="J49" s="149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  <c r="W49" s="149"/>
      <c r="X49" s="149"/>
      <c r="Y49" s="149"/>
      <c r="Z49" s="149"/>
      <c r="AA49" s="149"/>
      <c r="AB49" s="149"/>
      <c r="AC49" s="149"/>
    </row>
    <row r="50" spans="2:29" s="150" customFormat="1">
      <c r="B50" s="156"/>
      <c r="C50" s="156"/>
      <c r="F50" s="149"/>
      <c r="G50" s="149"/>
      <c r="H50" s="149"/>
      <c r="J50" s="149"/>
      <c r="K50" s="149"/>
      <c r="L50" s="149"/>
      <c r="M50" s="149"/>
      <c r="N50" s="149"/>
      <c r="O50" s="149"/>
      <c r="P50" s="149"/>
      <c r="Q50" s="149"/>
      <c r="R50" s="149"/>
      <c r="S50" s="149"/>
      <c r="T50" s="149"/>
      <c r="U50" s="149"/>
      <c r="V50" s="149"/>
      <c r="W50" s="149"/>
      <c r="X50" s="149"/>
      <c r="Y50" s="149"/>
      <c r="Z50" s="149"/>
      <c r="AA50" s="149"/>
      <c r="AB50" s="149"/>
      <c r="AC50" s="149"/>
    </row>
    <row r="51" spans="2:29" s="150" customFormat="1">
      <c r="B51" s="156"/>
      <c r="C51" s="156"/>
      <c r="F51" s="149"/>
      <c r="G51" s="149"/>
      <c r="H51" s="149"/>
      <c r="J51" s="149"/>
      <c r="K51" s="149"/>
      <c r="L51" s="149"/>
      <c r="M51" s="149"/>
      <c r="N51" s="149"/>
      <c r="O51" s="149"/>
      <c r="P51" s="149"/>
      <c r="Q51" s="149"/>
      <c r="R51" s="149"/>
      <c r="S51" s="149"/>
      <c r="T51" s="149"/>
      <c r="U51" s="149"/>
      <c r="V51" s="149"/>
      <c r="W51" s="149"/>
      <c r="X51" s="149"/>
      <c r="Y51" s="149"/>
      <c r="Z51" s="149"/>
      <c r="AA51" s="149"/>
      <c r="AB51" s="149"/>
      <c r="AC51" s="149"/>
    </row>
    <row r="52" spans="2:29" s="150" customFormat="1">
      <c r="B52" s="156"/>
      <c r="C52" s="156"/>
      <c r="F52" s="149"/>
      <c r="G52" s="149"/>
      <c r="H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</row>
    <row r="53" spans="2:29" s="150" customFormat="1">
      <c r="B53" s="156"/>
      <c r="C53" s="156"/>
      <c r="F53" s="149"/>
      <c r="G53" s="149"/>
      <c r="H53" s="149"/>
      <c r="J53" s="149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  <c r="W53" s="149"/>
      <c r="X53" s="149"/>
      <c r="Y53" s="149"/>
      <c r="Z53" s="149"/>
      <c r="AA53" s="149"/>
      <c r="AB53" s="149"/>
      <c r="AC53" s="149"/>
    </row>
    <row r="54" spans="2:29" s="150" customFormat="1">
      <c r="B54" s="156"/>
      <c r="C54" s="156"/>
      <c r="F54" s="149"/>
      <c r="G54" s="149"/>
      <c r="H54" s="149"/>
      <c r="J54" s="149"/>
      <c r="K54" s="149"/>
      <c r="L54" s="149"/>
      <c r="M54" s="149"/>
      <c r="N54" s="149"/>
      <c r="O54" s="149"/>
      <c r="P54" s="149"/>
      <c r="Q54" s="149"/>
      <c r="R54" s="149"/>
      <c r="S54" s="149"/>
      <c r="T54" s="149"/>
      <c r="U54" s="149"/>
      <c r="V54" s="149"/>
      <c r="W54" s="149"/>
      <c r="X54" s="149"/>
      <c r="Y54" s="149"/>
      <c r="Z54" s="149"/>
      <c r="AA54" s="149"/>
      <c r="AB54" s="149"/>
      <c r="AC54" s="149"/>
    </row>
    <row r="55" spans="2:29" s="150" customFormat="1">
      <c r="B55" s="156"/>
      <c r="C55" s="156"/>
      <c r="F55" s="149"/>
      <c r="G55" s="149"/>
      <c r="H55" s="149"/>
      <c r="J55" s="149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49"/>
      <c r="AB55" s="149"/>
      <c r="AC55" s="149"/>
    </row>
    <row r="56" spans="2:29" s="150" customFormat="1">
      <c r="B56" s="156"/>
      <c r="C56" s="156"/>
      <c r="F56" s="149"/>
      <c r="G56" s="149"/>
      <c r="H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  <c r="T56" s="149"/>
      <c r="U56" s="149"/>
      <c r="V56" s="149"/>
      <c r="W56" s="149"/>
      <c r="X56" s="149"/>
      <c r="Y56" s="149"/>
      <c r="Z56" s="149"/>
      <c r="AA56" s="149"/>
      <c r="AB56" s="149"/>
      <c r="AC56" s="149"/>
    </row>
    <row r="57" spans="2:29" s="150" customFormat="1">
      <c r="B57" s="156"/>
      <c r="C57" s="156"/>
      <c r="F57" s="149"/>
      <c r="G57" s="149"/>
      <c r="H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  <c r="T57" s="149"/>
      <c r="U57" s="149"/>
      <c r="V57" s="149"/>
      <c r="W57" s="149"/>
      <c r="X57" s="149"/>
      <c r="Y57" s="149"/>
      <c r="Z57" s="149"/>
      <c r="AA57" s="149"/>
      <c r="AB57" s="149"/>
      <c r="AC57" s="149"/>
    </row>
    <row r="58" spans="2:29" s="150" customFormat="1">
      <c r="B58" s="156"/>
      <c r="C58" s="156"/>
      <c r="F58" s="149"/>
      <c r="G58" s="149"/>
      <c r="H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  <c r="T58" s="149"/>
      <c r="U58" s="149"/>
      <c r="V58" s="149"/>
      <c r="W58" s="149"/>
      <c r="X58" s="149"/>
      <c r="Y58" s="149"/>
      <c r="Z58" s="149"/>
      <c r="AA58" s="149"/>
      <c r="AB58" s="149"/>
      <c r="AC58" s="149"/>
    </row>
    <row r="59" spans="2:29" s="150" customFormat="1">
      <c r="B59" s="156"/>
      <c r="C59" s="156"/>
      <c r="F59" s="149"/>
      <c r="G59" s="149"/>
      <c r="H59" s="149"/>
      <c r="J59" s="149"/>
      <c r="K59" s="149"/>
      <c r="L59" s="149"/>
      <c r="M59" s="149"/>
      <c r="N59" s="149"/>
      <c r="O59" s="149"/>
      <c r="P59" s="149"/>
      <c r="Q59" s="149"/>
      <c r="R59" s="149"/>
      <c r="S59" s="149"/>
      <c r="T59" s="149"/>
      <c r="U59" s="149"/>
      <c r="V59" s="149"/>
      <c r="W59" s="149"/>
      <c r="X59" s="149"/>
      <c r="Y59" s="149"/>
      <c r="Z59" s="149"/>
      <c r="AA59" s="149"/>
      <c r="AB59" s="149"/>
      <c r="AC59" s="149"/>
    </row>
    <row r="60" spans="2:29" s="150" customFormat="1">
      <c r="B60" s="156"/>
      <c r="C60" s="156"/>
      <c r="F60" s="149"/>
      <c r="G60" s="149"/>
      <c r="H60" s="149"/>
      <c r="J60" s="149"/>
      <c r="K60" s="149"/>
      <c r="L60" s="149"/>
      <c r="M60" s="149"/>
      <c r="N60" s="149"/>
      <c r="O60" s="149"/>
      <c r="P60" s="149"/>
      <c r="Q60" s="149"/>
      <c r="R60" s="149"/>
      <c r="S60" s="149"/>
      <c r="T60" s="149"/>
      <c r="U60" s="149"/>
      <c r="V60" s="149"/>
      <c r="W60" s="149"/>
      <c r="X60" s="149"/>
      <c r="Y60" s="149"/>
      <c r="Z60" s="149"/>
      <c r="AA60" s="149"/>
      <c r="AB60" s="149"/>
      <c r="AC60" s="149"/>
    </row>
    <row r="61" spans="2:29" s="150" customFormat="1">
      <c r="B61" s="156"/>
      <c r="C61" s="156"/>
      <c r="F61" s="149"/>
      <c r="G61" s="149"/>
      <c r="H61" s="149"/>
      <c r="J61" s="149"/>
      <c r="K61" s="149"/>
      <c r="L61" s="149"/>
      <c r="M61" s="149"/>
      <c r="N61" s="149"/>
      <c r="O61" s="149"/>
      <c r="P61" s="149"/>
      <c r="Q61" s="149"/>
      <c r="R61" s="149"/>
      <c r="S61" s="149"/>
      <c r="T61" s="149"/>
      <c r="U61" s="149"/>
      <c r="V61" s="149"/>
      <c r="W61" s="149"/>
      <c r="X61" s="149"/>
      <c r="Y61" s="149"/>
      <c r="Z61" s="149"/>
      <c r="AA61" s="149"/>
      <c r="AB61" s="149"/>
      <c r="AC61" s="149"/>
    </row>
    <row r="62" spans="2:29" s="150" customFormat="1">
      <c r="B62" s="156"/>
      <c r="C62" s="156"/>
      <c r="F62" s="149"/>
      <c r="G62" s="149"/>
      <c r="H62" s="149"/>
      <c r="J62" s="149"/>
      <c r="K62" s="149"/>
      <c r="L62" s="149"/>
      <c r="M62" s="149"/>
      <c r="N62" s="149"/>
      <c r="O62" s="149"/>
      <c r="P62" s="149"/>
      <c r="Q62" s="149"/>
      <c r="R62" s="149"/>
      <c r="S62" s="149"/>
      <c r="T62" s="149"/>
      <c r="U62" s="149"/>
      <c r="V62" s="149"/>
      <c r="W62" s="149"/>
      <c r="X62" s="149"/>
      <c r="Y62" s="149"/>
      <c r="Z62" s="149"/>
      <c r="AA62" s="149"/>
      <c r="AB62" s="149"/>
      <c r="AC62" s="149"/>
    </row>
    <row r="63" spans="2:29" s="150" customFormat="1">
      <c r="B63" s="156"/>
      <c r="C63" s="156"/>
      <c r="F63" s="149"/>
      <c r="G63" s="149"/>
      <c r="H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  <c r="T63" s="149"/>
      <c r="U63" s="149"/>
      <c r="V63" s="149"/>
      <c r="W63" s="149"/>
      <c r="X63" s="149"/>
      <c r="Y63" s="149"/>
      <c r="Z63" s="149"/>
      <c r="AA63" s="149"/>
      <c r="AB63" s="149"/>
      <c r="AC63" s="149"/>
    </row>
    <row r="64" spans="2:29" s="150" customFormat="1">
      <c r="B64" s="156"/>
      <c r="C64" s="156"/>
      <c r="F64" s="149"/>
      <c r="G64" s="149"/>
      <c r="H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</row>
    <row r="65" spans="2:29" s="150" customFormat="1">
      <c r="B65" s="156"/>
      <c r="C65" s="156"/>
      <c r="F65" s="149"/>
      <c r="G65" s="149"/>
      <c r="H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</row>
    <row r="66" spans="2:29" s="150" customFormat="1">
      <c r="B66" s="156"/>
      <c r="C66" s="156"/>
      <c r="F66" s="149"/>
      <c r="G66" s="149"/>
      <c r="H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</row>
    <row r="67" spans="2:29" s="150" customFormat="1">
      <c r="B67" s="156"/>
      <c r="C67" s="156"/>
      <c r="F67" s="149"/>
      <c r="G67" s="149"/>
      <c r="H67" s="149"/>
      <c r="J67" s="149"/>
      <c r="K67" s="149"/>
      <c r="L67" s="149"/>
      <c r="M67" s="149"/>
      <c r="N67" s="149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</row>
    <row r="68" spans="2:29" s="150" customFormat="1">
      <c r="B68" s="156"/>
      <c r="C68" s="156"/>
      <c r="F68" s="149"/>
      <c r="G68" s="149"/>
      <c r="H68" s="149"/>
      <c r="J68" s="149"/>
      <c r="K68" s="149"/>
      <c r="L68" s="149"/>
      <c r="M68" s="149"/>
      <c r="N68" s="149"/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</row>
    <row r="69" spans="2:29" s="150" customFormat="1">
      <c r="B69" s="156"/>
      <c r="C69" s="156"/>
      <c r="F69" s="149"/>
      <c r="G69" s="149"/>
      <c r="H69" s="149"/>
      <c r="J69" s="149"/>
      <c r="K69" s="149"/>
      <c r="L69" s="149"/>
      <c r="M69" s="149"/>
      <c r="N69" s="149"/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</row>
    <row r="70" spans="2:29" s="150" customFormat="1">
      <c r="B70" s="156"/>
      <c r="C70" s="156"/>
      <c r="F70" s="149"/>
      <c r="G70" s="149"/>
      <c r="H70" s="149"/>
      <c r="J70" s="149"/>
      <c r="K70" s="149"/>
      <c r="L70" s="149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</row>
    <row r="71" spans="2:29" s="150" customFormat="1">
      <c r="B71" s="156"/>
      <c r="C71" s="156"/>
      <c r="F71" s="149"/>
      <c r="G71" s="149"/>
      <c r="H71" s="149"/>
      <c r="J71" s="149"/>
      <c r="K71" s="149"/>
      <c r="L71" s="149"/>
      <c r="M71" s="149"/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</row>
    <row r="72" spans="2:29" s="150" customFormat="1">
      <c r="B72" s="156"/>
      <c r="C72" s="156"/>
      <c r="F72" s="149"/>
      <c r="G72" s="149"/>
      <c r="H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</row>
    <row r="73" spans="2:29" s="150" customFormat="1">
      <c r="B73" s="156"/>
      <c r="C73" s="156"/>
      <c r="F73" s="149"/>
      <c r="G73" s="149"/>
      <c r="H73" s="149"/>
      <c r="J73" s="149"/>
      <c r="K73" s="149"/>
      <c r="L73" s="149"/>
      <c r="M73" s="149"/>
      <c r="N73" s="149"/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</row>
    <row r="74" spans="2:29" s="150" customFormat="1">
      <c r="B74" s="156"/>
      <c r="C74" s="156"/>
      <c r="F74" s="149"/>
      <c r="G74" s="149"/>
      <c r="H74" s="149"/>
      <c r="J74" s="149"/>
      <c r="K74" s="149"/>
      <c r="L74" s="149"/>
      <c r="M74" s="149"/>
      <c r="N74" s="149"/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</row>
    <row r="75" spans="2:29" s="150" customFormat="1">
      <c r="B75" s="156"/>
      <c r="C75" s="156"/>
      <c r="F75" s="149"/>
      <c r="G75" s="149"/>
      <c r="H75" s="149"/>
      <c r="J75" s="149"/>
      <c r="K75" s="149"/>
      <c r="L75" s="149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149"/>
      <c r="AB75" s="149"/>
      <c r="AC75" s="149"/>
    </row>
    <row r="76" spans="2:29" s="150" customFormat="1">
      <c r="B76" s="156"/>
      <c r="C76" s="156"/>
      <c r="F76" s="149"/>
      <c r="G76" s="149"/>
      <c r="H76" s="149"/>
      <c r="J76" s="149"/>
      <c r="K76" s="149"/>
      <c r="L76" s="149"/>
      <c r="M76" s="149"/>
      <c r="N76" s="149"/>
      <c r="O76" s="149"/>
      <c r="P76" s="149"/>
      <c r="Q76" s="149"/>
      <c r="R76" s="149"/>
      <c r="S76" s="149"/>
      <c r="T76" s="149"/>
      <c r="U76" s="149"/>
      <c r="V76" s="149"/>
      <c r="W76" s="149"/>
      <c r="X76" s="149"/>
      <c r="Y76" s="149"/>
      <c r="Z76" s="149"/>
      <c r="AA76" s="149"/>
      <c r="AB76" s="149"/>
      <c r="AC76" s="149"/>
    </row>
    <row r="77" spans="2:29" s="150" customFormat="1">
      <c r="B77" s="156"/>
      <c r="C77" s="156"/>
      <c r="F77" s="149"/>
      <c r="G77" s="149"/>
      <c r="H77" s="149"/>
      <c r="J77" s="149"/>
      <c r="K77" s="149"/>
      <c r="L77" s="149"/>
      <c r="M77" s="149"/>
      <c r="N77" s="149"/>
      <c r="O77" s="149"/>
      <c r="P77" s="149"/>
      <c r="Q77" s="149"/>
      <c r="R77" s="149"/>
      <c r="S77" s="149"/>
      <c r="T77" s="149"/>
      <c r="U77" s="149"/>
      <c r="V77" s="149"/>
      <c r="W77" s="149"/>
      <c r="X77" s="149"/>
      <c r="Y77" s="149"/>
      <c r="Z77" s="149"/>
      <c r="AA77" s="149"/>
      <c r="AB77" s="149"/>
      <c r="AC77" s="149"/>
    </row>
    <row r="78" spans="2:29" s="150" customFormat="1">
      <c r="B78" s="156"/>
      <c r="C78" s="156"/>
      <c r="F78" s="149"/>
      <c r="G78" s="149"/>
      <c r="H78" s="149"/>
      <c r="J78" s="149"/>
      <c r="K78" s="149"/>
      <c r="L78" s="149"/>
      <c r="M78" s="149"/>
      <c r="N78" s="149"/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  <c r="AC78" s="149"/>
    </row>
    <row r="79" spans="2:29" s="150" customFormat="1">
      <c r="B79" s="156"/>
      <c r="C79" s="156"/>
      <c r="F79" s="149"/>
      <c r="G79" s="149"/>
      <c r="H79" s="149"/>
      <c r="J79" s="149"/>
      <c r="K79" s="149"/>
      <c r="L79" s="149"/>
      <c r="M79" s="149"/>
      <c r="N79" s="149"/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</row>
    <row r="80" spans="2:29" s="150" customFormat="1">
      <c r="B80" s="156"/>
      <c r="C80" s="156"/>
      <c r="F80" s="149"/>
      <c r="G80" s="149"/>
      <c r="H80" s="149"/>
      <c r="J80" s="149"/>
      <c r="K80" s="149"/>
      <c r="L80" s="149"/>
      <c r="M80" s="149"/>
      <c r="N80" s="149"/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  <c r="AC80" s="149"/>
    </row>
    <row r="81" spans="2:29" s="150" customFormat="1">
      <c r="B81" s="156"/>
      <c r="C81" s="156"/>
      <c r="F81" s="149"/>
      <c r="G81" s="149"/>
      <c r="H81" s="149"/>
      <c r="J81" s="149"/>
      <c r="K81" s="149"/>
      <c r="L81" s="149"/>
      <c r="M81" s="149"/>
      <c r="N81" s="149"/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  <c r="AB81" s="149"/>
      <c r="AC81" s="149"/>
    </row>
    <row r="82" spans="2:29" s="150" customFormat="1">
      <c r="B82" s="156"/>
      <c r="C82" s="156"/>
      <c r="F82" s="149"/>
      <c r="G82" s="149"/>
      <c r="H82" s="149"/>
      <c r="J82" s="149"/>
      <c r="K82" s="149"/>
      <c r="L82" s="149"/>
      <c r="M82" s="149"/>
      <c r="N82" s="149"/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  <c r="AC82" s="149"/>
    </row>
    <row r="83" spans="2:29" s="150" customFormat="1">
      <c r="B83" s="156"/>
      <c r="C83" s="156"/>
      <c r="F83" s="149"/>
      <c r="G83" s="149"/>
      <c r="H83" s="149"/>
      <c r="J83" s="149"/>
      <c r="K83" s="149"/>
      <c r="L83" s="149"/>
      <c r="M83" s="149"/>
      <c r="N83" s="149"/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</row>
    <row r="84" spans="2:29" s="150" customFormat="1">
      <c r="B84" s="156"/>
      <c r="C84" s="156"/>
      <c r="F84" s="149"/>
      <c r="G84" s="149"/>
      <c r="H84" s="149"/>
      <c r="J84" s="149"/>
      <c r="K84" s="149"/>
      <c r="L84" s="149"/>
      <c r="M84" s="149"/>
      <c r="N84" s="149"/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</row>
    <row r="85" spans="2:29" s="150" customFormat="1">
      <c r="B85" s="156"/>
      <c r="C85" s="156"/>
      <c r="F85" s="149"/>
      <c r="G85" s="149"/>
      <c r="H85" s="149"/>
      <c r="J85" s="149"/>
      <c r="K85" s="149"/>
      <c r="L85" s="149"/>
      <c r="M85" s="149"/>
      <c r="N85" s="149"/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</row>
    <row r="86" spans="2:29" s="150" customFormat="1">
      <c r="B86" s="156"/>
      <c r="C86" s="156"/>
      <c r="F86" s="149"/>
      <c r="G86" s="149"/>
      <c r="H86" s="149"/>
      <c r="J86" s="149"/>
      <c r="K86" s="149"/>
      <c r="L86" s="149"/>
      <c r="M86" s="149"/>
      <c r="N86" s="149"/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</row>
    <row r="87" spans="2:29" s="150" customFormat="1">
      <c r="B87" s="156"/>
      <c r="C87" s="156"/>
      <c r="F87" s="149"/>
      <c r="G87" s="149"/>
      <c r="H87" s="149"/>
      <c r="J87" s="149"/>
      <c r="K87" s="149"/>
      <c r="L87" s="149"/>
      <c r="M87" s="149"/>
      <c r="N87" s="149"/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</row>
    <row r="88" spans="2:29" s="150" customFormat="1">
      <c r="B88" s="156"/>
      <c r="C88" s="156"/>
      <c r="F88" s="149"/>
      <c r="G88" s="149"/>
      <c r="H88" s="149"/>
      <c r="J88" s="149"/>
      <c r="K88" s="149"/>
      <c r="L88" s="149"/>
      <c r="M88" s="149"/>
      <c r="N88" s="149"/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</row>
    <row r="89" spans="2:29" s="150" customFormat="1">
      <c r="B89" s="156"/>
      <c r="C89" s="156"/>
      <c r="F89" s="149"/>
      <c r="G89" s="149"/>
      <c r="H89" s="149"/>
      <c r="J89" s="149"/>
      <c r="K89" s="149"/>
      <c r="L89" s="149"/>
      <c r="M89" s="149"/>
      <c r="N89" s="149"/>
      <c r="O89" s="149"/>
      <c r="P89" s="149"/>
      <c r="Q89" s="149"/>
      <c r="R89" s="149"/>
      <c r="S89" s="149"/>
      <c r="T89" s="149"/>
      <c r="U89" s="149"/>
      <c r="V89" s="149"/>
      <c r="W89" s="149"/>
      <c r="X89" s="149"/>
      <c r="Y89" s="149"/>
      <c r="Z89" s="149"/>
      <c r="AA89" s="149"/>
      <c r="AB89" s="149"/>
      <c r="AC89" s="149"/>
    </row>
    <row r="90" spans="2:29" s="150" customFormat="1">
      <c r="B90" s="156"/>
      <c r="C90" s="156"/>
      <c r="F90" s="149"/>
      <c r="G90" s="149"/>
      <c r="H90" s="149"/>
      <c r="J90" s="149"/>
      <c r="K90" s="149"/>
      <c r="L90" s="149"/>
      <c r="M90" s="149"/>
      <c r="N90" s="149"/>
      <c r="O90" s="149"/>
      <c r="P90" s="149"/>
      <c r="Q90" s="149"/>
      <c r="R90" s="149"/>
      <c r="S90" s="149"/>
      <c r="T90" s="149"/>
      <c r="U90" s="149"/>
      <c r="V90" s="149"/>
      <c r="W90" s="149"/>
      <c r="X90" s="149"/>
      <c r="Y90" s="149"/>
      <c r="Z90" s="149"/>
      <c r="AA90" s="149"/>
      <c r="AB90" s="149"/>
      <c r="AC90" s="149"/>
    </row>
    <row r="91" spans="2:29" s="150" customFormat="1">
      <c r="B91" s="156"/>
      <c r="C91" s="156"/>
      <c r="F91" s="149"/>
      <c r="G91" s="149"/>
      <c r="H91" s="149"/>
      <c r="J91" s="149"/>
      <c r="K91" s="149"/>
      <c r="L91" s="149"/>
      <c r="M91" s="149"/>
      <c r="N91" s="149"/>
      <c r="O91" s="149"/>
      <c r="P91" s="149"/>
      <c r="Q91" s="149"/>
      <c r="R91" s="149"/>
      <c r="S91" s="149"/>
      <c r="T91" s="149"/>
      <c r="U91" s="149"/>
      <c r="V91" s="149"/>
      <c r="W91" s="149"/>
      <c r="X91" s="149"/>
      <c r="Y91" s="149"/>
      <c r="Z91" s="149"/>
      <c r="AA91" s="149"/>
      <c r="AB91" s="149"/>
      <c r="AC91" s="149"/>
    </row>
    <row r="92" spans="2:29" s="150" customFormat="1">
      <c r="B92" s="156"/>
      <c r="C92" s="156"/>
      <c r="F92" s="149"/>
      <c r="G92" s="149"/>
      <c r="H92" s="149"/>
      <c r="J92" s="149"/>
      <c r="K92" s="149"/>
      <c r="L92" s="149"/>
      <c r="M92" s="149"/>
      <c r="N92" s="149"/>
      <c r="O92" s="149"/>
      <c r="P92" s="149"/>
      <c r="Q92" s="149"/>
      <c r="R92" s="149"/>
      <c r="S92" s="149"/>
      <c r="T92" s="149"/>
      <c r="U92" s="149"/>
      <c r="V92" s="149"/>
      <c r="W92" s="149"/>
      <c r="X92" s="149"/>
      <c r="Y92" s="149"/>
      <c r="Z92" s="149"/>
      <c r="AA92" s="149"/>
      <c r="AB92" s="149"/>
      <c r="AC92" s="149"/>
    </row>
    <row r="93" spans="2:29" s="150" customFormat="1">
      <c r="B93" s="156"/>
      <c r="C93" s="156"/>
      <c r="F93" s="149"/>
      <c r="G93" s="149"/>
      <c r="H93" s="149"/>
      <c r="J93" s="149"/>
      <c r="K93" s="149"/>
      <c r="L93" s="149"/>
      <c r="M93" s="149"/>
      <c r="N93" s="149"/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  <c r="AA93" s="149"/>
      <c r="AB93" s="149"/>
      <c r="AC93" s="149"/>
    </row>
    <row r="94" spans="2:29" s="150" customFormat="1">
      <c r="B94" s="156"/>
      <c r="C94" s="156"/>
      <c r="F94" s="149"/>
      <c r="G94" s="149"/>
      <c r="H94" s="149"/>
      <c r="J94" s="149"/>
      <c r="K94" s="149"/>
      <c r="L94" s="149"/>
      <c r="M94" s="149"/>
      <c r="N94" s="149"/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  <c r="AA94" s="149"/>
      <c r="AB94" s="149"/>
      <c r="AC94" s="149"/>
    </row>
    <row r="95" spans="2:29" s="150" customFormat="1">
      <c r="B95" s="156"/>
      <c r="C95" s="156"/>
      <c r="F95" s="149"/>
      <c r="G95" s="149"/>
      <c r="H95" s="149"/>
      <c r="J95" s="149"/>
      <c r="K95" s="149"/>
      <c r="L95" s="149"/>
      <c r="M95" s="149"/>
      <c r="N95" s="149"/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  <c r="AB95" s="149"/>
      <c r="AC95" s="149"/>
    </row>
    <row r="96" spans="2:29" s="150" customFormat="1">
      <c r="B96" s="156"/>
      <c r="C96" s="156"/>
      <c r="F96" s="149"/>
      <c r="G96" s="149"/>
      <c r="H96" s="149"/>
      <c r="J96" s="149"/>
      <c r="K96" s="149"/>
      <c r="L96" s="149"/>
      <c r="M96" s="149"/>
      <c r="N96" s="149"/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49"/>
      <c r="AB96" s="149"/>
      <c r="AC96" s="149"/>
    </row>
    <row r="97" spans="2:29" s="150" customFormat="1">
      <c r="B97" s="156"/>
      <c r="C97" s="156"/>
      <c r="F97" s="149"/>
      <c r="G97" s="149"/>
      <c r="H97" s="149"/>
      <c r="J97" s="149"/>
      <c r="K97" s="149"/>
      <c r="L97" s="149"/>
      <c r="M97" s="149"/>
      <c r="N97" s="149"/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  <c r="AA97" s="149"/>
      <c r="AB97" s="149"/>
      <c r="AC97" s="149"/>
    </row>
    <row r="98" spans="2:29" s="150" customFormat="1">
      <c r="B98" s="156"/>
      <c r="C98" s="156"/>
      <c r="F98" s="149"/>
      <c r="G98" s="149"/>
      <c r="H98" s="149"/>
      <c r="J98" s="149"/>
      <c r="K98" s="149"/>
      <c r="L98" s="149"/>
      <c r="M98" s="149"/>
      <c r="N98" s="149"/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149"/>
      <c r="Z98" s="149"/>
      <c r="AA98" s="149"/>
      <c r="AB98" s="149"/>
      <c r="AC98" s="149"/>
    </row>
    <row r="99" spans="2:29" s="150" customFormat="1">
      <c r="B99" s="156"/>
      <c r="C99" s="156"/>
      <c r="F99" s="149"/>
      <c r="G99" s="149"/>
      <c r="H99" s="149"/>
      <c r="J99" s="149"/>
      <c r="K99" s="149"/>
      <c r="L99" s="149"/>
      <c r="M99" s="149"/>
      <c r="N99" s="149"/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/>
      <c r="AA99" s="149"/>
      <c r="AB99" s="149"/>
      <c r="AC99" s="149"/>
    </row>
    <row r="100" spans="2:29" s="150" customFormat="1">
      <c r="B100" s="156"/>
      <c r="C100" s="156"/>
      <c r="F100" s="149"/>
      <c r="G100" s="149"/>
      <c r="H100" s="149"/>
      <c r="J100" s="149"/>
      <c r="K100" s="149"/>
      <c r="L100" s="149"/>
      <c r="M100" s="149"/>
      <c r="N100" s="149"/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  <c r="AA100" s="149"/>
      <c r="AB100" s="149"/>
      <c r="AC100" s="149"/>
    </row>
    <row r="101" spans="2:29" s="150" customFormat="1">
      <c r="B101" s="156"/>
      <c r="C101" s="156"/>
      <c r="F101" s="149"/>
      <c r="G101" s="149"/>
      <c r="H101" s="149"/>
      <c r="J101" s="149"/>
      <c r="K101" s="149"/>
      <c r="L101" s="149"/>
      <c r="M101" s="149"/>
      <c r="N101" s="149"/>
      <c r="O101" s="149"/>
      <c r="P101" s="149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  <c r="AA101" s="149"/>
      <c r="AB101" s="149"/>
      <c r="AC101" s="149"/>
    </row>
    <row r="102" spans="2:29" s="150" customFormat="1">
      <c r="B102" s="156"/>
      <c r="C102" s="156"/>
      <c r="F102" s="149"/>
      <c r="G102" s="149"/>
      <c r="H102" s="149"/>
      <c r="J102" s="149"/>
      <c r="K102" s="149"/>
      <c r="L102" s="149"/>
      <c r="M102" s="149"/>
      <c r="N102" s="149"/>
      <c r="O102" s="149"/>
      <c r="P102" s="14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  <c r="AA102" s="149"/>
      <c r="AB102" s="149"/>
      <c r="AC102" s="149"/>
    </row>
    <row r="103" spans="2:29" s="150" customFormat="1">
      <c r="B103" s="156"/>
      <c r="C103" s="156"/>
      <c r="F103" s="149"/>
      <c r="G103" s="149"/>
      <c r="H103" s="149"/>
      <c r="J103" s="149"/>
      <c r="K103" s="149"/>
      <c r="L103" s="149"/>
      <c r="M103" s="149"/>
      <c r="N103" s="149"/>
      <c r="O103" s="149"/>
      <c r="P103" s="149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  <c r="AA103" s="149"/>
      <c r="AB103" s="149"/>
      <c r="AC103" s="149"/>
    </row>
    <row r="104" spans="2:29" s="150" customFormat="1">
      <c r="B104" s="156"/>
      <c r="C104" s="156"/>
      <c r="F104" s="149"/>
      <c r="G104" s="149"/>
      <c r="H104" s="149"/>
      <c r="J104" s="149"/>
      <c r="K104" s="149"/>
      <c r="L104" s="149"/>
      <c r="M104" s="149"/>
      <c r="N104" s="149"/>
      <c r="O104" s="149"/>
      <c r="P104" s="149"/>
      <c r="Q104" s="149"/>
      <c r="R104" s="149"/>
      <c r="S104" s="149"/>
      <c r="T104" s="149"/>
      <c r="U104" s="149"/>
      <c r="V104" s="149"/>
      <c r="W104" s="149"/>
      <c r="X104" s="149"/>
      <c r="Y104" s="149"/>
      <c r="Z104" s="149"/>
      <c r="AA104" s="149"/>
      <c r="AB104" s="149"/>
      <c r="AC104" s="149"/>
    </row>
    <row r="105" spans="2:29" s="150" customFormat="1">
      <c r="B105" s="156"/>
      <c r="C105" s="156"/>
      <c r="F105" s="149"/>
      <c r="G105" s="149"/>
      <c r="H105" s="149"/>
      <c r="J105" s="149"/>
      <c r="K105" s="149"/>
      <c r="L105" s="149"/>
      <c r="M105" s="149"/>
      <c r="N105" s="149"/>
      <c r="O105" s="149"/>
      <c r="P105" s="149"/>
      <c r="Q105" s="149"/>
      <c r="R105" s="149"/>
      <c r="S105" s="149"/>
      <c r="T105" s="149"/>
      <c r="U105" s="149"/>
      <c r="V105" s="149"/>
      <c r="W105" s="149"/>
      <c r="X105" s="149"/>
      <c r="Y105" s="149"/>
      <c r="Z105" s="149"/>
      <c r="AA105" s="149"/>
      <c r="AB105" s="149"/>
      <c r="AC105" s="149"/>
    </row>
    <row r="106" spans="2:29" s="150" customFormat="1">
      <c r="B106" s="156"/>
      <c r="C106" s="156"/>
      <c r="F106" s="149"/>
      <c r="G106" s="149"/>
      <c r="H106" s="149"/>
      <c r="J106" s="149"/>
      <c r="K106" s="149"/>
      <c r="L106" s="149"/>
      <c r="M106" s="149"/>
      <c r="N106" s="149"/>
      <c r="O106" s="149"/>
      <c r="P106" s="149"/>
      <c r="Q106" s="149"/>
      <c r="R106" s="149"/>
      <c r="S106" s="149"/>
      <c r="T106" s="149"/>
      <c r="U106" s="149"/>
      <c r="V106" s="149"/>
      <c r="W106" s="149"/>
      <c r="X106" s="149"/>
      <c r="Y106" s="149"/>
      <c r="Z106" s="149"/>
      <c r="AA106" s="149"/>
      <c r="AB106" s="149"/>
      <c r="AC106" s="149"/>
    </row>
    <row r="107" spans="2:29" s="150" customFormat="1">
      <c r="B107" s="156"/>
      <c r="C107" s="156"/>
      <c r="F107" s="149"/>
      <c r="G107" s="149"/>
      <c r="H107" s="149"/>
      <c r="J107" s="149"/>
      <c r="K107" s="149"/>
      <c r="L107" s="149"/>
      <c r="M107" s="149"/>
      <c r="N107" s="149"/>
      <c r="O107" s="149"/>
      <c r="P107" s="149"/>
      <c r="Q107" s="149"/>
      <c r="R107" s="149"/>
      <c r="S107" s="149"/>
      <c r="T107" s="149"/>
      <c r="U107" s="149"/>
      <c r="V107" s="149"/>
      <c r="W107" s="149"/>
      <c r="X107" s="149"/>
      <c r="Y107" s="149"/>
      <c r="Z107" s="149"/>
      <c r="AA107" s="149"/>
      <c r="AB107" s="149"/>
      <c r="AC107" s="149"/>
    </row>
    <row r="108" spans="2:29" s="150" customFormat="1">
      <c r="B108" s="156"/>
      <c r="C108" s="156"/>
      <c r="F108" s="149"/>
      <c r="G108" s="149"/>
      <c r="H108" s="149"/>
      <c r="J108" s="149"/>
      <c r="K108" s="149"/>
      <c r="L108" s="149"/>
      <c r="M108" s="149"/>
      <c r="N108" s="149"/>
      <c r="O108" s="149"/>
      <c r="P108" s="149"/>
      <c r="Q108" s="149"/>
      <c r="R108" s="149"/>
      <c r="S108" s="149"/>
      <c r="T108" s="149"/>
      <c r="U108" s="149"/>
      <c r="V108" s="149"/>
      <c r="W108" s="149"/>
      <c r="X108" s="149"/>
      <c r="Y108" s="149"/>
      <c r="Z108" s="149"/>
      <c r="AA108" s="149"/>
      <c r="AB108" s="149"/>
      <c r="AC108" s="149"/>
    </row>
    <row r="109" spans="2:29" s="150" customFormat="1">
      <c r="B109" s="156"/>
      <c r="C109" s="156"/>
      <c r="F109" s="149"/>
      <c r="G109" s="149"/>
      <c r="H109" s="149"/>
      <c r="J109" s="149"/>
      <c r="K109" s="149"/>
      <c r="L109" s="149"/>
      <c r="M109" s="149"/>
      <c r="N109" s="149"/>
      <c r="O109" s="149"/>
      <c r="P109" s="149"/>
      <c r="Q109" s="149"/>
      <c r="R109" s="149"/>
      <c r="S109" s="149"/>
      <c r="T109" s="149"/>
      <c r="U109" s="149"/>
      <c r="V109" s="149"/>
      <c r="W109" s="149"/>
      <c r="X109" s="149"/>
      <c r="Y109" s="149"/>
      <c r="Z109" s="149"/>
      <c r="AA109" s="149"/>
      <c r="AB109" s="149"/>
      <c r="AC109" s="149"/>
    </row>
    <row r="110" spans="2:29" s="150" customFormat="1">
      <c r="B110" s="156"/>
      <c r="C110" s="156"/>
      <c r="F110" s="149"/>
      <c r="G110" s="149"/>
      <c r="H110" s="149"/>
      <c r="J110" s="149"/>
      <c r="K110" s="149"/>
      <c r="L110" s="149"/>
      <c r="M110" s="149"/>
      <c r="N110" s="149"/>
      <c r="O110" s="149"/>
      <c r="P110" s="149"/>
      <c r="Q110" s="149"/>
      <c r="R110" s="149"/>
      <c r="S110" s="149"/>
      <c r="T110" s="149"/>
      <c r="U110" s="149"/>
      <c r="V110" s="149"/>
      <c r="W110" s="149"/>
      <c r="X110" s="149"/>
      <c r="Y110" s="149"/>
      <c r="Z110" s="149"/>
      <c r="AA110" s="149"/>
      <c r="AB110" s="149"/>
      <c r="AC110" s="149"/>
    </row>
    <row r="111" spans="2:29" s="150" customFormat="1">
      <c r="B111" s="156"/>
      <c r="C111" s="156"/>
      <c r="F111" s="149"/>
      <c r="G111" s="149"/>
      <c r="H111" s="149"/>
      <c r="J111" s="149"/>
      <c r="K111" s="149"/>
      <c r="L111" s="149"/>
      <c r="M111" s="149"/>
      <c r="N111" s="149"/>
      <c r="O111" s="149"/>
      <c r="P111" s="149"/>
      <c r="Q111" s="149"/>
      <c r="R111" s="149"/>
      <c r="S111" s="149"/>
      <c r="T111" s="149"/>
      <c r="U111" s="149"/>
      <c r="V111" s="149"/>
      <c r="W111" s="149"/>
      <c r="X111" s="149"/>
      <c r="Y111" s="149"/>
      <c r="Z111" s="149"/>
      <c r="AA111" s="149"/>
      <c r="AB111" s="149"/>
      <c r="AC111" s="149"/>
    </row>
    <row r="112" spans="2:29" s="150" customFormat="1">
      <c r="B112" s="156"/>
      <c r="C112" s="156"/>
      <c r="F112" s="149"/>
      <c r="G112" s="149"/>
      <c r="H112" s="149"/>
      <c r="J112" s="149"/>
      <c r="K112" s="149"/>
      <c r="L112" s="149"/>
      <c r="M112" s="149"/>
      <c r="N112" s="149"/>
      <c r="O112" s="149"/>
      <c r="P112" s="149"/>
      <c r="Q112" s="149"/>
      <c r="R112" s="149"/>
      <c r="S112" s="149"/>
      <c r="T112" s="149"/>
      <c r="U112" s="149"/>
      <c r="V112" s="149"/>
      <c r="W112" s="149"/>
      <c r="X112" s="149"/>
      <c r="Y112" s="149"/>
      <c r="Z112" s="149"/>
      <c r="AA112" s="149"/>
      <c r="AB112" s="149"/>
      <c r="AC112" s="149"/>
    </row>
    <row r="113" spans="2:29" s="150" customFormat="1">
      <c r="B113" s="156"/>
      <c r="C113" s="156"/>
      <c r="F113" s="149"/>
      <c r="G113" s="149"/>
      <c r="H113" s="149"/>
      <c r="J113" s="149"/>
      <c r="K113" s="149"/>
      <c r="L113" s="149"/>
      <c r="M113" s="149"/>
      <c r="N113" s="149"/>
      <c r="O113" s="149"/>
      <c r="P113" s="149"/>
      <c r="Q113" s="149"/>
      <c r="R113" s="149"/>
      <c r="S113" s="149"/>
      <c r="T113" s="149"/>
      <c r="U113" s="149"/>
      <c r="V113" s="149"/>
      <c r="W113" s="149"/>
      <c r="X113" s="149"/>
      <c r="Y113" s="149"/>
      <c r="Z113" s="149"/>
      <c r="AA113" s="149"/>
      <c r="AB113" s="149"/>
      <c r="AC113" s="149"/>
    </row>
    <row r="114" spans="2:29" s="150" customFormat="1">
      <c r="B114" s="156"/>
      <c r="C114" s="156"/>
      <c r="F114" s="149"/>
      <c r="G114" s="149"/>
      <c r="H114" s="149"/>
      <c r="J114" s="149"/>
      <c r="K114" s="149"/>
      <c r="L114" s="149"/>
      <c r="M114" s="149"/>
      <c r="N114" s="149"/>
      <c r="O114" s="149"/>
      <c r="P114" s="149"/>
      <c r="Q114" s="149"/>
      <c r="R114" s="149"/>
      <c r="S114" s="149"/>
      <c r="T114" s="149"/>
      <c r="U114" s="149"/>
      <c r="V114" s="149"/>
      <c r="W114" s="149"/>
      <c r="X114" s="149"/>
      <c r="Y114" s="149"/>
      <c r="Z114" s="149"/>
      <c r="AA114" s="149"/>
      <c r="AB114" s="149"/>
      <c r="AC114" s="149"/>
    </row>
    <row r="115" spans="2:29" s="150" customFormat="1">
      <c r="B115" s="156"/>
      <c r="C115" s="156"/>
      <c r="F115" s="149"/>
      <c r="G115" s="149"/>
      <c r="H115" s="149"/>
      <c r="J115" s="149"/>
      <c r="K115" s="149"/>
      <c r="L115" s="149"/>
      <c r="M115" s="149"/>
      <c r="N115" s="149"/>
      <c r="O115" s="149"/>
      <c r="P115" s="149"/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  <c r="AA115" s="149"/>
      <c r="AB115" s="149"/>
      <c r="AC115" s="149"/>
    </row>
    <row r="116" spans="2:29" s="150" customFormat="1">
      <c r="B116" s="156"/>
      <c r="C116" s="156"/>
      <c r="F116" s="149"/>
      <c r="G116" s="149"/>
      <c r="H116" s="149"/>
      <c r="J116" s="149"/>
      <c r="K116" s="149"/>
      <c r="L116" s="149"/>
      <c r="M116" s="149"/>
      <c r="N116" s="149"/>
      <c r="O116" s="149"/>
      <c r="P116" s="149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  <c r="AA116" s="149"/>
      <c r="AB116" s="149"/>
      <c r="AC116" s="149"/>
    </row>
    <row r="117" spans="2:29" s="150" customFormat="1">
      <c r="B117" s="156"/>
      <c r="C117" s="156"/>
      <c r="F117" s="149"/>
      <c r="G117" s="149"/>
      <c r="H117" s="149"/>
      <c r="J117" s="149"/>
      <c r="K117" s="149"/>
      <c r="L117" s="149"/>
      <c r="M117" s="149"/>
      <c r="N117" s="149"/>
      <c r="O117" s="149"/>
      <c r="P117" s="149"/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  <c r="AA117" s="149"/>
      <c r="AB117" s="149"/>
      <c r="AC117" s="149"/>
    </row>
    <row r="118" spans="2:29" s="150" customFormat="1">
      <c r="B118" s="156"/>
      <c r="C118" s="156"/>
      <c r="F118" s="149"/>
      <c r="G118" s="149"/>
      <c r="H118" s="149"/>
      <c r="J118" s="149"/>
      <c r="K118" s="149"/>
      <c r="L118" s="149"/>
      <c r="M118" s="149"/>
      <c r="N118" s="149"/>
      <c r="O118" s="149"/>
      <c r="P118" s="149"/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  <c r="AA118" s="149"/>
      <c r="AB118" s="149"/>
      <c r="AC118" s="149"/>
    </row>
    <row r="119" spans="2:29" s="150" customFormat="1">
      <c r="B119" s="156"/>
      <c r="C119" s="156"/>
      <c r="F119" s="149"/>
      <c r="G119" s="149"/>
      <c r="H119" s="149"/>
      <c r="J119" s="149"/>
      <c r="K119" s="149"/>
      <c r="L119" s="149"/>
      <c r="M119" s="149"/>
      <c r="N119" s="149"/>
      <c r="O119" s="149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  <c r="AA119" s="149"/>
      <c r="AB119" s="149"/>
      <c r="AC119" s="149"/>
    </row>
    <row r="120" spans="2:29" s="150" customFormat="1">
      <c r="B120" s="156"/>
      <c r="C120" s="156"/>
      <c r="F120" s="149"/>
      <c r="G120" s="149"/>
      <c r="H120" s="149"/>
      <c r="J120" s="149"/>
      <c r="K120" s="149"/>
      <c r="L120" s="149"/>
      <c r="M120" s="149"/>
      <c r="N120" s="149"/>
      <c r="O120" s="149"/>
      <c r="P120" s="149"/>
      <c r="Q120" s="149"/>
      <c r="R120" s="149"/>
      <c r="S120" s="149"/>
      <c r="T120" s="149"/>
      <c r="U120" s="149"/>
      <c r="V120" s="149"/>
      <c r="W120" s="149"/>
      <c r="X120" s="149"/>
      <c r="Y120" s="149"/>
      <c r="Z120" s="149"/>
      <c r="AA120" s="149"/>
      <c r="AB120" s="149"/>
      <c r="AC120" s="149"/>
    </row>
    <row r="121" spans="2:29" s="150" customFormat="1">
      <c r="B121" s="156"/>
      <c r="C121" s="156"/>
      <c r="F121" s="149"/>
      <c r="G121" s="149"/>
      <c r="H121" s="149"/>
      <c r="J121" s="149"/>
      <c r="K121" s="149"/>
      <c r="L121" s="149"/>
      <c r="M121" s="149"/>
      <c r="N121" s="149"/>
      <c r="O121" s="149"/>
      <c r="P121" s="149"/>
      <c r="Q121" s="149"/>
      <c r="R121" s="149"/>
      <c r="S121" s="149"/>
      <c r="T121" s="149"/>
      <c r="U121" s="149"/>
      <c r="V121" s="149"/>
      <c r="W121" s="149"/>
      <c r="X121" s="149"/>
      <c r="Y121" s="149"/>
      <c r="Z121" s="149"/>
      <c r="AA121" s="149"/>
      <c r="AB121" s="149"/>
      <c r="AC121" s="149"/>
    </row>
    <row r="122" spans="2:29" s="150" customFormat="1">
      <c r="B122" s="156"/>
      <c r="C122" s="156"/>
      <c r="F122" s="149"/>
      <c r="G122" s="149"/>
      <c r="H122" s="149"/>
      <c r="J122" s="149"/>
      <c r="K122" s="149"/>
      <c r="L122" s="149"/>
      <c r="M122" s="149"/>
      <c r="N122" s="149"/>
      <c r="O122" s="149"/>
      <c r="P122" s="149"/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  <c r="AA122" s="149"/>
      <c r="AB122" s="149"/>
      <c r="AC122" s="149"/>
    </row>
    <row r="123" spans="2:29" s="150" customFormat="1">
      <c r="B123" s="156"/>
      <c r="C123" s="156"/>
      <c r="F123" s="149"/>
      <c r="G123" s="149"/>
      <c r="H123" s="149"/>
      <c r="J123" s="149"/>
      <c r="K123" s="149"/>
      <c r="L123" s="149"/>
      <c r="M123" s="149"/>
      <c r="N123" s="149"/>
      <c r="O123" s="149"/>
      <c r="P123" s="149"/>
      <c r="Q123" s="149"/>
      <c r="R123" s="149"/>
      <c r="S123" s="149"/>
      <c r="T123" s="149"/>
      <c r="U123" s="149"/>
      <c r="V123" s="149"/>
      <c r="W123" s="149"/>
      <c r="X123" s="149"/>
      <c r="Y123" s="149"/>
      <c r="Z123" s="149"/>
      <c r="AA123" s="149"/>
      <c r="AB123" s="149"/>
      <c r="AC123" s="149"/>
    </row>
    <row r="124" spans="2:29" s="150" customFormat="1">
      <c r="B124" s="156"/>
      <c r="C124" s="156"/>
      <c r="F124" s="149"/>
      <c r="G124" s="149"/>
      <c r="H124" s="149"/>
      <c r="J124" s="149"/>
      <c r="K124" s="149"/>
      <c r="L124" s="149"/>
      <c r="M124" s="149"/>
      <c r="N124" s="149"/>
      <c r="O124" s="149"/>
      <c r="P124" s="149"/>
      <c r="Q124" s="149"/>
      <c r="R124" s="149"/>
      <c r="S124" s="149"/>
      <c r="T124" s="149"/>
      <c r="U124" s="149"/>
      <c r="V124" s="149"/>
      <c r="W124" s="149"/>
      <c r="X124" s="149"/>
      <c r="Y124" s="149"/>
      <c r="Z124" s="149"/>
      <c r="AA124" s="149"/>
      <c r="AB124" s="149"/>
      <c r="AC124" s="149"/>
    </row>
    <row r="125" spans="2:29" s="150" customFormat="1">
      <c r="B125" s="156"/>
      <c r="C125" s="156"/>
      <c r="F125" s="149"/>
      <c r="G125" s="149"/>
      <c r="H125" s="149"/>
      <c r="J125" s="149"/>
      <c r="K125" s="149"/>
      <c r="L125" s="149"/>
      <c r="M125" s="149"/>
      <c r="N125" s="149"/>
      <c r="O125" s="149"/>
      <c r="P125" s="149"/>
      <c r="Q125" s="149"/>
      <c r="R125" s="149"/>
      <c r="S125" s="149"/>
      <c r="T125" s="149"/>
      <c r="U125" s="149"/>
      <c r="V125" s="149"/>
      <c r="W125" s="149"/>
      <c r="X125" s="149"/>
      <c r="Y125" s="149"/>
      <c r="Z125" s="149"/>
      <c r="AA125" s="149"/>
      <c r="AB125" s="149"/>
      <c r="AC125" s="149"/>
    </row>
    <row r="126" spans="2:29" s="150" customFormat="1">
      <c r="B126" s="156"/>
      <c r="C126" s="156"/>
      <c r="F126" s="149"/>
      <c r="G126" s="149"/>
      <c r="H126" s="149"/>
      <c r="J126" s="149"/>
      <c r="K126" s="149"/>
      <c r="L126" s="149"/>
      <c r="M126" s="149"/>
      <c r="N126" s="149"/>
      <c r="O126" s="149"/>
      <c r="P126" s="149"/>
      <c r="Q126" s="149"/>
      <c r="R126" s="149"/>
      <c r="S126" s="149"/>
      <c r="T126" s="149"/>
      <c r="U126" s="149"/>
      <c r="V126" s="149"/>
      <c r="W126" s="149"/>
      <c r="X126" s="149"/>
      <c r="Y126" s="149"/>
      <c r="Z126" s="149"/>
      <c r="AA126" s="149"/>
      <c r="AB126" s="149"/>
      <c r="AC126" s="149"/>
    </row>
    <row r="127" spans="2:29">
      <c r="F127" s="3"/>
      <c r="G127" s="3"/>
      <c r="H127" s="3"/>
    </row>
    <row r="128" spans="2:29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sheetProtection password="CC23" sheet="1" objects="1" scenarios="1"/>
  <mergeCells count="1">
    <mergeCell ref="B6:I6"/>
  </mergeCells>
  <phoneticPr fontId="5" type="noConversion"/>
  <dataValidations count="1">
    <dataValidation allowBlank="1" showInputMessage="1" showErrorMessage="1" sqref="C5:C1048576 A1:B1048576 D1:XFD1048576"/>
  </dataValidations>
  <printOptions gridLines="1"/>
  <pageMargins left="0" right="0" top="0.51181102362204722" bottom="0.51181102362204722" header="0" footer="0.23622047244094491"/>
  <pageSetup paperSize="9" scale="95" fitToHeight="100" pageOrder="overThenDown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zoomScaleNormal="100" workbookViewId="0">
      <selection activeCell="B20" sqref="B20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172</v>
      </c>
      <c r="C1" s="79" t="s" vm="1">
        <v>233</v>
      </c>
    </row>
    <row r="2" spans="2:60">
      <c r="B2" s="56" t="s">
        <v>171</v>
      </c>
      <c r="C2" s="79" t="s">
        <v>234</v>
      </c>
    </row>
    <row r="3" spans="2:60">
      <c r="B3" s="56" t="s">
        <v>173</v>
      </c>
      <c r="C3" s="79" t="s">
        <v>235</v>
      </c>
    </row>
    <row r="4" spans="2:60">
      <c r="B4" s="56" t="s">
        <v>174</v>
      </c>
      <c r="C4" s="79">
        <v>162</v>
      </c>
    </row>
    <row r="6" spans="2:60" ht="26.25" customHeight="1">
      <c r="B6" s="207" t="s">
        <v>205</v>
      </c>
      <c r="C6" s="208"/>
      <c r="D6" s="208"/>
      <c r="E6" s="208"/>
      <c r="F6" s="208"/>
      <c r="G6" s="208"/>
      <c r="H6" s="208"/>
      <c r="I6" s="208"/>
      <c r="J6" s="208"/>
      <c r="K6" s="209"/>
    </row>
    <row r="7" spans="2:60" s="3" customFormat="1" ht="66">
      <c r="B7" s="59" t="s">
        <v>144</v>
      </c>
      <c r="C7" s="59" t="s">
        <v>145</v>
      </c>
      <c r="D7" s="59" t="s">
        <v>15</v>
      </c>
      <c r="E7" s="59" t="s">
        <v>16</v>
      </c>
      <c r="F7" s="59" t="s">
        <v>73</v>
      </c>
      <c r="G7" s="59" t="s">
        <v>130</v>
      </c>
      <c r="H7" s="59" t="s">
        <v>70</v>
      </c>
      <c r="I7" s="59" t="s">
        <v>138</v>
      </c>
      <c r="J7" s="78" t="s">
        <v>175</v>
      </c>
      <c r="K7" s="59" t="s">
        <v>176</v>
      </c>
    </row>
    <row r="8" spans="2:60" s="3" customFormat="1" ht="21.75" customHeight="1">
      <c r="B8" s="15"/>
      <c r="C8" s="70"/>
      <c r="D8" s="16"/>
      <c r="E8" s="16"/>
      <c r="F8" s="16" t="s">
        <v>20</v>
      </c>
      <c r="G8" s="16"/>
      <c r="H8" s="16" t="s">
        <v>20</v>
      </c>
      <c r="I8" s="16" t="s">
        <v>23</v>
      </c>
      <c r="J8" s="32" t="s">
        <v>20</v>
      </c>
      <c r="K8" s="17" t="s">
        <v>20</v>
      </c>
    </row>
    <row r="9" spans="2:60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20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0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password="CC23" sheet="1" objects="1" scenarios="1"/>
  <mergeCells count="1">
    <mergeCell ref="B6:K6"/>
  </mergeCells>
  <dataValidations count="1">
    <dataValidation allowBlank="1" showInputMessage="1" showErrorMessage="1" sqref="C5:C1048576 A1:B1048576 D3:XFD1048576 D1:AF2 AH1:XFD2"/>
  </dataValidations>
  <printOptions gridLines="1"/>
  <pageMargins left="0" right="0" top="0.51181102362204722" bottom="0.51181102362204722" header="0" footer="0.23622047244094491"/>
  <pageSetup paperSize="9" fitToHeight="100" pageOrder="overThenDown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workbookViewId="0">
      <selection activeCell="C14" sqref="C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172</v>
      </c>
      <c r="C1" s="79" t="s" vm="1">
        <v>233</v>
      </c>
    </row>
    <row r="2" spans="2:60">
      <c r="B2" s="56" t="s">
        <v>171</v>
      </c>
      <c r="C2" s="79" t="s">
        <v>234</v>
      </c>
    </row>
    <row r="3" spans="2:60">
      <c r="B3" s="56" t="s">
        <v>173</v>
      </c>
      <c r="C3" s="79" t="s">
        <v>235</v>
      </c>
    </row>
    <row r="4" spans="2:60">
      <c r="B4" s="56" t="s">
        <v>174</v>
      </c>
      <c r="C4" s="79">
        <v>162</v>
      </c>
    </row>
    <row r="6" spans="2:60" ht="26.25" customHeight="1">
      <c r="B6" s="207" t="s">
        <v>206</v>
      </c>
      <c r="C6" s="208"/>
      <c r="D6" s="208"/>
      <c r="E6" s="208"/>
      <c r="F6" s="208"/>
      <c r="G6" s="208"/>
      <c r="H6" s="208"/>
      <c r="I6" s="208"/>
      <c r="J6" s="208"/>
      <c r="K6" s="209"/>
    </row>
    <row r="7" spans="2:60" s="3" customFormat="1" ht="78.75">
      <c r="B7" s="59" t="s">
        <v>144</v>
      </c>
      <c r="C7" s="77" t="s">
        <v>232</v>
      </c>
      <c r="D7" s="61" t="s">
        <v>15</v>
      </c>
      <c r="E7" s="61" t="s">
        <v>16</v>
      </c>
      <c r="F7" s="61" t="s">
        <v>73</v>
      </c>
      <c r="G7" s="61" t="s">
        <v>130</v>
      </c>
      <c r="H7" s="61" t="s">
        <v>70</v>
      </c>
      <c r="I7" s="61" t="s">
        <v>138</v>
      </c>
      <c r="J7" s="77" t="s">
        <v>175</v>
      </c>
      <c r="K7" s="63" t="s">
        <v>176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32" t="s">
        <v>20</v>
      </c>
      <c r="K8" s="17" t="s">
        <v>20</v>
      </c>
    </row>
    <row r="9" spans="2:60" s="4" customFormat="1" ht="18" customHeight="1">
      <c r="B9" s="18"/>
      <c r="C9" s="20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20" t="s">
        <v>8</v>
      </c>
      <c r="K9" s="20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0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password="CC23" sheet="1" objects="1" scenarios="1"/>
  <mergeCells count="1">
    <mergeCell ref="B6:K6"/>
  </mergeCells>
  <phoneticPr fontId="5" type="noConversion"/>
  <dataValidations count="1">
    <dataValidation allowBlank="1" showInputMessage="1" showErrorMessage="1" sqref="C5:C1048576 A1:B1048576 D3:XFD1048576 D1:AF2 AH1:XFD2"/>
  </dataValidations>
  <printOptions gridLines="1"/>
  <pageMargins left="0" right="0" top="0.51181102362204722" bottom="0.51181102362204722" header="0" footer="0.23622047244094491"/>
  <pageSetup paperSize="9" fitToHeight="100" pageOrder="overThenDown"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Q111"/>
  <sheetViews>
    <sheetView rightToLeft="1" zoomScale="90" zoomScaleNormal="90" workbookViewId="0">
      <pane ySplit="10" topLeftCell="A11" activePane="bottomLeft" state="frozen"/>
      <selection pane="bottomLeft" activeCell="B2" sqref="B2"/>
    </sheetView>
  </sheetViews>
  <sheetFormatPr defaultColWidth="9.140625" defaultRowHeight="18"/>
  <cols>
    <col min="1" max="1" width="8" style="1" customWidth="1"/>
    <col min="2" max="2" width="3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16384" width="9.140625" style="1"/>
  </cols>
  <sheetData>
    <row r="1" spans="2:6">
      <c r="B1" s="56" t="s">
        <v>172</v>
      </c>
      <c r="C1" s="79" t="s" vm="1">
        <v>233</v>
      </c>
    </row>
    <row r="2" spans="2:6">
      <c r="B2" s="56" t="s">
        <v>171</v>
      </c>
      <c r="C2" s="79" t="s">
        <v>234</v>
      </c>
    </row>
    <row r="3" spans="2:6">
      <c r="B3" s="56" t="s">
        <v>173</v>
      </c>
      <c r="C3" s="79" t="s">
        <v>235</v>
      </c>
    </row>
    <row r="4" spans="2:6">
      <c r="B4" s="56" t="s">
        <v>174</v>
      </c>
      <c r="C4" s="79">
        <v>162</v>
      </c>
    </row>
    <row r="6" spans="2:6" ht="26.25" customHeight="1">
      <c r="B6" s="207" t="s">
        <v>207</v>
      </c>
      <c r="C6" s="208"/>
      <c r="D6" s="208"/>
    </row>
    <row r="7" spans="2:6" s="3" customFormat="1" ht="31.5">
      <c r="B7" s="59" t="s">
        <v>144</v>
      </c>
      <c r="C7" s="65" t="s">
        <v>136</v>
      </c>
      <c r="D7" s="66" t="s">
        <v>135</v>
      </c>
    </row>
    <row r="8" spans="2:6" s="3" customFormat="1">
      <c r="B8" s="15"/>
      <c r="C8" s="32" t="s">
        <v>23</v>
      </c>
      <c r="D8" s="17" t="s">
        <v>24</v>
      </c>
    </row>
    <row r="9" spans="2:6" s="3" customFormat="1">
      <c r="B9" s="18"/>
      <c r="C9" s="19" t="s">
        <v>1</v>
      </c>
      <c r="D9" s="20" t="s">
        <v>2</v>
      </c>
    </row>
    <row r="10" spans="2:6" s="3" customFormat="1">
      <c r="B10" s="138" t="s">
        <v>2713</v>
      </c>
      <c r="C10" s="139">
        <f>C11+C55</f>
        <v>1619459.2924998382</v>
      </c>
      <c r="D10" s="140"/>
    </row>
    <row r="11" spans="2:6" s="3" customFormat="1">
      <c r="B11" s="141" t="s">
        <v>2714</v>
      </c>
      <c r="C11" s="142">
        <f>SUM(C12:C52)</f>
        <v>690050.69571796444</v>
      </c>
      <c r="D11" s="143"/>
    </row>
    <row r="12" spans="2:6" s="3" customFormat="1">
      <c r="B12" s="144" t="s">
        <v>2108</v>
      </c>
      <c r="C12" s="145">
        <v>45491.905299999999</v>
      </c>
      <c r="D12" s="143">
        <v>45640</v>
      </c>
    </row>
    <row r="13" spans="2:6" s="4" customFormat="1" ht="18" customHeight="1">
      <c r="B13" s="144" t="s">
        <v>2098</v>
      </c>
      <c r="C13" s="145">
        <v>196.5443221654202</v>
      </c>
      <c r="D13" s="143">
        <v>43344</v>
      </c>
      <c r="E13" s="3"/>
      <c r="F13" s="3"/>
    </row>
    <row r="14" spans="2:6" s="4" customFormat="1" ht="18" customHeight="1">
      <c r="B14" s="144" t="s">
        <v>2099</v>
      </c>
      <c r="C14" s="145">
        <v>4249.6589999999997</v>
      </c>
      <c r="D14" s="143">
        <v>44516</v>
      </c>
      <c r="E14" s="3"/>
      <c r="F14" s="3"/>
    </row>
    <row r="15" spans="2:6" s="4" customFormat="1" ht="18" customHeight="1">
      <c r="B15" s="144" t="s">
        <v>2100</v>
      </c>
      <c r="C15" s="145">
        <v>1148.4269999999992</v>
      </c>
      <c r="D15" s="143">
        <v>43109</v>
      </c>
      <c r="E15" s="3"/>
      <c r="F15" s="3"/>
    </row>
    <row r="16" spans="2:6" s="4" customFormat="1" ht="18" customHeight="1">
      <c r="B16" s="144" t="s">
        <v>2101</v>
      </c>
      <c r="C16" s="145">
        <v>62.9465</v>
      </c>
      <c r="D16" s="143">
        <v>43343</v>
      </c>
      <c r="E16" s="3"/>
      <c r="F16" s="3"/>
    </row>
    <row r="17" spans="2:17">
      <c r="B17" s="144" t="s">
        <v>2708</v>
      </c>
      <c r="C17" s="145">
        <v>47302.543522</v>
      </c>
      <c r="D17" s="143">
        <v>46054</v>
      </c>
    </row>
    <row r="18" spans="2:17">
      <c r="B18" s="144" t="s">
        <v>2110</v>
      </c>
      <c r="C18" s="145">
        <v>1702.8324759999994</v>
      </c>
      <c r="D18" s="143">
        <v>42658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2:17">
      <c r="B19" s="144" t="s">
        <v>2111</v>
      </c>
      <c r="C19" s="145">
        <v>1956.8056320000007</v>
      </c>
      <c r="D19" s="143">
        <v>43009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2:17">
      <c r="B20" s="144" t="s">
        <v>2706</v>
      </c>
      <c r="C20" s="145">
        <v>2724.55</v>
      </c>
      <c r="D20" s="143">
        <v>43191</v>
      </c>
    </row>
    <row r="21" spans="2:17">
      <c r="B21" s="144" t="s">
        <v>2102</v>
      </c>
      <c r="C21" s="145">
        <v>1352.88</v>
      </c>
      <c r="D21" s="143">
        <v>43100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2:17">
      <c r="B22" s="144" t="s">
        <v>2103</v>
      </c>
      <c r="C22" s="145">
        <v>2.9049340000003858</v>
      </c>
      <c r="D22" s="143">
        <v>42643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2:17">
      <c r="B23" s="144" t="s">
        <v>2710</v>
      </c>
      <c r="C23" s="145">
        <v>35170.186258000002</v>
      </c>
      <c r="D23" s="143">
        <v>45534</v>
      </c>
    </row>
    <row r="24" spans="2:17">
      <c r="B24" s="144" t="s">
        <v>2113</v>
      </c>
      <c r="C24" s="145">
        <v>27376.010000000002</v>
      </c>
      <c r="D24" s="143">
        <v>45534</v>
      </c>
    </row>
    <row r="25" spans="2:17">
      <c r="B25" s="144" t="s">
        <v>2709</v>
      </c>
      <c r="C25" s="145">
        <v>35158.752431100002</v>
      </c>
      <c r="D25" s="143">
        <v>46132</v>
      </c>
    </row>
    <row r="26" spans="2:17">
      <c r="B26" s="144" t="s">
        <v>2105</v>
      </c>
      <c r="C26" s="145">
        <v>2478.0252000000005</v>
      </c>
      <c r="D26" s="143">
        <v>44290</v>
      </c>
    </row>
    <row r="27" spans="2:17">
      <c r="B27" s="144" t="s">
        <v>2115</v>
      </c>
      <c r="C27" s="145">
        <v>2375.056</v>
      </c>
      <c r="D27" s="143">
        <v>43098</v>
      </c>
    </row>
    <row r="28" spans="2:17">
      <c r="B28" s="144" t="s">
        <v>2116</v>
      </c>
      <c r="C28" s="145">
        <v>217.37023600000026</v>
      </c>
      <c r="D28" s="143">
        <v>42766</v>
      </c>
    </row>
    <row r="29" spans="2:17">
      <c r="B29" s="144" t="s">
        <v>2117</v>
      </c>
      <c r="C29" s="145">
        <v>3668.2664759999975</v>
      </c>
      <c r="D29" s="143">
        <v>42705</v>
      </c>
    </row>
    <row r="30" spans="2:17">
      <c r="B30" s="144" t="s">
        <v>2697</v>
      </c>
      <c r="C30" s="145">
        <v>32063.856</v>
      </c>
      <c r="D30" s="143">
        <v>44727</v>
      </c>
    </row>
    <row r="31" spans="2:17">
      <c r="B31" s="144" t="s">
        <v>2118</v>
      </c>
      <c r="C31" s="145">
        <v>164.60415799999802</v>
      </c>
      <c r="D31" s="143">
        <v>42522</v>
      </c>
    </row>
    <row r="32" spans="2:17">
      <c r="B32" s="144" t="s">
        <v>2119</v>
      </c>
      <c r="C32" s="145">
        <v>688.33406999999988</v>
      </c>
      <c r="D32" s="143">
        <v>42948</v>
      </c>
    </row>
    <row r="33" spans="2:6">
      <c r="B33" s="144" t="s">
        <v>2120</v>
      </c>
      <c r="C33" s="145">
        <v>5845.1114767710251</v>
      </c>
      <c r="D33" s="143">
        <v>44012</v>
      </c>
    </row>
    <row r="34" spans="2:6">
      <c r="B34" s="144" t="s">
        <v>2707</v>
      </c>
      <c r="C34" s="145">
        <v>51.961866000000846</v>
      </c>
      <c r="D34" s="143">
        <v>42978</v>
      </c>
      <c r="E34" s="149"/>
      <c r="F34" s="149"/>
    </row>
    <row r="35" spans="2:6">
      <c r="B35" s="144" t="s">
        <v>2122</v>
      </c>
      <c r="C35" s="145">
        <v>13583.997504000003</v>
      </c>
      <c r="D35" s="143">
        <v>45255</v>
      </c>
      <c r="E35" s="149"/>
      <c r="F35" s="149"/>
    </row>
    <row r="36" spans="2:6">
      <c r="B36" s="144" t="s">
        <v>2716</v>
      </c>
      <c r="C36" s="145">
        <v>18843.090761502226</v>
      </c>
      <c r="D36" s="143">
        <v>43404</v>
      </c>
      <c r="E36" s="149"/>
      <c r="F36" s="149"/>
    </row>
    <row r="37" spans="2:6">
      <c r="B37" s="144" t="s">
        <v>2718</v>
      </c>
      <c r="C37" s="145">
        <v>2446.0508158979969</v>
      </c>
      <c r="D37" s="143">
        <v>43404</v>
      </c>
      <c r="E37" s="149"/>
      <c r="F37" s="149"/>
    </row>
    <row r="38" spans="2:6">
      <c r="B38" s="144" t="s">
        <v>2717</v>
      </c>
      <c r="C38" s="145">
        <v>923.37575996149405</v>
      </c>
      <c r="D38" s="143">
        <v>43404</v>
      </c>
      <c r="E38" s="149"/>
      <c r="F38" s="149"/>
    </row>
    <row r="39" spans="2:6">
      <c r="B39" s="144" t="s">
        <v>2719</v>
      </c>
      <c r="C39" s="145">
        <v>1314.4153919451871</v>
      </c>
      <c r="D39" s="143">
        <v>45143</v>
      </c>
      <c r="E39" s="149"/>
      <c r="F39" s="149"/>
    </row>
    <row r="40" spans="2:6">
      <c r="B40" s="144" t="s">
        <v>2727</v>
      </c>
      <c r="C40" s="145">
        <v>33948.558814341042</v>
      </c>
      <c r="D40" s="143">
        <v>42735</v>
      </c>
      <c r="E40" s="149"/>
      <c r="F40" s="149"/>
    </row>
    <row r="41" spans="2:6">
      <c r="B41" s="144" t="s">
        <v>2731</v>
      </c>
      <c r="C41" s="145">
        <v>35617.358656726399</v>
      </c>
      <c r="D41" s="143">
        <v>43830</v>
      </c>
      <c r="E41" s="149"/>
      <c r="F41" s="149"/>
    </row>
    <row r="42" spans="2:6">
      <c r="B42" s="144" t="s">
        <v>2723</v>
      </c>
      <c r="C42" s="145">
        <v>113794.23750030433</v>
      </c>
      <c r="D42" s="143">
        <v>42719</v>
      </c>
      <c r="E42" s="149"/>
      <c r="F42" s="149"/>
    </row>
    <row r="43" spans="2:6">
      <c r="B43" s="144" t="s">
        <v>2724</v>
      </c>
      <c r="C43" s="145">
        <v>46380.482000000004</v>
      </c>
      <c r="D43" s="143">
        <v>42901</v>
      </c>
      <c r="E43" s="149"/>
      <c r="F43" s="149"/>
    </row>
    <row r="44" spans="2:6">
      <c r="B44" s="144" t="s">
        <v>2733</v>
      </c>
      <c r="C44" s="145">
        <v>9965.3892800000012</v>
      </c>
      <c r="D44" s="143">
        <v>42732</v>
      </c>
      <c r="E44" s="149"/>
      <c r="F44" s="149"/>
    </row>
    <row r="45" spans="2:6">
      <c r="B45" s="144" t="s">
        <v>2715</v>
      </c>
      <c r="C45" s="145">
        <v>14871.5625</v>
      </c>
      <c r="D45" s="143">
        <v>43100</v>
      </c>
      <c r="E45" s="149"/>
      <c r="F45" s="149"/>
    </row>
    <row r="46" spans="2:6">
      <c r="B46" s="144" t="s">
        <v>2728</v>
      </c>
      <c r="C46" s="145">
        <v>1076.6635741207499</v>
      </c>
      <c r="D46" s="143">
        <v>42911</v>
      </c>
      <c r="E46" s="149"/>
      <c r="F46" s="149"/>
    </row>
    <row r="47" spans="2:6">
      <c r="B47" s="144" t="s">
        <v>2734</v>
      </c>
      <c r="C47" s="145">
        <v>78823.262667273826</v>
      </c>
      <c r="D47" s="143">
        <v>42973</v>
      </c>
      <c r="E47" s="149"/>
      <c r="F47" s="149"/>
    </row>
    <row r="48" spans="2:6">
      <c r="B48" s="144" t="s">
        <v>2721</v>
      </c>
      <c r="C48" s="145">
        <v>1659.3191999999999</v>
      </c>
      <c r="D48" s="143">
        <v>43948</v>
      </c>
      <c r="E48" s="149"/>
      <c r="F48" s="149"/>
    </row>
    <row r="49" spans="2:6">
      <c r="B49" s="144" t="s">
        <v>2720</v>
      </c>
      <c r="C49" s="145">
        <v>1421.1312300000043</v>
      </c>
      <c r="D49" s="143">
        <v>43011</v>
      </c>
      <c r="E49" s="149"/>
      <c r="F49" s="149"/>
    </row>
    <row r="50" spans="2:6">
      <c r="B50" s="144" t="s">
        <v>2726</v>
      </c>
      <c r="C50" s="145">
        <v>10612.272886890431</v>
      </c>
      <c r="D50" s="143">
        <v>43297</v>
      </c>
      <c r="E50" s="149"/>
      <c r="F50" s="149"/>
    </row>
    <row r="51" spans="2:6">
      <c r="B51" s="144" t="s">
        <v>2725</v>
      </c>
      <c r="C51" s="145">
        <v>23620.866052964135</v>
      </c>
      <c r="D51" s="143">
        <v>43297</v>
      </c>
      <c r="E51" s="149"/>
      <c r="F51" s="149"/>
    </row>
    <row r="52" spans="2:6">
      <c r="B52" s="144" t="s">
        <v>2722</v>
      </c>
      <c r="C52" s="145">
        <v>29699.128264000003</v>
      </c>
      <c r="D52" s="143">
        <v>43908</v>
      </c>
      <c r="E52" s="149"/>
      <c r="F52" s="149"/>
    </row>
    <row r="53" spans="2:6">
      <c r="B53" s="144"/>
      <c r="C53" s="145"/>
      <c r="D53" s="143"/>
      <c r="E53" s="149"/>
      <c r="F53" s="149"/>
    </row>
    <row r="54" spans="2:6">
      <c r="B54" s="144"/>
      <c r="C54" s="101"/>
      <c r="D54" s="101"/>
      <c r="E54" s="149"/>
      <c r="F54" s="149"/>
    </row>
    <row r="55" spans="2:6">
      <c r="B55" s="141" t="s">
        <v>2699</v>
      </c>
      <c r="C55" s="146">
        <f>SUM(C56:C97)</f>
        <v>929408.59678187373</v>
      </c>
      <c r="D55" s="143"/>
      <c r="E55" s="149"/>
      <c r="F55" s="149"/>
    </row>
    <row r="56" spans="2:6">
      <c r="B56" s="144" t="s">
        <v>2705</v>
      </c>
      <c r="C56" s="145">
        <v>33111.737999999998</v>
      </c>
      <c r="D56" s="143">
        <v>46054</v>
      </c>
      <c r="E56" s="149"/>
      <c r="F56" s="149"/>
    </row>
    <row r="57" spans="2:6">
      <c r="B57" s="144" t="s">
        <v>2711</v>
      </c>
      <c r="C57" s="145">
        <v>78308.396026020404</v>
      </c>
      <c r="D57" s="143">
        <v>44429</v>
      </c>
      <c r="E57" s="149"/>
      <c r="F57" s="149"/>
    </row>
    <row r="58" spans="2:6">
      <c r="B58" s="144" t="s">
        <v>2155</v>
      </c>
      <c r="C58" s="145">
        <v>21577.273838499998</v>
      </c>
      <c r="D58" s="143">
        <v>44621</v>
      </c>
      <c r="E58" s="149"/>
      <c r="F58" s="149"/>
    </row>
    <row r="59" spans="2:6">
      <c r="B59" s="144" t="s">
        <v>2156</v>
      </c>
      <c r="C59" s="145">
        <v>5.1217758000000009</v>
      </c>
      <c r="D59" s="143">
        <v>42736</v>
      </c>
      <c r="E59" s="149"/>
      <c r="F59" s="149"/>
    </row>
    <row r="60" spans="2:6">
      <c r="B60" s="144" t="s">
        <v>2157</v>
      </c>
      <c r="C60" s="145">
        <v>27.862563600000009</v>
      </c>
      <c r="D60" s="143">
        <v>42736</v>
      </c>
      <c r="E60" s="149"/>
      <c r="F60" s="149"/>
    </row>
    <row r="61" spans="2:6">
      <c r="B61" s="144" t="s">
        <v>2148</v>
      </c>
      <c r="C61" s="145">
        <v>37595.107874020003</v>
      </c>
      <c r="D61" s="143">
        <v>45748</v>
      </c>
      <c r="E61" s="149"/>
      <c r="F61" s="149"/>
    </row>
    <row r="62" spans="2:6">
      <c r="B62" s="144" t="s">
        <v>2712</v>
      </c>
      <c r="C62" s="145">
        <v>88628.275999999998</v>
      </c>
      <c r="D62" s="143">
        <v>44357</v>
      </c>
      <c r="E62" s="149"/>
      <c r="F62" s="149"/>
    </row>
    <row r="63" spans="2:6">
      <c r="B63" s="144" t="s">
        <v>2149</v>
      </c>
      <c r="C63" s="145">
        <v>43447.970437999997</v>
      </c>
      <c r="D63" s="143">
        <v>46082</v>
      </c>
      <c r="E63" s="149"/>
      <c r="F63" s="149"/>
    </row>
    <row r="64" spans="2:6">
      <c r="B64" s="144" t="s">
        <v>2158</v>
      </c>
      <c r="C64" s="145">
        <v>34841.021422060003</v>
      </c>
      <c r="D64" s="143">
        <v>44727</v>
      </c>
      <c r="E64" s="149"/>
      <c r="F64" s="149"/>
    </row>
    <row r="65" spans="2:6">
      <c r="B65" s="144" t="s">
        <v>2159</v>
      </c>
      <c r="C65" s="145">
        <v>540.18705833999945</v>
      </c>
      <c r="D65" s="143">
        <v>44196</v>
      </c>
      <c r="E65" s="149"/>
      <c r="F65" s="149"/>
    </row>
    <row r="66" spans="2:6">
      <c r="B66" s="144" t="s">
        <v>2161</v>
      </c>
      <c r="C66" s="145">
        <v>12.296753392199959</v>
      </c>
      <c r="D66" s="143">
        <v>42736</v>
      </c>
      <c r="E66" s="149"/>
      <c r="F66" s="149"/>
    </row>
    <row r="67" spans="2:6">
      <c r="B67" s="144" t="s">
        <v>2125</v>
      </c>
      <c r="C67" s="145">
        <v>751.6</v>
      </c>
      <c r="D67" s="143">
        <v>42898</v>
      </c>
      <c r="E67" s="149"/>
      <c r="F67" s="149"/>
    </row>
    <row r="68" spans="2:6">
      <c r="B68" s="144" t="s">
        <v>2700</v>
      </c>
      <c r="C68" s="145">
        <v>1127.3996443045296</v>
      </c>
      <c r="D68" s="143">
        <v>43013</v>
      </c>
      <c r="E68" s="149"/>
      <c r="F68" s="149"/>
    </row>
    <row r="69" spans="2:6">
      <c r="B69" s="144" t="s">
        <v>2163</v>
      </c>
      <c r="C69" s="145">
        <v>2142.06</v>
      </c>
      <c r="D69" s="143">
        <v>44738</v>
      </c>
      <c r="E69" s="149"/>
      <c r="F69" s="149"/>
    </row>
    <row r="70" spans="2:6">
      <c r="B70" s="144" t="s">
        <v>2164</v>
      </c>
      <c r="C70" s="145">
        <v>751.6</v>
      </c>
      <c r="D70" s="143">
        <v>43282</v>
      </c>
      <c r="E70" s="149"/>
      <c r="F70" s="149"/>
    </row>
    <row r="71" spans="2:6">
      <c r="B71" s="144" t="s">
        <v>2165</v>
      </c>
      <c r="C71" s="145">
        <v>1550.1186299999988</v>
      </c>
      <c r="D71" s="143">
        <v>44378</v>
      </c>
      <c r="E71" s="149"/>
      <c r="F71" s="149"/>
    </row>
    <row r="72" spans="2:6">
      <c r="B72" s="144" t="s">
        <v>2166</v>
      </c>
      <c r="C72" s="145">
        <v>208.48068699999911</v>
      </c>
      <c r="D72" s="143">
        <v>44727</v>
      </c>
      <c r="E72" s="149"/>
      <c r="F72" s="149"/>
    </row>
    <row r="73" spans="2:6">
      <c r="B73" s="147" t="s">
        <v>2735</v>
      </c>
      <c r="C73" s="145">
        <v>148014.42920531699</v>
      </c>
      <c r="D73" s="143">
        <v>48213</v>
      </c>
      <c r="E73" s="149"/>
      <c r="F73" s="149"/>
    </row>
    <row r="74" spans="2:6">
      <c r="B74" s="144" t="s">
        <v>2168</v>
      </c>
      <c r="C74" s="145">
        <v>504.75087899999937</v>
      </c>
      <c r="D74" s="143">
        <v>42916</v>
      </c>
      <c r="E74" s="149"/>
      <c r="F74" s="149"/>
    </row>
    <row r="75" spans="2:6">
      <c r="B75" s="144" t="s">
        <v>2169</v>
      </c>
      <c r="C75" s="145">
        <v>1830.7107972000001</v>
      </c>
      <c r="D75" s="143">
        <v>42736</v>
      </c>
      <c r="E75" s="149"/>
      <c r="F75" s="149"/>
    </row>
    <row r="76" spans="2:6">
      <c r="B76" s="144" t="s">
        <v>2127</v>
      </c>
      <c r="C76" s="145">
        <v>1788.808</v>
      </c>
      <c r="D76" s="143">
        <v>44305</v>
      </c>
      <c r="E76" s="149"/>
      <c r="F76" s="149"/>
    </row>
    <row r="77" spans="2:6">
      <c r="B77" s="144" t="s">
        <v>2171</v>
      </c>
      <c r="C77" s="145">
        <v>759.04800178000005</v>
      </c>
      <c r="D77" s="143">
        <v>42767</v>
      </c>
      <c r="E77" s="149"/>
      <c r="F77" s="149"/>
    </row>
    <row r="78" spans="2:6">
      <c r="B78" s="144" t="s">
        <v>2172</v>
      </c>
      <c r="C78" s="145">
        <v>26292.109</v>
      </c>
      <c r="D78" s="143">
        <v>44836</v>
      </c>
      <c r="E78" s="149"/>
      <c r="F78" s="149"/>
    </row>
    <row r="79" spans="2:6">
      <c r="B79" s="144" t="s">
        <v>2703</v>
      </c>
      <c r="C79" s="145">
        <v>6120.6583579999997</v>
      </c>
      <c r="D79" s="143">
        <v>44992</v>
      </c>
      <c r="E79" s="149"/>
      <c r="F79" s="149"/>
    </row>
    <row r="80" spans="2:6">
      <c r="B80" s="144" t="s">
        <v>2128</v>
      </c>
      <c r="C80" s="145">
        <v>75.159999999999144</v>
      </c>
      <c r="D80" s="143">
        <v>42735</v>
      </c>
      <c r="E80" s="149"/>
      <c r="F80" s="149"/>
    </row>
    <row r="81" spans="2:6">
      <c r="B81" s="144" t="s">
        <v>2698</v>
      </c>
      <c r="C81" s="145">
        <v>89893.884373920009</v>
      </c>
      <c r="D81" s="143">
        <v>51615</v>
      </c>
      <c r="E81" s="149"/>
      <c r="F81" s="149"/>
    </row>
    <row r="82" spans="2:6">
      <c r="B82" s="144" t="s">
        <v>2175</v>
      </c>
      <c r="C82" s="145">
        <v>341.144543709</v>
      </c>
      <c r="D82" s="143">
        <v>42736</v>
      </c>
      <c r="E82" s="149"/>
      <c r="F82" s="149"/>
    </row>
    <row r="83" spans="2:6">
      <c r="B83" s="144" t="s">
        <v>2129</v>
      </c>
      <c r="C83" s="145">
        <v>33.832468800000001</v>
      </c>
      <c r="D83" s="143">
        <v>42736</v>
      </c>
      <c r="E83" s="149"/>
      <c r="F83" s="149"/>
    </row>
    <row r="84" spans="2:6">
      <c r="B84" s="144" t="s">
        <v>2704</v>
      </c>
      <c r="C84" s="145">
        <v>38631.319704000001</v>
      </c>
      <c r="D84" s="143">
        <v>45838</v>
      </c>
      <c r="E84" s="149"/>
      <c r="F84" s="149"/>
    </row>
    <row r="85" spans="2:6">
      <c r="B85" s="144" t="s">
        <v>2150</v>
      </c>
      <c r="C85" s="145">
        <v>3782.7000000000003</v>
      </c>
      <c r="D85" s="143">
        <v>42718</v>
      </c>
      <c r="E85" s="149"/>
      <c r="F85" s="149"/>
    </row>
    <row r="86" spans="2:6">
      <c r="B86" s="144" t="s">
        <v>2702</v>
      </c>
      <c r="C86" s="145">
        <v>568.1457140000025</v>
      </c>
      <c r="D86" s="143">
        <v>43076</v>
      </c>
      <c r="E86" s="149"/>
      <c r="F86" s="149"/>
    </row>
    <row r="87" spans="2:6">
      <c r="B87" s="144" t="s">
        <v>2179</v>
      </c>
      <c r="C87" s="145">
        <v>31539.074404410003</v>
      </c>
      <c r="D87" s="143">
        <v>45806</v>
      </c>
      <c r="E87" s="149"/>
      <c r="F87" s="149"/>
    </row>
    <row r="88" spans="2:6">
      <c r="B88" s="144" t="s">
        <v>2180</v>
      </c>
      <c r="C88" s="145">
        <v>428.41062159568958</v>
      </c>
      <c r="D88" s="143">
        <v>42614</v>
      </c>
      <c r="E88" s="149"/>
      <c r="F88" s="149"/>
    </row>
    <row r="89" spans="2:6">
      <c r="B89" s="144" t="s">
        <v>2124</v>
      </c>
      <c r="C89" s="145">
        <v>59120.988943539996</v>
      </c>
      <c r="D89" s="143">
        <v>46054</v>
      </c>
      <c r="E89" s="149"/>
      <c r="F89" s="149"/>
    </row>
    <row r="90" spans="2:6">
      <c r="B90" s="144" t="s">
        <v>2181</v>
      </c>
      <c r="C90" s="145">
        <v>40113.996799139997</v>
      </c>
      <c r="D90" s="143">
        <v>45383</v>
      </c>
      <c r="E90" s="149"/>
      <c r="F90" s="149"/>
    </row>
    <row r="91" spans="2:6">
      <c r="B91" s="144" t="s">
        <v>2701</v>
      </c>
      <c r="C91" s="145">
        <v>5154.8701333400004</v>
      </c>
      <c r="D91" s="143">
        <v>44924</v>
      </c>
      <c r="E91" s="149"/>
      <c r="F91" s="149"/>
    </row>
    <row r="92" spans="2:6">
      <c r="B92" s="144" t="s">
        <v>2107</v>
      </c>
      <c r="C92" s="145">
        <v>56715.735999999997</v>
      </c>
      <c r="D92" s="143">
        <v>47177</v>
      </c>
      <c r="E92" s="149"/>
      <c r="F92" s="149"/>
    </row>
    <row r="93" spans="2:6">
      <c r="B93" s="144" t="s">
        <v>2183</v>
      </c>
      <c r="C93" s="145">
        <v>14224.262996000003</v>
      </c>
      <c r="D93" s="143">
        <v>45536</v>
      </c>
      <c r="E93" s="149"/>
      <c r="F93" s="149"/>
    </row>
    <row r="94" spans="2:6">
      <c r="B94" s="144" t="s">
        <v>2732</v>
      </c>
      <c r="C94" s="145">
        <v>15576.786436959999</v>
      </c>
      <c r="D94" s="143">
        <v>43374</v>
      </c>
      <c r="E94" s="149"/>
      <c r="F94" s="149"/>
    </row>
    <row r="95" spans="2:6">
      <c r="B95" s="144" t="s">
        <v>2729</v>
      </c>
      <c r="C95" s="145">
        <v>26144.708714637061</v>
      </c>
      <c r="D95" s="143">
        <v>44678</v>
      </c>
      <c r="E95" s="149"/>
      <c r="F95" s="149"/>
    </row>
    <row r="96" spans="2:6">
      <c r="B96" s="144" t="s">
        <v>2730</v>
      </c>
      <c r="C96" s="145">
        <v>17126.549975487917</v>
      </c>
      <c r="D96" s="143">
        <v>44335</v>
      </c>
      <c r="E96" s="149"/>
      <c r="F96" s="149"/>
    </row>
    <row r="97" spans="2:6">
      <c r="C97" s="150"/>
      <c r="D97" s="150"/>
      <c r="E97" s="149"/>
      <c r="F97" s="149"/>
    </row>
    <row r="98" spans="2:6">
      <c r="B98" s="101"/>
      <c r="C98" s="101"/>
      <c r="D98" s="101"/>
      <c r="E98" s="149"/>
      <c r="F98" s="149"/>
    </row>
    <row r="99" spans="2:6">
      <c r="B99" s="101"/>
      <c r="C99" s="101"/>
      <c r="D99" s="101"/>
      <c r="E99" s="149"/>
      <c r="F99" s="149"/>
    </row>
    <row r="100" spans="2:6">
      <c r="B100" s="101"/>
      <c r="C100" s="101"/>
      <c r="D100" s="101"/>
      <c r="E100" s="149"/>
      <c r="F100" s="149"/>
    </row>
    <row r="101" spans="2:6">
      <c r="B101" s="110" t="s">
        <v>2681</v>
      </c>
      <c r="C101" s="101"/>
      <c r="D101" s="101"/>
      <c r="E101" s="149"/>
      <c r="F101" s="149"/>
    </row>
    <row r="102" spans="2:6">
      <c r="B102" s="110" t="s">
        <v>140</v>
      </c>
      <c r="C102" s="101"/>
      <c r="D102" s="101"/>
      <c r="E102" s="149"/>
      <c r="F102" s="149"/>
    </row>
    <row r="103" spans="2:6">
      <c r="B103" s="101"/>
      <c r="C103" s="101"/>
      <c r="D103" s="101"/>
    </row>
    <row r="104" spans="2:6">
      <c r="B104" s="101"/>
      <c r="C104" s="101"/>
      <c r="D104" s="101"/>
    </row>
    <row r="105" spans="2:6">
      <c r="B105" s="101"/>
      <c r="C105" s="101"/>
      <c r="D105" s="101"/>
    </row>
    <row r="106" spans="2:6">
      <c r="B106" s="101"/>
      <c r="C106" s="101"/>
      <c r="D106" s="101"/>
    </row>
    <row r="107" spans="2:6">
      <c r="B107" s="101"/>
      <c r="C107" s="101"/>
      <c r="D107" s="101"/>
    </row>
    <row r="108" spans="2:6">
      <c r="B108" s="101"/>
      <c r="C108" s="101"/>
      <c r="D108" s="101"/>
    </row>
    <row r="109" spans="2:6">
      <c r="B109" s="101"/>
      <c r="C109" s="101"/>
      <c r="D109" s="101"/>
    </row>
    <row r="110" spans="2:6">
      <c r="B110" s="101"/>
      <c r="C110" s="101"/>
      <c r="D110" s="101"/>
    </row>
    <row r="111" spans="2:6">
      <c r="B111" s="101"/>
      <c r="C111" s="101"/>
      <c r="D111" s="101"/>
    </row>
  </sheetData>
  <sheetProtection password="CC23" sheet="1" objects="1" scenarios="1"/>
  <mergeCells count="1">
    <mergeCell ref="B6:D6"/>
  </mergeCells>
  <phoneticPr fontId="5" type="noConversion"/>
  <dataValidations count="1">
    <dataValidation allowBlank="1" showInputMessage="1" showErrorMessage="1" sqref="A97 D3:D46 C5:C46 C94:D96 A95:B96 A98:D1048576 E3:F93 K34:XFD36 B47:D93 B1:B46 A1:A93 G3:XFD33 G37:XFD93 E95:XFD1048576 D1:XFD2"/>
  </dataValidations>
  <printOptions gridLines="1"/>
  <pageMargins left="0" right="0" top="0.51181102362204722" bottom="0.51181102362204722" header="0" footer="0.23622047244094491"/>
  <pageSetup paperSize="9" fitToHeight="100" pageOrder="overThenDown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  <pageSetUpPr fitToPage="1"/>
  </sheetPr>
  <dimension ref="B1:R392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172</v>
      </c>
      <c r="C1" s="79" t="s" vm="1">
        <v>233</v>
      </c>
    </row>
    <row r="2" spans="2:18">
      <c r="B2" s="56" t="s">
        <v>171</v>
      </c>
      <c r="C2" s="79" t="s">
        <v>234</v>
      </c>
    </row>
    <row r="3" spans="2:18">
      <c r="B3" s="56" t="s">
        <v>173</v>
      </c>
      <c r="C3" s="79" t="s">
        <v>235</v>
      </c>
    </row>
    <row r="4" spans="2:18">
      <c r="B4" s="56" t="s">
        <v>174</v>
      </c>
      <c r="C4" s="79">
        <v>162</v>
      </c>
    </row>
    <row r="6" spans="2:18" ht="26.25" customHeight="1">
      <c r="B6" s="207" t="s">
        <v>210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9"/>
    </row>
    <row r="7" spans="2:18" s="3" customFormat="1" ht="78.75">
      <c r="B7" s="22" t="s">
        <v>144</v>
      </c>
      <c r="C7" s="30" t="s">
        <v>60</v>
      </c>
      <c r="D7" s="71" t="s">
        <v>85</v>
      </c>
      <c r="E7" s="30" t="s">
        <v>15</v>
      </c>
      <c r="F7" s="30" t="s">
        <v>86</v>
      </c>
      <c r="G7" s="30" t="s">
        <v>131</v>
      </c>
      <c r="H7" s="30" t="s">
        <v>18</v>
      </c>
      <c r="I7" s="30" t="s">
        <v>130</v>
      </c>
      <c r="J7" s="30" t="s">
        <v>17</v>
      </c>
      <c r="K7" s="30" t="s">
        <v>208</v>
      </c>
      <c r="L7" s="30" t="s">
        <v>0</v>
      </c>
      <c r="M7" s="30" t="s">
        <v>209</v>
      </c>
      <c r="N7" s="30" t="s">
        <v>75</v>
      </c>
      <c r="O7" s="71" t="s">
        <v>175</v>
      </c>
      <c r="P7" s="31" t="s">
        <v>177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24</v>
      </c>
      <c r="H8" s="32" t="s">
        <v>21</v>
      </c>
      <c r="I8" s="32"/>
      <c r="J8" s="32" t="s">
        <v>20</v>
      </c>
      <c r="K8" s="32" t="s">
        <v>20</v>
      </c>
      <c r="L8" s="32" t="s">
        <v>22</v>
      </c>
      <c r="M8" s="32" t="s">
        <v>23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20" t="s">
        <v>13</v>
      </c>
      <c r="P9" s="20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10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3"/>
      <c r="D390" s="1"/>
    </row>
    <row r="391" spans="2:4">
      <c r="B391" s="43"/>
      <c r="D391" s="1"/>
    </row>
    <row r="392" spans="2:4">
      <c r="B392" s="3"/>
      <c r="D392" s="1"/>
    </row>
  </sheetData>
  <sheetProtection password="CC23" sheet="1" objects="1" scenarios="1"/>
  <mergeCells count="1">
    <mergeCell ref="B6:P6"/>
  </mergeCells>
  <dataValidations count="1">
    <dataValidation allowBlank="1" showInputMessage="1" showErrorMessage="1" sqref="C5:C1048576 A1:B1048576 D3:XFD1048576 D1:AF2 AH1:XFD2"/>
  </dataValidations>
  <printOptions gridLines="1"/>
  <pageMargins left="0" right="0" top="0.51181102362204722" bottom="0.51181102362204722" header="0" footer="0.23622047244094491"/>
  <pageSetup paperSize="9" scale="94" fitToHeight="10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L510"/>
  <sheetViews>
    <sheetView rightToLeft="1" workbookViewId="0">
      <pane ySplit="9" topLeftCell="A10" activePane="bottomLeft" state="frozen"/>
      <selection pane="bottomLeft" activeCell="C14" sqref="C14"/>
    </sheetView>
  </sheetViews>
  <sheetFormatPr defaultColWidth="9.140625" defaultRowHeight="15"/>
  <cols>
    <col min="1" max="1" width="6.28515625" style="211" customWidth="1"/>
    <col min="2" max="2" width="38.7109375" style="210" bestFit="1" customWidth="1"/>
    <col min="3" max="3" width="41.7109375" style="210" bestFit="1" customWidth="1"/>
    <col min="4" max="4" width="5.7109375" style="210" customWidth="1"/>
    <col min="5" max="5" width="6" style="211" bestFit="1" customWidth="1"/>
    <col min="6" max="6" width="11.5703125" style="211" bestFit="1" customWidth="1"/>
    <col min="7" max="7" width="13.140625" style="211" bestFit="1" customWidth="1"/>
    <col min="8" max="9" width="7.7109375" style="211" bestFit="1" customWidth="1"/>
    <col min="10" max="10" width="14.7109375" style="211" bestFit="1" customWidth="1"/>
    <col min="11" max="11" width="10.5703125" style="211" bestFit="1" customWidth="1"/>
    <col min="12" max="12" width="9" style="211" customWidth="1"/>
    <col min="13" max="13" width="6.7109375" style="211" customWidth="1"/>
    <col min="14" max="14" width="7.7109375" style="211" customWidth="1"/>
    <col min="15" max="15" width="6" style="211" customWidth="1"/>
    <col min="16" max="16" width="7.85546875" style="211" customWidth="1"/>
    <col min="17" max="17" width="8.140625" style="211" customWidth="1"/>
    <col min="18" max="18" width="6.28515625" style="211" customWidth="1"/>
    <col min="19" max="19" width="8" style="211" customWidth="1"/>
    <col min="20" max="20" width="8.7109375" style="211" customWidth="1"/>
    <col min="21" max="21" width="10" style="211" customWidth="1"/>
    <col min="22" max="22" width="9.5703125" style="211" customWidth="1"/>
    <col min="23" max="23" width="6.140625" style="211" customWidth="1"/>
    <col min="24" max="25" width="5.7109375" style="211" customWidth="1"/>
    <col min="26" max="26" width="6.85546875" style="211" customWidth="1"/>
    <col min="27" max="27" width="6.42578125" style="211" customWidth="1"/>
    <col min="28" max="28" width="6.7109375" style="211" customWidth="1"/>
    <col min="29" max="29" width="7.28515625" style="211" customWidth="1"/>
    <col min="30" max="36" width="5.7109375" style="211" customWidth="1"/>
    <col min="37" max="37" width="3.42578125" style="211" customWidth="1"/>
    <col min="38" max="38" width="5.7109375" style="211" hidden="1" customWidth="1"/>
    <col min="39" max="39" width="10.140625" style="211" customWidth="1"/>
    <col min="40" max="40" width="13.85546875" style="211" customWidth="1"/>
    <col min="41" max="41" width="5.7109375" style="211" customWidth="1"/>
    <col min="42" max="16384" width="9.140625" style="211"/>
  </cols>
  <sheetData>
    <row r="1" spans="2:13" ht="15.75">
      <c r="B1" s="56" t="s">
        <v>172</v>
      </c>
      <c r="C1" s="79" t="s" vm="1">
        <v>233</v>
      </c>
    </row>
    <row r="2" spans="2:13" ht="15.75">
      <c r="B2" s="56" t="s">
        <v>171</v>
      </c>
      <c r="C2" s="79" t="s">
        <v>234</v>
      </c>
    </row>
    <row r="3" spans="2:13" ht="15.75">
      <c r="B3" s="56" t="s">
        <v>173</v>
      </c>
      <c r="C3" s="79" t="s">
        <v>235</v>
      </c>
    </row>
    <row r="4" spans="2:13" ht="15.75">
      <c r="B4" s="56" t="s">
        <v>174</v>
      </c>
      <c r="C4" s="79">
        <v>162</v>
      </c>
    </row>
    <row r="6" spans="2:13" ht="26.25" customHeight="1">
      <c r="B6" s="212" t="s">
        <v>199</v>
      </c>
      <c r="C6" s="213"/>
      <c r="D6" s="213"/>
      <c r="E6" s="213"/>
      <c r="F6" s="213"/>
      <c r="G6" s="213"/>
      <c r="H6" s="213"/>
      <c r="I6" s="213"/>
      <c r="J6" s="213"/>
      <c r="K6" s="213"/>
      <c r="L6" s="213"/>
    </row>
    <row r="7" spans="2:13" s="214" customFormat="1" ht="63">
      <c r="B7" s="12" t="s">
        <v>143</v>
      </c>
      <c r="C7" s="13" t="s">
        <v>60</v>
      </c>
      <c r="D7" s="13" t="s">
        <v>145</v>
      </c>
      <c r="E7" s="13" t="s">
        <v>15</v>
      </c>
      <c r="F7" s="13" t="s">
        <v>86</v>
      </c>
      <c r="G7" s="13" t="s">
        <v>130</v>
      </c>
      <c r="H7" s="13" t="s">
        <v>17</v>
      </c>
      <c r="I7" s="13" t="s">
        <v>19</v>
      </c>
      <c r="J7" s="13" t="s">
        <v>80</v>
      </c>
      <c r="K7" s="13" t="s">
        <v>175</v>
      </c>
      <c r="L7" s="13" t="s">
        <v>176</v>
      </c>
      <c r="M7" s="211"/>
    </row>
    <row r="8" spans="2:13" s="214" customFormat="1" ht="28.5" customHeight="1">
      <c r="B8" s="215"/>
      <c r="C8" s="216"/>
      <c r="D8" s="216"/>
      <c r="E8" s="216"/>
      <c r="F8" s="216"/>
      <c r="G8" s="216"/>
      <c r="H8" s="216" t="s">
        <v>20</v>
      </c>
      <c r="I8" s="216" t="s">
        <v>20</v>
      </c>
      <c r="J8" s="216" t="s">
        <v>23</v>
      </c>
      <c r="K8" s="216" t="s">
        <v>20</v>
      </c>
      <c r="L8" s="216" t="s">
        <v>20</v>
      </c>
    </row>
    <row r="9" spans="2:13" s="217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</row>
    <row r="10" spans="2:13" s="222" customFormat="1" ht="18" customHeight="1">
      <c r="B10" s="218" t="s">
        <v>59</v>
      </c>
      <c r="C10" s="219"/>
      <c r="D10" s="219"/>
      <c r="E10" s="219"/>
      <c r="F10" s="219"/>
      <c r="G10" s="219"/>
      <c r="H10" s="219"/>
      <c r="I10" s="219"/>
      <c r="J10" s="220">
        <f>+J11+J52</f>
        <v>2139575.191722</v>
      </c>
      <c r="K10" s="221">
        <f>+J10/$J$10</f>
        <v>1</v>
      </c>
      <c r="L10" s="221">
        <f>J10/'[5]סכום נכסי הקרן'!$C$42</f>
        <v>4.1252579764846038E-2</v>
      </c>
    </row>
    <row r="11" spans="2:13" s="227" customFormat="1" ht="15.75">
      <c r="B11" s="223" t="s">
        <v>229</v>
      </c>
      <c r="C11" s="224"/>
      <c r="D11" s="224"/>
      <c r="E11" s="224"/>
      <c r="F11" s="224"/>
      <c r="G11" s="224"/>
      <c r="H11" s="224"/>
      <c r="I11" s="224"/>
      <c r="J11" s="225">
        <f>+J12+J19+J49</f>
        <v>1348248.8181499999</v>
      </c>
      <c r="K11" s="226">
        <f t="shared" ref="K11:K17" si="0">+J11/$J$10</f>
        <v>0.6301479019603351</v>
      </c>
      <c r="L11" s="226">
        <f>J11/'[5]סכום נכסי הקרן'!$C$42</f>
        <v>2.5995226589269102E-2</v>
      </c>
    </row>
    <row r="12" spans="2:13" s="227" customFormat="1" ht="15.75">
      <c r="B12" s="228" t="s">
        <v>56</v>
      </c>
      <c r="C12" s="224"/>
      <c r="D12" s="224"/>
      <c r="E12" s="224"/>
      <c r="F12" s="224"/>
      <c r="G12" s="224"/>
      <c r="H12" s="224"/>
      <c r="I12" s="224"/>
      <c r="J12" s="225">
        <f>SUM(J13:J17)</f>
        <v>1144899.8291099998</v>
      </c>
      <c r="K12" s="226">
        <f t="shared" si="0"/>
        <v>0.53510614328470829</v>
      </c>
      <c r="L12" s="226">
        <f>J12/'[5]סכום נכסי הקרן'!$C$42</f>
        <v>2.2074508858511564E-2</v>
      </c>
    </row>
    <row r="13" spans="2:13" s="227" customFormat="1" ht="17.25" customHeight="1">
      <c r="B13" s="229" t="s">
        <v>2495</v>
      </c>
      <c r="C13" s="230" t="s">
        <v>2496</v>
      </c>
      <c r="D13" s="230">
        <v>26</v>
      </c>
      <c r="E13" s="230" t="s">
        <v>2497</v>
      </c>
      <c r="F13" s="230" t="s">
        <v>155</v>
      </c>
      <c r="G13" s="231" t="s">
        <v>159</v>
      </c>
      <c r="H13" s="232">
        <v>0</v>
      </c>
      <c r="I13" s="232">
        <v>0</v>
      </c>
      <c r="J13" s="233">
        <v>6892.46072</v>
      </c>
      <c r="K13" s="234">
        <f t="shared" si="0"/>
        <v>3.2214155158775807E-3</v>
      </c>
      <c r="L13" s="234">
        <f>J13/'[5]סכום נכסי הקרן'!$C$42</f>
        <v>1.3289170052445255E-4</v>
      </c>
    </row>
    <row r="14" spans="2:13" s="227" customFormat="1" ht="17.25" customHeight="1">
      <c r="B14" s="229" t="s">
        <v>2500</v>
      </c>
      <c r="C14" s="230" t="s">
        <v>2501</v>
      </c>
      <c r="D14" s="230">
        <v>12</v>
      </c>
      <c r="E14" s="230" t="s">
        <v>320</v>
      </c>
      <c r="F14" s="230" t="s">
        <v>157</v>
      </c>
      <c r="G14" s="231" t="s">
        <v>159</v>
      </c>
      <c r="H14" s="232">
        <v>0</v>
      </c>
      <c r="I14" s="232">
        <v>0</v>
      </c>
      <c r="J14" s="233">
        <v>368440.44420999999</v>
      </c>
      <c r="K14" s="234">
        <f t="shared" si="0"/>
        <v>0.17220261556382466</v>
      </c>
      <c r="L14" s="234">
        <f>J14/'[5]סכום נכסי הקרן'!$C$42</f>
        <v>7.1038021342617937E-3</v>
      </c>
    </row>
    <row r="15" spans="2:13" s="227" customFormat="1" ht="17.25" customHeight="1">
      <c r="B15" s="229" t="s">
        <v>2502</v>
      </c>
      <c r="C15" s="230" t="s">
        <v>2503</v>
      </c>
      <c r="D15" s="230">
        <v>10</v>
      </c>
      <c r="E15" s="230" t="s">
        <v>320</v>
      </c>
      <c r="F15" s="230" t="s">
        <v>157</v>
      </c>
      <c r="G15" s="231" t="s">
        <v>159</v>
      </c>
      <c r="H15" s="232">
        <v>0</v>
      </c>
      <c r="I15" s="232">
        <v>0</v>
      </c>
      <c r="J15" s="233">
        <v>755954.7916</v>
      </c>
      <c r="K15" s="234">
        <f t="shared" si="0"/>
        <v>0.3533200396624448</v>
      </c>
      <c r="L15" s="234">
        <f>J15/'[5]סכום נכסי הקרן'!$C$42</f>
        <v>1.457536311869357E-2</v>
      </c>
    </row>
    <row r="16" spans="2:13" s="227" customFormat="1" ht="17.25" customHeight="1">
      <c r="B16" s="229" t="s">
        <v>2504</v>
      </c>
      <c r="C16" s="230" t="s">
        <v>2505</v>
      </c>
      <c r="D16" s="230">
        <v>20</v>
      </c>
      <c r="E16" s="230" t="s">
        <v>320</v>
      </c>
      <c r="F16" s="230" t="s">
        <v>157</v>
      </c>
      <c r="G16" s="231" t="s">
        <v>159</v>
      </c>
      <c r="H16" s="232">
        <v>0</v>
      </c>
      <c r="I16" s="232">
        <v>0</v>
      </c>
      <c r="J16" s="233">
        <v>10371.965260000001</v>
      </c>
      <c r="K16" s="234">
        <f t="shared" si="0"/>
        <v>4.8476750432184176E-3</v>
      </c>
      <c r="L16" s="234">
        <f>J16/'[5]סכום נכסי הקרן'!$C$42</f>
        <v>1.9997910139442124E-4</v>
      </c>
    </row>
    <row r="17" spans="2:12" s="227" customFormat="1" ht="17.25" customHeight="1">
      <c r="B17" s="229" t="s">
        <v>2506</v>
      </c>
      <c r="C17" s="230" t="s">
        <v>2507</v>
      </c>
      <c r="D17" s="230">
        <v>11</v>
      </c>
      <c r="E17" s="230" t="s">
        <v>378</v>
      </c>
      <c r="F17" s="230" t="s">
        <v>157</v>
      </c>
      <c r="G17" s="231" t="s">
        <v>159</v>
      </c>
      <c r="H17" s="232">
        <v>0</v>
      </c>
      <c r="I17" s="232">
        <v>0</v>
      </c>
      <c r="J17" s="233">
        <v>3240.16732</v>
      </c>
      <c r="K17" s="234">
        <f t="shared" si="0"/>
        <v>1.5143974993429455E-3</v>
      </c>
      <c r="L17" s="234">
        <f>J17/'[5]סכום נכסי הקרן'!$C$42</f>
        <v>6.2472803637328227E-5</v>
      </c>
    </row>
    <row r="18" spans="2:12" s="227" customFormat="1" ht="17.25" customHeight="1">
      <c r="B18" s="235"/>
      <c r="C18" s="230"/>
      <c r="D18" s="230"/>
      <c r="E18" s="230"/>
      <c r="F18" s="230"/>
      <c r="G18" s="230"/>
      <c r="H18" s="230"/>
      <c r="I18" s="230"/>
      <c r="J18" s="230"/>
      <c r="K18" s="234"/>
      <c r="L18" s="230"/>
    </row>
    <row r="19" spans="2:12" s="227" customFormat="1" ht="17.25" customHeight="1">
      <c r="B19" s="228" t="s">
        <v>57</v>
      </c>
      <c r="C19" s="224"/>
      <c r="D19" s="224"/>
      <c r="E19" s="224"/>
      <c r="F19" s="224"/>
      <c r="G19" s="224"/>
      <c r="H19" s="224"/>
      <c r="I19" s="224"/>
      <c r="J19" s="225">
        <f>SUM(J20:J47)</f>
        <v>203110.73861000003</v>
      </c>
      <c r="K19" s="226">
        <f t="shared" ref="K19:K47" si="1">+J19/$J$10</f>
        <v>9.4930404594254933E-2</v>
      </c>
      <c r="L19" s="226">
        <f>J19/'[5]סכום נכסי הקרן'!$C$42</f>
        <v>3.9161240876336087E-3</v>
      </c>
    </row>
    <row r="20" spans="2:12" s="227" customFormat="1" ht="17.25" customHeight="1">
      <c r="B20" s="229" t="s">
        <v>2495</v>
      </c>
      <c r="C20" s="230" t="s">
        <v>2508</v>
      </c>
      <c r="D20" s="230">
        <v>26</v>
      </c>
      <c r="E20" s="230" t="s">
        <v>2497</v>
      </c>
      <c r="F20" s="230" t="s">
        <v>155</v>
      </c>
      <c r="G20" s="231" t="s">
        <v>161</v>
      </c>
      <c r="H20" s="232">
        <v>0</v>
      </c>
      <c r="I20" s="232">
        <v>0</v>
      </c>
      <c r="J20" s="233">
        <v>4491.4232799999991</v>
      </c>
      <c r="K20" s="234">
        <f t="shared" si="1"/>
        <v>2.0992126368716934E-3</v>
      </c>
      <c r="L20" s="234">
        <f>J20/'[5]סכום נכסי הקרן'!$C$42</f>
        <v>8.6597936745922324E-5</v>
      </c>
    </row>
    <row r="21" spans="2:12" s="227" customFormat="1" ht="17.25" customHeight="1">
      <c r="B21" s="229" t="s">
        <v>2495</v>
      </c>
      <c r="C21" s="230" t="s">
        <v>2509</v>
      </c>
      <c r="D21" s="230">
        <v>26</v>
      </c>
      <c r="E21" s="230" t="s">
        <v>2497</v>
      </c>
      <c r="F21" s="230" t="s">
        <v>155</v>
      </c>
      <c r="G21" s="231" t="s">
        <v>158</v>
      </c>
      <c r="H21" s="232">
        <v>0</v>
      </c>
      <c r="I21" s="232">
        <v>0</v>
      </c>
      <c r="J21" s="233">
        <v>8413.2236300000004</v>
      </c>
      <c r="K21" s="234">
        <f t="shared" si="1"/>
        <v>3.9321934852071094E-3</v>
      </c>
      <c r="L21" s="234">
        <f>J21/'[5]סכום נכסי הקרן'!$C$42</f>
        <v>1.6221312539931422E-4</v>
      </c>
    </row>
    <row r="22" spans="2:12" s="227" customFormat="1" ht="17.25" customHeight="1">
      <c r="B22" s="229" t="s">
        <v>2495</v>
      </c>
      <c r="C22" s="230" t="s">
        <v>2510</v>
      </c>
      <c r="D22" s="230">
        <v>26</v>
      </c>
      <c r="E22" s="230" t="s">
        <v>2497</v>
      </c>
      <c r="F22" s="230" t="s">
        <v>155</v>
      </c>
      <c r="G22" s="231" t="s">
        <v>160</v>
      </c>
      <c r="H22" s="232">
        <v>0</v>
      </c>
      <c r="I22" s="232">
        <v>0</v>
      </c>
      <c r="J22" s="233">
        <v>1919.5862</v>
      </c>
      <c r="K22" s="234">
        <f t="shared" si="1"/>
        <v>8.9718099528675798E-4</v>
      </c>
      <c r="L22" s="234">
        <f>J22/'[5]סכום נכסי הקרן'!$C$42</f>
        <v>3.7011030571570939E-5</v>
      </c>
    </row>
    <row r="23" spans="2:12" s="227" customFormat="1" ht="17.25" customHeight="1">
      <c r="B23" s="229" t="s">
        <v>2495</v>
      </c>
      <c r="C23" s="230" t="s">
        <v>2511</v>
      </c>
      <c r="D23" s="230">
        <v>26</v>
      </c>
      <c r="E23" s="230" t="s">
        <v>2497</v>
      </c>
      <c r="F23" s="230" t="s">
        <v>155</v>
      </c>
      <c r="G23" s="231" t="s">
        <v>166</v>
      </c>
      <c r="H23" s="232">
        <v>0</v>
      </c>
      <c r="I23" s="232">
        <v>0</v>
      </c>
      <c r="J23" s="233">
        <v>2.3644799999999999</v>
      </c>
      <c r="K23" s="234">
        <f t="shared" si="1"/>
        <v>1.1051165713400281E-6</v>
      </c>
      <c r="L23" s="234">
        <f>J23/'[5]סכום נכסי הקרן'!$C$42</f>
        <v>4.5588909508657677E-8</v>
      </c>
    </row>
    <row r="24" spans="2:12" s="227" customFormat="1" ht="17.25" customHeight="1">
      <c r="B24" s="229" t="s">
        <v>2495</v>
      </c>
      <c r="C24" s="230" t="s">
        <v>2512</v>
      </c>
      <c r="D24" s="230">
        <v>26</v>
      </c>
      <c r="E24" s="230" t="s">
        <v>2497</v>
      </c>
      <c r="F24" s="230" t="s">
        <v>155</v>
      </c>
      <c r="G24" s="231" t="s">
        <v>167</v>
      </c>
      <c r="H24" s="232">
        <v>0</v>
      </c>
      <c r="I24" s="232">
        <v>0</v>
      </c>
      <c r="J24" s="233">
        <v>9132.7638000000006</v>
      </c>
      <c r="K24" s="234">
        <f t="shared" si="1"/>
        <v>4.2684939680243976E-3</v>
      </c>
      <c r="L24" s="234">
        <f>J24/'[5]סכום נכסי הקרן'!$C$42</f>
        <v>1.7608638789169063E-4</v>
      </c>
    </row>
    <row r="25" spans="2:12" s="227" customFormat="1" ht="17.25" customHeight="1">
      <c r="B25" s="229" t="s">
        <v>2495</v>
      </c>
      <c r="C25" s="230" t="s">
        <v>2513</v>
      </c>
      <c r="D25" s="230">
        <v>26</v>
      </c>
      <c r="E25" s="230" t="s">
        <v>2497</v>
      </c>
      <c r="F25" s="230" t="s">
        <v>155</v>
      </c>
      <c r="G25" s="231" t="s">
        <v>163</v>
      </c>
      <c r="H25" s="232">
        <v>0</v>
      </c>
      <c r="I25" s="232">
        <v>0</v>
      </c>
      <c r="J25" s="233">
        <v>6.0184199999999999</v>
      </c>
      <c r="K25" s="234">
        <f t="shared" si="1"/>
        <v>2.8129041798975892E-6</v>
      </c>
      <c r="L25" s="234">
        <f>J25/'[5]סכום נכסי הקרן'!$C$42</f>
        <v>1.1603955405209412E-7</v>
      </c>
    </row>
    <row r="26" spans="2:12" s="227" customFormat="1" ht="17.25" customHeight="1">
      <c r="B26" s="229" t="s">
        <v>2495</v>
      </c>
      <c r="C26" s="230" t="s">
        <v>2514</v>
      </c>
      <c r="D26" s="230">
        <v>26</v>
      </c>
      <c r="E26" s="230" t="s">
        <v>2497</v>
      </c>
      <c r="F26" s="230" t="s">
        <v>155</v>
      </c>
      <c r="G26" s="231" t="s">
        <v>1547</v>
      </c>
      <c r="H26" s="232">
        <v>0</v>
      </c>
      <c r="I26" s="232">
        <v>0</v>
      </c>
      <c r="J26" s="233">
        <v>1.506E-2</v>
      </c>
      <c r="K26" s="234">
        <f t="shared" si="1"/>
        <v>7.0387804356056401E-9</v>
      </c>
      <c r="L26" s="234">
        <f>J26/'[5]סכום נכסי הקרן'!$C$42</f>
        <v>2.9036785136705941E-10</v>
      </c>
    </row>
    <row r="27" spans="2:12" s="227" customFormat="1" ht="17.25" customHeight="1">
      <c r="B27" s="229" t="s">
        <v>2495</v>
      </c>
      <c r="C27" s="230" t="s">
        <v>2515</v>
      </c>
      <c r="D27" s="230">
        <v>26</v>
      </c>
      <c r="E27" s="230" t="s">
        <v>2497</v>
      </c>
      <c r="F27" s="230" t="s">
        <v>155</v>
      </c>
      <c r="G27" s="231" t="s">
        <v>164</v>
      </c>
      <c r="H27" s="232">
        <v>0</v>
      </c>
      <c r="I27" s="232">
        <v>0</v>
      </c>
      <c r="J27" s="233">
        <v>1.8317999999999999</v>
      </c>
      <c r="K27" s="234">
        <f t="shared" si="1"/>
        <v>8.5615126174916408E-7</v>
      </c>
      <c r="L27" s="234">
        <f>J27/'[5]סכום נכסי הקרן'!$C$42</f>
        <v>3.5318448216080966E-8</v>
      </c>
    </row>
    <row r="28" spans="2:12" s="227" customFormat="1" ht="17.25" customHeight="1">
      <c r="B28" s="229" t="s">
        <v>2495</v>
      </c>
      <c r="C28" s="230" t="s">
        <v>2516</v>
      </c>
      <c r="D28" s="230">
        <v>26</v>
      </c>
      <c r="E28" s="230" t="s">
        <v>2497</v>
      </c>
      <c r="F28" s="230" t="s">
        <v>155</v>
      </c>
      <c r="G28" s="231" t="s">
        <v>165</v>
      </c>
      <c r="H28" s="232">
        <v>0</v>
      </c>
      <c r="I28" s="232">
        <v>0</v>
      </c>
      <c r="J28" s="233">
        <v>8.4000000000000012E-3</v>
      </c>
      <c r="K28" s="234">
        <f t="shared" si="1"/>
        <v>3.926012991971274E-9</v>
      </c>
      <c r="L28" s="234">
        <f>J28/'[5]סכום נכסי הקרן'!$C$42</f>
        <v>1.6195816410911681E-10</v>
      </c>
    </row>
    <row r="29" spans="2:12" s="227" customFormat="1" ht="17.25" customHeight="1">
      <c r="B29" s="229" t="s">
        <v>2498</v>
      </c>
      <c r="C29" s="230" t="s">
        <v>2517</v>
      </c>
      <c r="D29" s="230">
        <v>95</v>
      </c>
      <c r="E29" s="230" t="s">
        <v>726</v>
      </c>
      <c r="F29" s="230"/>
      <c r="G29" s="231" t="s">
        <v>158</v>
      </c>
      <c r="H29" s="232">
        <v>0</v>
      </c>
      <c r="I29" s="232">
        <v>0</v>
      </c>
      <c r="J29" s="233">
        <v>1.208E-2</v>
      </c>
      <c r="K29" s="234">
        <f t="shared" si="1"/>
        <v>5.645980588453927E-9</v>
      </c>
      <c r="L29" s="234">
        <f>J29/'[5]סכום נכסי הקרן'!$C$42</f>
        <v>2.3291126457596796E-10</v>
      </c>
    </row>
    <row r="30" spans="2:12" s="227" customFormat="1" ht="17.25" customHeight="1">
      <c r="B30" s="229" t="s">
        <v>2498</v>
      </c>
      <c r="C30" s="230" t="s">
        <v>2518</v>
      </c>
      <c r="D30" s="230">
        <v>95</v>
      </c>
      <c r="E30" s="230" t="s">
        <v>726</v>
      </c>
      <c r="F30" s="230"/>
      <c r="G30" s="231" t="s">
        <v>160</v>
      </c>
      <c r="H30" s="232">
        <v>0</v>
      </c>
      <c r="I30" s="232">
        <v>0</v>
      </c>
      <c r="J30" s="233">
        <v>7.6000000000000004E-4</v>
      </c>
      <c r="K30" s="234">
        <f t="shared" si="1"/>
        <v>3.5521069927359141E-10</v>
      </c>
      <c r="L30" s="234">
        <f>J30/'[5]סכום נכסי הקרן'!$C$42</f>
        <v>1.4653357705110569E-11</v>
      </c>
    </row>
    <row r="31" spans="2:12" s="227" customFormat="1" ht="17.25" customHeight="1">
      <c r="B31" s="229" t="s">
        <v>2498</v>
      </c>
      <c r="C31" s="230" t="s">
        <v>2519</v>
      </c>
      <c r="D31" s="230">
        <v>95</v>
      </c>
      <c r="E31" s="230" t="s">
        <v>726</v>
      </c>
      <c r="F31" s="230"/>
      <c r="G31" s="231" t="s">
        <v>167</v>
      </c>
      <c r="H31" s="232">
        <v>0</v>
      </c>
      <c r="I31" s="232">
        <v>0</v>
      </c>
      <c r="J31" s="233">
        <v>1.4999999999999999E-4</v>
      </c>
      <c r="K31" s="234">
        <f t="shared" si="1"/>
        <v>7.0107374856629871E-11</v>
      </c>
      <c r="L31" s="234">
        <f>J31/'[5]סכום נכסי הקרן'!$C$42</f>
        <v>2.8921100733770853E-12</v>
      </c>
    </row>
    <row r="32" spans="2:12" s="227" customFormat="1" ht="17.25" customHeight="1">
      <c r="B32" s="229" t="s">
        <v>2500</v>
      </c>
      <c r="C32" s="230" t="s">
        <v>2520</v>
      </c>
      <c r="D32" s="230">
        <v>12</v>
      </c>
      <c r="E32" s="230" t="s">
        <v>320</v>
      </c>
      <c r="F32" s="230" t="s">
        <v>157</v>
      </c>
      <c r="G32" s="231" t="s">
        <v>161</v>
      </c>
      <c r="H32" s="232">
        <v>0</v>
      </c>
      <c r="I32" s="232">
        <v>0</v>
      </c>
      <c r="J32" s="233">
        <v>1052.5905600000001</v>
      </c>
      <c r="K32" s="234">
        <f t="shared" si="1"/>
        <v>4.9196240640313313E-4</v>
      </c>
      <c r="L32" s="234">
        <f>J32/'[5]סכום נכסי הקרן'!$C$42</f>
        <v>2.0294718411450852E-5</v>
      </c>
    </row>
    <row r="33" spans="2:12" s="227" customFormat="1" ht="17.25" customHeight="1">
      <c r="B33" s="229" t="s">
        <v>2500</v>
      </c>
      <c r="C33" s="230" t="s">
        <v>2521</v>
      </c>
      <c r="D33" s="230">
        <v>12</v>
      </c>
      <c r="E33" s="230" t="s">
        <v>320</v>
      </c>
      <c r="F33" s="230" t="s">
        <v>157</v>
      </c>
      <c r="G33" s="231" t="s">
        <v>158</v>
      </c>
      <c r="H33" s="232">
        <v>0</v>
      </c>
      <c r="I33" s="232">
        <v>0</v>
      </c>
      <c r="J33" s="233">
        <v>27931.378000000001</v>
      </c>
      <c r="K33" s="234">
        <f t="shared" si="1"/>
        <v>1.3054637251388166E-2</v>
      </c>
      <c r="L33" s="234">
        <f>J33/'[5]סכום נכסי הקרן'!$C$42</f>
        <v>5.3853746451402074E-4</v>
      </c>
    </row>
    <row r="34" spans="2:12" s="227" customFormat="1" ht="17.25" customHeight="1">
      <c r="B34" s="229" t="s">
        <v>2500</v>
      </c>
      <c r="C34" s="230" t="s">
        <v>2522</v>
      </c>
      <c r="D34" s="230">
        <v>12</v>
      </c>
      <c r="E34" s="230" t="s">
        <v>320</v>
      </c>
      <c r="F34" s="230" t="s">
        <v>157</v>
      </c>
      <c r="G34" s="231" t="s">
        <v>160</v>
      </c>
      <c r="H34" s="232">
        <v>0</v>
      </c>
      <c r="I34" s="232">
        <v>0</v>
      </c>
      <c r="J34" s="233">
        <v>11.484999999999999</v>
      </c>
      <c r="K34" s="234">
        <f t="shared" si="1"/>
        <v>5.3678880015226277E-6</v>
      </c>
      <c r="L34" s="234">
        <f>J34/'[5]סכום נכסי הקרן'!$C$42</f>
        <v>2.2143922795157217E-7</v>
      </c>
    </row>
    <row r="35" spans="2:12" s="227" customFormat="1" ht="17.25" customHeight="1">
      <c r="B35" s="229" t="s">
        <v>2500</v>
      </c>
      <c r="C35" s="230" t="s">
        <v>2523</v>
      </c>
      <c r="D35" s="230">
        <v>12</v>
      </c>
      <c r="E35" s="230" t="s">
        <v>320</v>
      </c>
      <c r="F35" s="230" t="s">
        <v>157</v>
      </c>
      <c r="G35" s="231" t="s">
        <v>167</v>
      </c>
      <c r="H35" s="232">
        <v>0</v>
      </c>
      <c r="I35" s="232">
        <v>0</v>
      </c>
      <c r="J35" s="233">
        <v>1.48163</v>
      </c>
      <c r="K35" s="234">
        <f t="shared" si="1"/>
        <v>6.9248793205885682E-7</v>
      </c>
      <c r="L35" s="234">
        <f>J35/'[5]סכום נכסי הקרן'!$C$42</f>
        <v>2.8566913653451276E-8</v>
      </c>
    </row>
    <row r="36" spans="2:12" s="227" customFormat="1" ht="17.25" customHeight="1">
      <c r="B36" s="229" t="s">
        <v>2502</v>
      </c>
      <c r="C36" s="230" t="s">
        <v>2524</v>
      </c>
      <c r="D36" s="230">
        <v>10</v>
      </c>
      <c r="E36" s="230" t="s">
        <v>320</v>
      </c>
      <c r="F36" s="230" t="s">
        <v>157</v>
      </c>
      <c r="G36" s="231" t="s">
        <v>161</v>
      </c>
      <c r="H36" s="232">
        <v>0</v>
      </c>
      <c r="I36" s="232">
        <v>0</v>
      </c>
      <c r="J36" s="233">
        <v>622.22911999999997</v>
      </c>
      <c r="K36" s="234">
        <f t="shared" si="1"/>
        <v>2.9081900108367291E-4</v>
      </c>
      <c r="L36" s="234">
        <f>J36/'[5]סכום נכסי הקרן'!$C$42</f>
        <v>1.1997034039337062E-5</v>
      </c>
    </row>
    <row r="37" spans="2:12" s="227" customFormat="1" ht="17.25" customHeight="1">
      <c r="B37" s="229" t="s">
        <v>2502</v>
      </c>
      <c r="C37" s="230" t="s">
        <v>2525</v>
      </c>
      <c r="D37" s="230">
        <v>10</v>
      </c>
      <c r="E37" s="230" t="s">
        <v>320</v>
      </c>
      <c r="F37" s="230" t="s">
        <v>157</v>
      </c>
      <c r="G37" s="231" t="s">
        <v>158</v>
      </c>
      <c r="H37" s="232">
        <v>0</v>
      </c>
      <c r="I37" s="232">
        <v>0</v>
      </c>
      <c r="J37" s="233">
        <v>88919.878710000005</v>
      </c>
      <c r="K37" s="234">
        <f t="shared" si="1"/>
        <v>4.1559595126186885E-2</v>
      </c>
      <c r="L37" s="234">
        <f>J37/'[5]סכום נכסי הקרן'!$C$42</f>
        <v>1.7144405129377312E-3</v>
      </c>
    </row>
    <row r="38" spans="2:12" s="227" customFormat="1" ht="17.25" customHeight="1">
      <c r="B38" s="229" t="s">
        <v>2502</v>
      </c>
      <c r="C38" s="230" t="s">
        <v>2526</v>
      </c>
      <c r="D38" s="230">
        <v>10</v>
      </c>
      <c r="E38" s="230" t="s">
        <v>320</v>
      </c>
      <c r="F38" s="230" t="s">
        <v>157</v>
      </c>
      <c r="G38" s="231" t="s">
        <v>1547</v>
      </c>
      <c r="H38" s="232">
        <v>0</v>
      </c>
      <c r="I38" s="232">
        <v>0</v>
      </c>
      <c r="J38" s="233">
        <v>3.01</v>
      </c>
      <c r="K38" s="234">
        <f t="shared" si="1"/>
        <v>1.4068213221230394E-6</v>
      </c>
      <c r="L38" s="234">
        <f>J38/'[5]סכום נכסי הקרן'!$C$42</f>
        <v>5.8035008805766845E-8</v>
      </c>
    </row>
    <row r="39" spans="2:12" s="227" customFormat="1" ht="17.25" customHeight="1">
      <c r="B39" s="229" t="s">
        <v>2502</v>
      </c>
      <c r="C39" s="230" t="s">
        <v>2527</v>
      </c>
      <c r="D39" s="230">
        <v>10</v>
      </c>
      <c r="E39" s="230" t="s">
        <v>320</v>
      </c>
      <c r="F39" s="230" t="s">
        <v>157</v>
      </c>
      <c r="G39" s="231" t="s">
        <v>166</v>
      </c>
      <c r="H39" s="232">
        <v>0</v>
      </c>
      <c r="I39" s="232">
        <v>0</v>
      </c>
      <c r="J39" s="233">
        <v>756.10086000000001</v>
      </c>
      <c r="K39" s="234">
        <f t="shared" si="1"/>
        <v>3.5338830947626818E-4</v>
      </c>
      <c r="L39" s="234">
        <f>J39/'[5]סכום נכסי הקרן'!$C$42</f>
        <v>1.457817942463385E-5</v>
      </c>
    </row>
    <row r="40" spans="2:12" s="227" customFormat="1" ht="17.25" customHeight="1">
      <c r="B40" s="229" t="s">
        <v>2502</v>
      </c>
      <c r="C40" s="230" t="s">
        <v>2528</v>
      </c>
      <c r="D40" s="230">
        <v>10</v>
      </c>
      <c r="E40" s="230" t="s">
        <v>320</v>
      </c>
      <c r="F40" s="230" t="s">
        <v>157</v>
      </c>
      <c r="G40" s="231" t="s">
        <v>160</v>
      </c>
      <c r="H40" s="232">
        <v>0</v>
      </c>
      <c r="I40" s="232">
        <v>0</v>
      </c>
      <c r="J40" s="233">
        <v>701.87419</v>
      </c>
      <c r="K40" s="234">
        <f t="shared" si="1"/>
        <v>3.2804371293682311E-4</v>
      </c>
      <c r="L40" s="234">
        <f>J40/'[5]סכום נכסי הקרן'!$C$42</f>
        <v>1.3532649434282551E-5</v>
      </c>
    </row>
    <row r="41" spans="2:12" s="227" customFormat="1" ht="17.25" customHeight="1">
      <c r="B41" s="229" t="s">
        <v>2502</v>
      </c>
      <c r="C41" s="230" t="s">
        <v>2529</v>
      </c>
      <c r="D41" s="230">
        <v>10</v>
      </c>
      <c r="E41" s="230" t="s">
        <v>320</v>
      </c>
      <c r="F41" s="230" t="s">
        <v>157</v>
      </c>
      <c r="G41" s="231" t="s">
        <v>167</v>
      </c>
      <c r="H41" s="232">
        <v>0</v>
      </c>
      <c r="I41" s="232">
        <v>0</v>
      </c>
      <c r="J41" s="233">
        <v>1124.2493899999999</v>
      </c>
      <c r="K41" s="234">
        <f t="shared" si="1"/>
        <v>5.2545448944711648E-4</v>
      </c>
      <c r="L41" s="234">
        <f>J41/'[5]סכום נכסי הקרן'!$C$42</f>
        <v>2.1676353238713623E-5</v>
      </c>
    </row>
    <row r="42" spans="2:12" s="227" customFormat="1" ht="17.25" customHeight="1">
      <c r="B42" s="229" t="s">
        <v>2502</v>
      </c>
      <c r="C42" s="230" t="s">
        <v>2530</v>
      </c>
      <c r="D42" s="230">
        <v>10</v>
      </c>
      <c r="E42" s="230" t="s">
        <v>320</v>
      </c>
      <c r="F42" s="230" t="s">
        <v>157</v>
      </c>
      <c r="G42" s="231" t="s">
        <v>163</v>
      </c>
      <c r="H42" s="232">
        <v>0</v>
      </c>
      <c r="I42" s="232">
        <v>0</v>
      </c>
      <c r="J42" s="233">
        <v>1.032</v>
      </c>
      <c r="K42" s="234">
        <f t="shared" si="1"/>
        <v>4.8233873901361356E-7</v>
      </c>
      <c r="L42" s="234">
        <f>J42/'[5]סכום נכסי הקרן'!$C$42</f>
        <v>1.9897717304834349E-8</v>
      </c>
    </row>
    <row r="43" spans="2:12" s="227" customFormat="1" ht="17.25" customHeight="1">
      <c r="B43" s="229" t="s">
        <v>2502</v>
      </c>
      <c r="C43" s="230" t="s">
        <v>2531</v>
      </c>
      <c r="D43" s="230">
        <v>10</v>
      </c>
      <c r="E43" s="230" t="s">
        <v>320</v>
      </c>
      <c r="F43" s="230" t="s">
        <v>157</v>
      </c>
      <c r="G43" s="231" t="s">
        <v>164</v>
      </c>
      <c r="H43" s="232">
        <v>0</v>
      </c>
      <c r="I43" s="232">
        <v>0</v>
      </c>
      <c r="J43" s="233">
        <v>0.67300000000000004</v>
      </c>
      <c r="K43" s="234">
        <f t="shared" si="1"/>
        <v>3.145484218567461E-7</v>
      </c>
      <c r="L43" s="234">
        <f>J43/'[5]סכום נכסי הקרן'!$C$42</f>
        <v>1.2975933862551858E-8</v>
      </c>
    </row>
    <row r="44" spans="2:12" s="227" customFormat="1" ht="17.25" customHeight="1">
      <c r="B44" s="229" t="s">
        <v>2504</v>
      </c>
      <c r="C44" s="230" t="s">
        <v>2532</v>
      </c>
      <c r="D44" s="230">
        <v>20</v>
      </c>
      <c r="E44" s="230" t="s">
        <v>320</v>
      </c>
      <c r="F44" s="230" t="s">
        <v>157</v>
      </c>
      <c r="G44" s="231" t="s">
        <v>158</v>
      </c>
      <c r="H44" s="232">
        <v>0</v>
      </c>
      <c r="I44" s="232">
        <v>0</v>
      </c>
      <c r="J44" s="233">
        <v>55354.782429999999</v>
      </c>
      <c r="K44" s="234">
        <f t="shared" si="1"/>
        <v>2.5871856546181328E-2</v>
      </c>
      <c r="L44" s="234">
        <f>J44/'[5]סכום נכסי הקרן'!$C$42</f>
        <v>1.0672808258359993E-3</v>
      </c>
    </row>
    <row r="45" spans="2:12" s="227" customFormat="1" ht="17.25" customHeight="1">
      <c r="B45" s="229" t="s">
        <v>2504</v>
      </c>
      <c r="C45" s="230" t="s">
        <v>2533</v>
      </c>
      <c r="D45" s="230">
        <v>20</v>
      </c>
      <c r="E45" s="230" t="s">
        <v>320</v>
      </c>
      <c r="F45" s="230" t="s">
        <v>157</v>
      </c>
      <c r="G45" s="231" t="s">
        <v>160</v>
      </c>
      <c r="H45" s="232">
        <v>0</v>
      </c>
      <c r="I45" s="232">
        <v>0</v>
      </c>
      <c r="J45" s="233">
        <v>3.9145100000000004</v>
      </c>
      <c r="K45" s="234">
        <f t="shared" si="1"/>
        <v>1.8295734663335083E-6</v>
      </c>
      <c r="L45" s="234">
        <f>J45/'[5]סכום נכסי הקרן'!$C$42</f>
        <v>7.5474625355568915E-8</v>
      </c>
    </row>
    <row r="46" spans="2:12" s="227" customFormat="1" ht="17.25" customHeight="1">
      <c r="B46" s="229" t="s">
        <v>2506</v>
      </c>
      <c r="C46" s="230" t="s">
        <v>2534</v>
      </c>
      <c r="D46" s="230">
        <v>11</v>
      </c>
      <c r="E46" s="230" t="s">
        <v>378</v>
      </c>
      <c r="F46" s="230" t="s">
        <v>157</v>
      </c>
      <c r="G46" s="231" t="s">
        <v>158</v>
      </c>
      <c r="H46" s="232">
        <v>0</v>
      </c>
      <c r="I46" s="232">
        <v>0</v>
      </c>
      <c r="J46" s="233">
        <v>2640.9254100000003</v>
      </c>
      <c r="K46" s="234">
        <f t="shared" si="1"/>
        <v>1.2343223179151265E-3</v>
      </c>
      <c r="L46" s="234">
        <f>J46/'[5]סכום נכסי הקרן'!$C$42</f>
        <v>5.0918979875323408E-5</v>
      </c>
    </row>
    <row r="47" spans="2:12" s="227" customFormat="1" ht="17.25" customHeight="1">
      <c r="B47" s="229" t="s">
        <v>2506</v>
      </c>
      <c r="C47" s="230" t="s">
        <v>2535</v>
      </c>
      <c r="D47" s="230">
        <v>11</v>
      </c>
      <c r="E47" s="230" t="s">
        <v>378</v>
      </c>
      <c r="F47" s="230" t="s">
        <v>157</v>
      </c>
      <c r="G47" s="231" t="s">
        <v>160</v>
      </c>
      <c r="H47" s="232">
        <v>0</v>
      </c>
      <c r="I47" s="232">
        <v>0</v>
      </c>
      <c r="J47" s="233">
        <v>17.885740000000002</v>
      </c>
      <c r="K47" s="234">
        <f t="shared" si="1"/>
        <v>8.3594818584547968E-6</v>
      </c>
      <c r="L47" s="234">
        <f>J47/'[5]סכום נכסי הקרן'!$C$42</f>
        <v>3.4485019215868985E-7</v>
      </c>
    </row>
    <row r="48" spans="2:12" s="227" customFormat="1" ht="17.25" customHeight="1">
      <c r="B48" s="235"/>
      <c r="C48" s="230"/>
      <c r="D48" s="230"/>
      <c r="E48" s="230"/>
      <c r="F48" s="230"/>
      <c r="G48" s="230"/>
      <c r="H48" s="230"/>
      <c r="I48" s="230"/>
      <c r="J48" s="230"/>
      <c r="K48" s="234"/>
      <c r="L48" s="230"/>
    </row>
    <row r="49" spans="2:12" s="227" customFormat="1" ht="17.25" customHeight="1">
      <c r="B49" s="228" t="s">
        <v>58</v>
      </c>
      <c r="C49" s="224"/>
      <c r="D49" s="224"/>
      <c r="E49" s="224"/>
      <c r="F49" s="224"/>
      <c r="G49" s="224"/>
      <c r="H49" s="224"/>
      <c r="I49" s="224"/>
      <c r="J49" s="225">
        <f>J50</f>
        <v>238.25042999999999</v>
      </c>
      <c r="K49" s="226">
        <f t="shared" ref="K49:K50" si="2">+J49/$J$10</f>
        <v>1.1135408137175504E-4</v>
      </c>
      <c r="L49" s="226">
        <f>J49/'[5]סכום נכסי הקרן'!$C$42</f>
        <v>4.5936431239294816E-6</v>
      </c>
    </row>
    <row r="50" spans="2:12" s="227" customFormat="1" ht="17.25" customHeight="1">
      <c r="B50" s="229" t="s">
        <v>2498</v>
      </c>
      <c r="C50" s="230" t="s">
        <v>2536</v>
      </c>
      <c r="D50" s="230">
        <v>95</v>
      </c>
      <c r="E50" s="230" t="s">
        <v>726</v>
      </c>
      <c r="F50" s="230"/>
      <c r="G50" s="231" t="s">
        <v>159</v>
      </c>
      <c r="H50" s="232">
        <v>0</v>
      </c>
      <c r="I50" s="232">
        <v>0</v>
      </c>
      <c r="J50" s="233">
        <v>238.25042999999999</v>
      </c>
      <c r="K50" s="234">
        <f t="shared" si="2"/>
        <v>1.1135408137175504E-4</v>
      </c>
      <c r="L50" s="234">
        <f>J50/'[5]סכום נכסי הקרן'!$C$42</f>
        <v>4.5936431239294816E-6</v>
      </c>
    </row>
    <row r="51" spans="2:12" s="227" customFormat="1" ht="17.25" customHeight="1">
      <c r="B51" s="235"/>
      <c r="C51" s="230"/>
      <c r="D51" s="230"/>
      <c r="E51" s="230"/>
      <c r="F51" s="230"/>
      <c r="G51" s="230"/>
      <c r="H51" s="230"/>
      <c r="I51" s="230"/>
      <c r="J51" s="230"/>
      <c r="K51" s="234"/>
      <c r="L51" s="230"/>
    </row>
    <row r="52" spans="2:12" s="227" customFormat="1" ht="17.25" customHeight="1">
      <c r="B52" s="223" t="s">
        <v>228</v>
      </c>
      <c r="C52" s="224"/>
      <c r="D52" s="224"/>
      <c r="E52" s="224"/>
      <c r="F52" s="224"/>
      <c r="G52" s="224"/>
      <c r="H52" s="224"/>
      <c r="I52" s="224"/>
      <c r="J52" s="225">
        <f>J53</f>
        <v>791326.37357200019</v>
      </c>
      <c r="K52" s="226">
        <f t="shared" ref="K52:K64" si="3">+J52/$J$10</f>
        <v>0.36985209803966501</v>
      </c>
      <c r="L52" s="226">
        <f>J52/'[5]סכום נכסי הקרן'!$C$42</f>
        <v>1.5257353175576936E-2</v>
      </c>
    </row>
    <row r="53" spans="2:12" s="227" customFormat="1" ht="17.25" customHeight="1">
      <c r="B53" s="228" t="s">
        <v>57</v>
      </c>
      <c r="C53" s="224"/>
      <c r="D53" s="224"/>
      <c r="E53" s="224"/>
      <c r="F53" s="224"/>
      <c r="G53" s="224"/>
      <c r="H53" s="224"/>
      <c r="I53" s="224"/>
      <c r="J53" s="225">
        <f>SUM(J54:J64)</f>
        <v>791326.37357200019</v>
      </c>
      <c r="K53" s="226">
        <f t="shared" si="3"/>
        <v>0.36985209803966501</v>
      </c>
      <c r="L53" s="226">
        <f>J53/'[5]סכום נכסי הקרן'!$C$42</f>
        <v>1.5257353175576936E-2</v>
      </c>
    </row>
    <row r="54" spans="2:12" s="227" customFormat="1" ht="17.25" customHeight="1">
      <c r="B54" s="229" t="s">
        <v>2537</v>
      </c>
      <c r="C54" s="230" t="s">
        <v>2538</v>
      </c>
      <c r="D54" s="230">
        <v>91</v>
      </c>
      <c r="E54" s="230" t="s">
        <v>2497</v>
      </c>
      <c r="F54" s="230" t="s">
        <v>2539</v>
      </c>
      <c r="G54" s="231" t="s">
        <v>161</v>
      </c>
      <c r="H54" s="232">
        <v>0</v>
      </c>
      <c r="I54" s="232">
        <v>0</v>
      </c>
      <c r="J54" s="233">
        <v>87263.41</v>
      </c>
      <c r="K54" s="234">
        <f t="shared" si="3"/>
        <v>4.0785390640918566E-2</v>
      </c>
      <c r="L54" s="234">
        <f>J54/'[5]סכום נכסי הקרן'!$C$42</f>
        <v>1.6825025806548981E-3</v>
      </c>
    </row>
    <row r="55" spans="2:12" s="227" customFormat="1" ht="17.25" customHeight="1">
      <c r="B55" s="229" t="s">
        <v>2537</v>
      </c>
      <c r="C55" s="230" t="s">
        <v>2540</v>
      </c>
      <c r="D55" s="230">
        <v>91</v>
      </c>
      <c r="E55" s="230" t="s">
        <v>2497</v>
      </c>
      <c r="F55" s="230" t="s">
        <v>2539</v>
      </c>
      <c r="G55" s="231" t="s">
        <v>158</v>
      </c>
      <c r="H55" s="232">
        <v>0</v>
      </c>
      <c r="I55" s="232">
        <v>0</v>
      </c>
      <c r="J55" s="233">
        <v>513464.353</v>
      </c>
      <c r="K55" s="234">
        <f t="shared" si="3"/>
        <v>0.23998425247525287</v>
      </c>
      <c r="L55" s="234">
        <f>J55/'[5]סכום נכסי הקרן'!$C$42</f>
        <v>9.8999695175423195E-3</v>
      </c>
    </row>
    <row r="56" spans="2:12" s="227" customFormat="1" ht="17.25" customHeight="1">
      <c r="B56" s="229" t="s">
        <v>2537</v>
      </c>
      <c r="C56" s="230" t="s">
        <v>2541</v>
      </c>
      <c r="D56" s="230">
        <v>91</v>
      </c>
      <c r="E56" s="230" t="s">
        <v>2497</v>
      </c>
      <c r="F56" s="230" t="s">
        <v>2539</v>
      </c>
      <c r="G56" s="231" t="s">
        <v>1547</v>
      </c>
      <c r="H56" s="232">
        <v>0</v>
      </c>
      <c r="I56" s="232">
        <v>0</v>
      </c>
      <c r="J56" s="233">
        <v>8.0169619999999995</v>
      </c>
      <c r="K56" s="234">
        <f t="shared" si="3"/>
        <v>3.7469877343023811E-6</v>
      </c>
      <c r="L56" s="234">
        <f>J56/'[5]סכום נכסי הקרן'!$C$42</f>
        <v>1.5457291038720871E-7</v>
      </c>
    </row>
    <row r="57" spans="2:12" s="227" customFormat="1" ht="17.25" customHeight="1">
      <c r="B57" s="229" t="s">
        <v>2537</v>
      </c>
      <c r="C57" s="230" t="s">
        <v>2542</v>
      </c>
      <c r="D57" s="230">
        <v>91</v>
      </c>
      <c r="E57" s="230" t="s">
        <v>2497</v>
      </c>
      <c r="F57" s="230" t="s">
        <v>2539</v>
      </c>
      <c r="G57" s="231" t="s">
        <v>166</v>
      </c>
      <c r="H57" s="232">
        <v>0</v>
      </c>
      <c r="I57" s="232">
        <v>0</v>
      </c>
      <c r="J57" s="233">
        <v>22.643000000000001</v>
      </c>
      <c r="K57" s="234">
        <f t="shared" si="3"/>
        <v>1.0582941925857803E-5</v>
      </c>
      <c r="L57" s="234">
        <f>J57/'[5]סכום נכסי הקרן'!$C$42</f>
        <v>4.3657365594318233E-7</v>
      </c>
    </row>
    <row r="58" spans="2:12" s="227" customFormat="1" ht="17.25" customHeight="1">
      <c r="B58" s="229" t="s">
        <v>2537</v>
      </c>
      <c r="C58" s="230" t="s">
        <v>2543</v>
      </c>
      <c r="D58" s="230">
        <v>91</v>
      </c>
      <c r="E58" s="230" t="s">
        <v>2497</v>
      </c>
      <c r="F58" s="230" t="s">
        <v>2539</v>
      </c>
      <c r="G58" s="231" t="s">
        <v>167</v>
      </c>
      <c r="H58" s="232">
        <v>0</v>
      </c>
      <c r="I58" s="232">
        <v>0</v>
      </c>
      <c r="J58" s="233">
        <v>87090.270610000007</v>
      </c>
      <c r="K58" s="234">
        <f t="shared" si="3"/>
        <v>4.0704468320137376E-2</v>
      </c>
      <c r="L58" s="234">
        <f>J58/'[5]סכום נכסי הקרן'!$C$42</f>
        <v>1.6791643261621157E-3</v>
      </c>
    </row>
    <row r="59" spans="2:12" s="227" customFormat="1" ht="17.25" customHeight="1">
      <c r="B59" s="229" t="s">
        <v>2537</v>
      </c>
      <c r="C59" s="230" t="s">
        <v>2544</v>
      </c>
      <c r="D59" s="230">
        <v>91</v>
      </c>
      <c r="E59" s="230" t="s">
        <v>2497</v>
      </c>
      <c r="F59" s="230" t="s">
        <v>2539</v>
      </c>
      <c r="G59" s="231" t="s">
        <v>160</v>
      </c>
      <c r="H59" s="232">
        <v>0</v>
      </c>
      <c r="I59" s="232">
        <v>0</v>
      </c>
      <c r="J59" s="233">
        <v>102827.515</v>
      </c>
      <c r="K59" s="234">
        <f t="shared" si="3"/>
        <v>4.805978093120488E-2</v>
      </c>
      <c r="L59" s="234">
        <f>J59/'[5]סכום נכסי הקרן'!$C$42</f>
        <v>1.9825899463455556E-3</v>
      </c>
    </row>
    <row r="60" spans="2:12" s="227" customFormat="1" ht="17.25" customHeight="1">
      <c r="B60" s="229" t="s">
        <v>2537</v>
      </c>
      <c r="C60" s="230" t="s">
        <v>2545</v>
      </c>
      <c r="D60" s="230">
        <v>91</v>
      </c>
      <c r="E60" s="230" t="s">
        <v>2497</v>
      </c>
      <c r="F60" s="230" t="s">
        <v>2539</v>
      </c>
      <c r="G60" s="231" t="s">
        <v>164</v>
      </c>
      <c r="H60" s="232">
        <v>0</v>
      </c>
      <c r="I60" s="232">
        <v>0</v>
      </c>
      <c r="J60" s="233">
        <v>5.1420000000000003</v>
      </c>
      <c r="K60" s="234">
        <f t="shared" si="3"/>
        <v>2.4032808100852725E-6</v>
      </c>
      <c r="L60" s="234">
        <f>J60/'[5]סכום נכסי הקרן'!$C$42</f>
        <v>9.9141533315366502E-8</v>
      </c>
    </row>
    <row r="61" spans="2:12" s="227" customFormat="1" ht="17.25" customHeight="1">
      <c r="B61" s="229" t="s">
        <v>2537</v>
      </c>
      <c r="C61" s="230">
        <v>30991020</v>
      </c>
      <c r="D61" s="230">
        <v>91</v>
      </c>
      <c r="E61" s="230" t="s">
        <v>2497</v>
      </c>
      <c r="F61" s="230" t="s">
        <v>2539</v>
      </c>
      <c r="G61" s="231" t="s">
        <v>2810</v>
      </c>
      <c r="H61" s="232">
        <v>0</v>
      </c>
      <c r="I61" s="232">
        <v>0</v>
      </c>
      <c r="J61" s="233">
        <v>6.9960000000000004</v>
      </c>
      <c r="K61" s="234">
        <f t="shared" si="3"/>
        <v>3.2698079633132177E-6</v>
      </c>
      <c r="L61" s="234">
        <f>J61/'[5]סכום נכסי הקרן'!$C$42</f>
        <v>1.3488801382230729E-7</v>
      </c>
    </row>
    <row r="62" spans="2:12" s="227" customFormat="1" ht="17.25" customHeight="1">
      <c r="B62" s="229" t="s">
        <v>2537</v>
      </c>
      <c r="C62" s="230" t="s">
        <v>2546</v>
      </c>
      <c r="D62" s="230">
        <v>91</v>
      </c>
      <c r="E62" s="230" t="s">
        <v>2497</v>
      </c>
      <c r="F62" s="230" t="s">
        <v>2539</v>
      </c>
      <c r="G62" s="231" t="s">
        <v>165</v>
      </c>
      <c r="H62" s="232">
        <v>0</v>
      </c>
      <c r="I62" s="232">
        <v>0</v>
      </c>
      <c r="J62" s="233">
        <v>45.878</v>
      </c>
      <c r="K62" s="234">
        <f t="shared" si="3"/>
        <v>2.144257429114977E-5</v>
      </c>
      <c r="L62" s="234">
        <f>J62/'[5]סכום נכסי הקרן'!$C$42</f>
        <v>8.845615063092929E-7</v>
      </c>
    </row>
    <row r="63" spans="2:12" s="227" customFormat="1" ht="17.25" customHeight="1">
      <c r="B63" s="229" t="s">
        <v>2537</v>
      </c>
      <c r="C63" s="230" t="s">
        <v>2547</v>
      </c>
      <c r="D63" s="230">
        <v>91</v>
      </c>
      <c r="E63" s="230" t="s">
        <v>2497</v>
      </c>
      <c r="F63" s="230" t="s">
        <v>2539</v>
      </c>
      <c r="G63" s="231" t="s">
        <v>2548</v>
      </c>
      <c r="H63" s="232">
        <v>0</v>
      </c>
      <c r="I63" s="232">
        <v>0</v>
      </c>
      <c r="J63" s="233">
        <v>20.154</v>
      </c>
      <c r="K63" s="234">
        <f t="shared" si="3"/>
        <v>9.4196268857367912E-6</v>
      </c>
      <c r="L63" s="234">
        <f>J63/'[5]סכום נכסי הקרן'!$C$42</f>
        <v>3.8858390945894521E-7</v>
      </c>
    </row>
    <row r="64" spans="2:12" s="227" customFormat="1" ht="17.25" customHeight="1">
      <c r="B64" s="229" t="s">
        <v>2537</v>
      </c>
      <c r="C64" s="230" t="s">
        <v>2549</v>
      </c>
      <c r="D64" s="230">
        <v>91</v>
      </c>
      <c r="E64" s="230" t="s">
        <v>2497</v>
      </c>
      <c r="F64" s="230" t="s">
        <v>2539</v>
      </c>
      <c r="G64" s="231" t="s">
        <v>163</v>
      </c>
      <c r="H64" s="232">
        <v>0</v>
      </c>
      <c r="I64" s="232">
        <v>0</v>
      </c>
      <c r="J64" s="233">
        <v>571.995</v>
      </c>
      <c r="K64" s="234">
        <f t="shared" si="3"/>
        <v>2.6734045254078672E-4</v>
      </c>
      <c r="L64" s="234">
        <f>J64/'[5]סכום נכסי הקרן'!$C$42</f>
        <v>1.1028483342808841E-5</v>
      </c>
    </row>
    <row r="65" spans="2:3" s="227" customFormat="1" ht="17.25" customHeight="1">
      <c r="B65" s="236"/>
      <c r="C65" s="236"/>
    </row>
    <row r="66" spans="2:3" s="227" customFormat="1" ht="17.25" customHeight="1">
      <c r="B66" s="236"/>
      <c r="C66" s="236"/>
    </row>
    <row r="67" spans="2:3" s="227" customFormat="1" ht="17.25" customHeight="1">
      <c r="B67" s="236"/>
      <c r="C67" s="236"/>
    </row>
    <row r="68" spans="2:3" s="227" customFormat="1" ht="17.25" customHeight="1">
      <c r="B68" s="157" t="s">
        <v>2681</v>
      </c>
      <c r="C68" s="236"/>
    </row>
    <row r="69" spans="2:3" s="227" customFormat="1" ht="17.25" customHeight="1">
      <c r="B69" s="157" t="s">
        <v>140</v>
      </c>
      <c r="C69" s="236"/>
    </row>
    <row r="70" spans="2:3" s="227" customFormat="1" ht="17.25" customHeight="1">
      <c r="B70" s="236"/>
      <c r="C70" s="236"/>
    </row>
    <row r="71" spans="2:3" s="227" customFormat="1" ht="17.25" customHeight="1">
      <c r="B71" s="236"/>
      <c r="C71" s="236"/>
    </row>
    <row r="72" spans="2:3" s="227" customFormat="1" ht="17.25" customHeight="1">
      <c r="B72" s="236"/>
      <c r="C72" s="236"/>
    </row>
    <row r="73" spans="2:3" s="227" customFormat="1" ht="17.25" customHeight="1">
      <c r="B73" s="236"/>
      <c r="C73" s="236"/>
    </row>
    <row r="74" spans="2:3" s="227" customFormat="1" ht="17.25" customHeight="1">
      <c r="B74" s="236"/>
      <c r="C74" s="236"/>
    </row>
    <row r="75" spans="2:3" s="227" customFormat="1" ht="17.25" customHeight="1">
      <c r="B75" s="236"/>
      <c r="C75" s="236"/>
    </row>
    <row r="76" spans="2:3" s="227" customFormat="1" ht="17.25" customHeight="1">
      <c r="B76" s="236"/>
      <c r="C76" s="236"/>
    </row>
    <row r="77" spans="2:3" s="227" customFormat="1" ht="17.25" customHeight="1">
      <c r="B77" s="236"/>
      <c r="C77" s="236"/>
    </row>
    <row r="78" spans="2:3" s="227" customFormat="1" ht="17.25" customHeight="1">
      <c r="B78" s="236"/>
      <c r="C78" s="236"/>
    </row>
    <row r="79" spans="2:3" s="227" customFormat="1" ht="17.25" customHeight="1">
      <c r="B79" s="236"/>
      <c r="C79" s="236"/>
    </row>
    <row r="80" spans="2:3" s="227" customFormat="1" ht="17.25" customHeight="1">
      <c r="B80" s="236"/>
      <c r="C80" s="236"/>
    </row>
    <row r="81" spans="2:3" s="227" customFormat="1" ht="17.25" customHeight="1">
      <c r="B81" s="236"/>
      <c r="C81" s="236"/>
    </row>
    <row r="82" spans="2:3" s="227" customFormat="1" ht="17.25" customHeight="1">
      <c r="B82" s="236"/>
      <c r="C82" s="236"/>
    </row>
    <row r="83" spans="2:3" s="227" customFormat="1" ht="17.25" customHeight="1">
      <c r="B83" s="236"/>
      <c r="C83" s="236"/>
    </row>
    <row r="84" spans="2:3" s="227" customFormat="1" ht="17.25" customHeight="1">
      <c r="B84" s="236"/>
      <c r="C84" s="236"/>
    </row>
    <row r="85" spans="2:3" s="227" customFormat="1" ht="17.25" customHeight="1">
      <c r="B85" s="236"/>
      <c r="C85" s="236"/>
    </row>
    <row r="86" spans="2:3" s="227" customFormat="1" ht="17.25" customHeight="1">
      <c r="B86" s="236"/>
      <c r="C86" s="236"/>
    </row>
    <row r="87" spans="2:3" s="227" customFormat="1" ht="17.25" customHeight="1">
      <c r="B87" s="236"/>
      <c r="C87" s="236"/>
    </row>
    <row r="88" spans="2:3" s="227" customFormat="1" ht="17.25" customHeight="1">
      <c r="B88" s="236"/>
      <c r="C88" s="236"/>
    </row>
    <row r="89" spans="2:3" s="227" customFormat="1" ht="17.25" customHeight="1">
      <c r="B89" s="236"/>
      <c r="C89" s="236"/>
    </row>
    <row r="90" spans="2:3" s="227" customFormat="1" ht="17.25" customHeight="1">
      <c r="B90" s="236"/>
      <c r="C90" s="236"/>
    </row>
    <row r="91" spans="2:3" s="227" customFormat="1" ht="17.25" customHeight="1">
      <c r="B91" s="236"/>
      <c r="C91" s="236"/>
    </row>
    <row r="92" spans="2:3" s="227" customFormat="1" ht="17.25" customHeight="1">
      <c r="B92" s="236"/>
      <c r="C92" s="236"/>
    </row>
    <row r="93" spans="2:3" s="227" customFormat="1" ht="17.25" customHeight="1">
      <c r="B93" s="236"/>
      <c r="C93" s="236"/>
    </row>
    <row r="94" spans="2:3" s="227" customFormat="1" ht="17.25" customHeight="1">
      <c r="B94" s="236"/>
      <c r="C94" s="236"/>
    </row>
    <row r="95" spans="2:3" s="227" customFormat="1" ht="17.25" customHeight="1">
      <c r="B95" s="236"/>
      <c r="C95" s="236"/>
    </row>
    <row r="96" spans="2:3" s="227" customFormat="1" ht="17.25" customHeight="1">
      <c r="B96" s="236"/>
      <c r="C96" s="236"/>
    </row>
    <row r="97" spans="2:3" s="227" customFormat="1" ht="17.25" customHeight="1">
      <c r="B97" s="236"/>
      <c r="C97" s="236"/>
    </row>
    <row r="98" spans="2:3" s="227" customFormat="1" ht="17.25" customHeight="1">
      <c r="B98" s="236"/>
      <c r="C98" s="236"/>
    </row>
    <row r="99" spans="2:3" s="227" customFormat="1" ht="17.25" customHeight="1">
      <c r="B99" s="236"/>
      <c r="C99" s="236"/>
    </row>
    <row r="100" spans="2:3" s="227" customFormat="1" ht="17.25" customHeight="1">
      <c r="B100" s="236"/>
      <c r="C100" s="236"/>
    </row>
    <row r="101" spans="2:3" s="227" customFormat="1" ht="17.25" customHeight="1">
      <c r="B101" s="236"/>
      <c r="C101" s="236"/>
    </row>
    <row r="102" spans="2:3" s="227" customFormat="1" ht="17.25" customHeight="1">
      <c r="B102" s="236"/>
      <c r="C102" s="236"/>
    </row>
    <row r="103" spans="2:3" s="227" customFormat="1" ht="17.25" customHeight="1">
      <c r="B103" s="236"/>
      <c r="C103" s="236"/>
    </row>
    <row r="104" spans="2:3" s="227" customFormat="1" ht="17.25" customHeight="1">
      <c r="B104" s="236"/>
      <c r="C104" s="236"/>
    </row>
    <row r="105" spans="2:3" s="227" customFormat="1" ht="17.25" customHeight="1">
      <c r="B105" s="236"/>
      <c r="C105" s="236"/>
    </row>
    <row r="106" spans="2:3" s="227" customFormat="1" ht="17.25" customHeight="1">
      <c r="B106" s="236"/>
      <c r="C106" s="236"/>
    </row>
    <row r="107" spans="2:3" s="227" customFormat="1" ht="17.25" customHeight="1">
      <c r="B107" s="236"/>
      <c r="C107" s="236"/>
    </row>
    <row r="108" spans="2:3" s="227" customFormat="1" ht="17.25" customHeight="1">
      <c r="B108" s="236"/>
      <c r="C108" s="236"/>
    </row>
    <row r="109" spans="2:3" s="227" customFormat="1" ht="17.25" customHeight="1">
      <c r="B109" s="236"/>
      <c r="C109" s="236"/>
    </row>
    <row r="110" spans="2:3" s="227" customFormat="1" ht="17.25" customHeight="1">
      <c r="B110" s="236"/>
      <c r="C110" s="236"/>
    </row>
    <row r="111" spans="2:3" s="227" customFormat="1" ht="17.25" customHeight="1">
      <c r="B111" s="236"/>
      <c r="C111" s="236"/>
    </row>
    <row r="112" spans="2:3" s="227" customFormat="1" ht="17.25" customHeight="1">
      <c r="B112" s="236"/>
      <c r="C112" s="236"/>
    </row>
    <row r="113" spans="2:3" s="227" customFormat="1" ht="17.25" customHeight="1">
      <c r="B113" s="236"/>
      <c r="C113" s="236"/>
    </row>
    <row r="114" spans="2:3" s="227" customFormat="1" ht="17.25" customHeight="1">
      <c r="B114" s="236"/>
      <c r="C114" s="236"/>
    </row>
    <row r="115" spans="2:3" s="227" customFormat="1" ht="17.25" customHeight="1">
      <c r="B115" s="236"/>
      <c r="C115" s="236"/>
    </row>
    <row r="116" spans="2:3" s="227" customFormat="1" ht="17.25" customHeight="1">
      <c r="B116" s="236"/>
      <c r="C116" s="236"/>
    </row>
    <row r="117" spans="2:3" s="227" customFormat="1" ht="17.25" customHeight="1">
      <c r="B117" s="236"/>
      <c r="C117" s="236"/>
    </row>
    <row r="118" spans="2:3" s="227" customFormat="1" ht="17.25" customHeight="1">
      <c r="B118" s="236"/>
      <c r="C118" s="236"/>
    </row>
    <row r="119" spans="2:3" s="227" customFormat="1" ht="17.25" customHeight="1">
      <c r="B119" s="236"/>
      <c r="C119" s="236"/>
    </row>
    <row r="120" spans="2:3" s="227" customFormat="1" ht="17.25" customHeight="1">
      <c r="B120" s="236"/>
      <c r="C120" s="236"/>
    </row>
    <row r="121" spans="2:3" s="227" customFormat="1" ht="17.25" customHeight="1">
      <c r="B121" s="236"/>
      <c r="C121" s="236"/>
    </row>
    <row r="122" spans="2:3" s="227" customFormat="1" ht="17.25" customHeight="1">
      <c r="B122" s="236"/>
      <c r="C122" s="236"/>
    </row>
    <row r="123" spans="2:3" s="227" customFormat="1" ht="17.25" customHeight="1">
      <c r="B123" s="236"/>
      <c r="C123" s="236"/>
    </row>
    <row r="124" spans="2:3" s="227" customFormat="1" ht="17.25" customHeight="1">
      <c r="B124" s="236"/>
      <c r="C124" s="236"/>
    </row>
    <row r="125" spans="2:3" s="227" customFormat="1" ht="17.25" customHeight="1">
      <c r="B125" s="236"/>
      <c r="C125" s="236"/>
    </row>
    <row r="126" spans="2:3" s="227" customFormat="1" ht="17.25" customHeight="1">
      <c r="B126" s="236"/>
      <c r="C126" s="236"/>
    </row>
    <row r="127" spans="2:3" s="227" customFormat="1" ht="17.25" customHeight="1">
      <c r="B127" s="236"/>
      <c r="C127" s="236"/>
    </row>
    <row r="128" spans="2:3" s="227" customFormat="1" ht="17.25" customHeight="1">
      <c r="B128" s="236"/>
      <c r="C128" s="236"/>
    </row>
    <row r="129" spans="2:3" s="227" customFormat="1" ht="17.25" customHeight="1">
      <c r="B129" s="236"/>
      <c r="C129" s="236"/>
    </row>
    <row r="130" spans="2:3" s="227" customFormat="1" ht="17.25" customHeight="1">
      <c r="B130" s="236"/>
      <c r="C130" s="236"/>
    </row>
    <row r="131" spans="2:3" s="227" customFormat="1" ht="17.25" customHeight="1">
      <c r="B131" s="236"/>
      <c r="C131" s="236"/>
    </row>
    <row r="132" spans="2:3" s="227" customFormat="1" ht="17.25" customHeight="1">
      <c r="B132" s="236"/>
      <c r="C132" s="236"/>
    </row>
    <row r="133" spans="2:3" s="227" customFormat="1" ht="17.25" customHeight="1">
      <c r="B133" s="236"/>
      <c r="C133" s="236"/>
    </row>
    <row r="134" spans="2:3" s="227" customFormat="1" ht="17.25" customHeight="1">
      <c r="B134" s="236"/>
      <c r="C134" s="236"/>
    </row>
    <row r="135" spans="2:3" s="227" customFormat="1" ht="17.25" customHeight="1">
      <c r="B135" s="236"/>
      <c r="C135" s="236"/>
    </row>
    <row r="136" spans="2:3" s="227" customFormat="1" ht="17.25" customHeight="1">
      <c r="B136" s="236"/>
      <c r="C136" s="236"/>
    </row>
    <row r="137" spans="2:3" s="227" customFormat="1" ht="17.25" customHeight="1">
      <c r="B137" s="236"/>
      <c r="C137" s="236"/>
    </row>
    <row r="138" spans="2:3" s="227" customFormat="1" ht="17.25" customHeight="1">
      <c r="B138" s="236"/>
      <c r="C138" s="236"/>
    </row>
    <row r="139" spans="2:3" s="227" customFormat="1" ht="17.25" customHeight="1">
      <c r="B139" s="236"/>
      <c r="C139" s="236"/>
    </row>
    <row r="140" spans="2:3" s="227" customFormat="1" ht="17.25" customHeight="1">
      <c r="B140" s="236"/>
      <c r="C140" s="236"/>
    </row>
    <row r="141" spans="2:3" s="227" customFormat="1" ht="17.25" customHeight="1">
      <c r="B141" s="236"/>
      <c r="C141" s="236"/>
    </row>
    <row r="142" spans="2:3" s="227" customFormat="1" ht="17.25" customHeight="1">
      <c r="B142" s="236"/>
      <c r="C142" s="236"/>
    </row>
    <row r="143" spans="2:3" s="227" customFormat="1" ht="17.25" customHeight="1">
      <c r="B143" s="236"/>
      <c r="C143" s="236"/>
    </row>
    <row r="144" spans="2:3" s="227" customFormat="1" ht="17.25" customHeight="1">
      <c r="B144" s="236"/>
      <c r="C144" s="236"/>
    </row>
    <row r="145" spans="2:4" ht="17.25" customHeight="1">
      <c r="B145" s="211"/>
      <c r="C145" s="211"/>
      <c r="D145" s="211"/>
    </row>
    <row r="146" spans="2:4" ht="17.25" customHeight="1">
      <c r="B146" s="211"/>
      <c r="C146" s="211"/>
      <c r="D146" s="211"/>
    </row>
    <row r="147" spans="2:4" ht="17.25" customHeight="1">
      <c r="B147" s="211"/>
      <c r="C147" s="211"/>
      <c r="D147" s="211"/>
    </row>
    <row r="148" spans="2:4" ht="17.25" customHeight="1">
      <c r="B148" s="211"/>
      <c r="C148" s="211"/>
      <c r="D148" s="211"/>
    </row>
    <row r="149" spans="2:4" ht="17.25" customHeight="1">
      <c r="B149" s="211"/>
      <c r="C149" s="211"/>
      <c r="D149" s="211"/>
    </row>
    <row r="150" spans="2:4" ht="17.25" customHeight="1">
      <c r="B150" s="211"/>
      <c r="C150" s="211"/>
      <c r="D150" s="211"/>
    </row>
    <row r="151" spans="2:4" ht="17.25" customHeight="1">
      <c r="B151" s="211"/>
      <c r="C151" s="211"/>
      <c r="D151" s="211"/>
    </row>
    <row r="152" spans="2:4" ht="17.25" customHeight="1">
      <c r="B152" s="211"/>
      <c r="C152" s="211"/>
      <c r="D152" s="211"/>
    </row>
    <row r="153" spans="2:4" ht="17.25" customHeight="1">
      <c r="B153" s="211"/>
      <c r="C153" s="211"/>
      <c r="D153" s="211"/>
    </row>
    <row r="154" spans="2:4" ht="17.25" customHeight="1">
      <c r="B154" s="211"/>
      <c r="C154" s="211"/>
      <c r="D154" s="211"/>
    </row>
    <row r="155" spans="2:4" ht="17.25" customHeight="1">
      <c r="B155" s="211"/>
      <c r="C155" s="211"/>
      <c r="D155" s="211"/>
    </row>
    <row r="156" spans="2:4" ht="17.25" customHeight="1">
      <c r="B156" s="211"/>
      <c r="C156" s="211"/>
      <c r="D156" s="211"/>
    </row>
    <row r="157" spans="2:4" ht="17.25" customHeight="1">
      <c r="B157" s="211"/>
      <c r="C157" s="211"/>
      <c r="D157" s="211"/>
    </row>
    <row r="158" spans="2:4" ht="17.25" customHeight="1">
      <c r="B158" s="211"/>
      <c r="C158" s="211"/>
      <c r="D158" s="211"/>
    </row>
    <row r="159" spans="2:4" ht="17.25" customHeight="1">
      <c r="B159" s="211"/>
      <c r="C159" s="211"/>
      <c r="D159" s="211"/>
    </row>
    <row r="160" spans="2:4" ht="17.25" customHeight="1">
      <c r="B160" s="211"/>
      <c r="C160" s="211"/>
      <c r="D160" s="211"/>
    </row>
    <row r="161" spans="2:4" ht="17.25" customHeight="1">
      <c r="B161" s="211"/>
      <c r="C161" s="211"/>
      <c r="D161" s="211"/>
    </row>
    <row r="162" spans="2:4" ht="17.25" customHeight="1">
      <c r="B162" s="211"/>
      <c r="C162" s="211"/>
      <c r="D162" s="211"/>
    </row>
    <row r="163" spans="2:4" ht="17.25" customHeight="1">
      <c r="B163" s="211"/>
      <c r="C163" s="211"/>
      <c r="D163" s="211"/>
    </row>
    <row r="164" spans="2:4" ht="17.25" customHeight="1">
      <c r="B164" s="211"/>
      <c r="C164" s="211"/>
      <c r="D164" s="211"/>
    </row>
    <row r="165" spans="2:4" ht="17.25" customHeight="1">
      <c r="B165" s="211"/>
      <c r="C165" s="211"/>
      <c r="D165" s="211"/>
    </row>
    <row r="166" spans="2:4" ht="17.25" customHeight="1">
      <c r="B166" s="211"/>
      <c r="C166" s="211"/>
      <c r="D166" s="211"/>
    </row>
    <row r="167" spans="2:4" ht="17.25" customHeight="1">
      <c r="B167" s="211"/>
      <c r="C167" s="211"/>
      <c r="D167" s="211"/>
    </row>
    <row r="168" spans="2:4" ht="17.25" customHeight="1">
      <c r="B168" s="211"/>
      <c r="C168" s="211"/>
      <c r="D168" s="211"/>
    </row>
    <row r="169" spans="2:4" ht="17.25" customHeight="1">
      <c r="B169" s="211"/>
      <c r="C169" s="211"/>
      <c r="D169" s="211"/>
    </row>
    <row r="170" spans="2:4" ht="17.25" customHeight="1">
      <c r="B170" s="211"/>
      <c r="C170" s="211"/>
      <c r="D170" s="211"/>
    </row>
    <row r="171" spans="2:4" ht="17.25" customHeight="1">
      <c r="B171" s="211"/>
      <c r="C171" s="211"/>
      <c r="D171" s="211"/>
    </row>
    <row r="172" spans="2:4" ht="17.25" customHeight="1">
      <c r="B172" s="211"/>
      <c r="C172" s="211"/>
      <c r="D172" s="211"/>
    </row>
    <row r="173" spans="2:4" ht="17.25" customHeight="1">
      <c r="B173" s="211"/>
      <c r="C173" s="211"/>
      <c r="D173" s="211"/>
    </row>
    <row r="174" spans="2:4">
      <c r="B174" s="211"/>
      <c r="C174" s="211"/>
      <c r="D174" s="211"/>
    </row>
    <row r="175" spans="2:4">
      <c r="B175" s="211"/>
      <c r="C175" s="211"/>
      <c r="D175" s="211"/>
    </row>
    <row r="176" spans="2:4">
      <c r="B176" s="211"/>
      <c r="C176" s="211"/>
      <c r="D176" s="211"/>
    </row>
    <row r="177" spans="2:4">
      <c r="B177" s="211"/>
      <c r="C177" s="211"/>
      <c r="D177" s="211"/>
    </row>
    <row r="178" spans="2:4">
      <c r="B178" s="211"/>
      <c r="C178" s="211"/>
      <c r="D178" s="211"/>
    </row>
    <row r="179" spans="2:4">
      <c r="B179" s="211"/>
      <c r="C179" s="211"/>
      <c r="D179" s="211"/>
    </row>
    <row r="180" spans="2:4">
      <c r="B180" s="211"/>
      <c r="C180" s="211"/>
      <c r="D180" s="211"/>
    </row>
    <row r="181" spans="2:4">
      <c r="B181" s="211"/>
      <c r="C181" s="211"/>
      <c r="D181" s="211"/>
    </row>
    <row r="182" spans="2:4">
      <c r="B182" s="211"/>
      <c r="C182" s="211"/>
      <c r="D182" s="211"/>
    </row>
    <row r="183" spans="2:4">
      <c r="B183" s="211"/>
      <c r="C183" s="211"/>
      <c r="D183" s="211"/>
    </row>
    <row r="184" spans="2:4">
      <c r="B184" s="211"/>
      <c r="C184" s="211"/>
      <c r="D184" s="211"/>
    </row>
    <row r="185" spans="2:4">
      <c r="B185" s="211"/>
      <c r="C185" s="211"/>
      <c r="D185" s="211"/>
    </row>
    <row r="186" spans="2:4">
      <c r="B186" s="211"/>
      <c r="C186" s="211"/>
      <c r="D186" s="211"/>
    </row>
    <row r="187" spans="2:4">
      <c r="B187" s="211"/>
      <c r="C187" s="211"/>
      <c r="D187" s="211"/>
    </row>
    <row r="188" spans="2:4">
      <c r="B188" s="211"/>
      <c r="C188" s="211"/>
      <c r="D188" s="211"/>
    </row>
    <row r="189" spans="2:4">
      <c r="B189" s="211"/>
      <c r="C189" s="211"/>
      <c r="D189" s="211"/>
    </row>
    <row r="190" spans="2:4">
      <c r="B190" s="211"/>
      <c r="C190" s="211"/>
      <c r="D190" s="211"/>
    </row>
    <row r="191" spans="2:4">
      <c r="B191" s="211"/>
      <c r="C191" s="211"/>
      <c r="D191" s="211"/>
    </row>
    <row r="192" spans="2:4">
      <c r="B192" s="211"/>
      <c r="C192" s="211"/>
      <c r="D192" s="211"/>
    </row>
    <row r="193" spans="2:4">
      <c r="B193" s="211"/>
      <c r="C193" s="211"/>
      <c r="D193" s="211"/>
    </row>
    <row r="194" spans="2:4">
      <c r="B194" s="211"/>
      <c r="C194" s="211"/>
      <c r="D194" s="211"/>
    </row>
    <row r="195" spans="2:4">
      <c r="B195" s="211"/>
      <c r="C195" s="211"/>
      <c r="D195" s="211"/>
    </row>
    <row r="196" spans="2:4">
      <c r="B196" s="211"/>
      <c r="C196" s="211"/>
      <c r="D196" s="211"/>
    </row>
    <row r="197" spans="2:4">
      <c r="B197" s="211"/>
      <c r="C197" s="211"/>
      <c r="D197" s="211"/>
    </row>
    <row r="198" spans="2:4">
      <c r="B198" s="211"/>
      <c r="C198" s="211"/>
      <c r="D198" s="211"/>
    </row>
    <row r="199" spans="2:4">
      <c r="B199" s="211"/>
      <c r="C199" s="211"/>
      <c r="D199" s="211"/>
    </row>
    <row r="200" spans="2:4">
      <c r="B200" s="211"/>
      <c r="C200" s="211"/>
      <c r="D200" s="211"/>
    </row>
    <row r="201" spans="2:4">
      <c r="B201" s="211"/>
      <c r="C201" s="211"/>
      <c r="D201" s="211"/>
    </row>
    <row r="202" spans="2:4">
      <c r="B202" s="211"/>
      <c r="C202" s="211"/>
      <c r="D202" s="211"/>
    </row>
    <row r="203" spans="2:4">
      <c r="B203" s="211"/>
      <c r="C203" s="211"/>
      <c r="D203" s="211"/>
    </row>
    <row r="204" spans="2:4">
      <c r="B204" s="211"/>
      <c r="C204" s="211"/>
      <c r="D204" s="211"/>
    </row>
    <row r="205" spans="2:4">
      <c r="B205" s="211"/>
      <c r="C205" s="211"/>
      <c r="D205" s="211"/>
    </row>
    <row r="206" spans="2:4">
      <c r="B206" s="211"/>
      <c r="C206" s="211"/>
      <c r="D206" s="211"/>
    </row>
    <row r="207" spans="2:4">
      <c r="B207" s="211"/>
      <c r="C207" s="211"/>
      <c r="D207" s="211"/>
    </row>
    <row r="208" spans="2:4">
      <c r="B208" s="211"/>
      <c r="C208" s="211"/>
      <c r="D208" s="211"/>
    </row>
    <row r="209" s="211" customFormat="1"/>
    <row r="210" s="211" customFormat="1"/>
    <row r="211" s="211" customFormat="1"/>
    <row r="212" s="211" customFormat="1"/>
    <row r="213" s="211" customFormat="1"/>
    <row r="214" s="211" customFormat="1"/>
    <row r="215" s="211" customFormat="1"/>
    <row r="216" s="211" customFormat="1"/>
    <row r="217" s="211" customFormat="1"/>
    <row r="218" s="211" customFormat="1"/>
    <row r="219" s="211" customFormat="1"/>
    <row r="220" s="211" customFormat="1"/>
    <row r="221" s="211" customFormat="1"/>
    <row r="222" s="211" customFormat="1"/>
    <row r="223" s="211" customFormat="1"/>
    <row r="224" s="211" customFormat="1"/>
    <row r="225" s="211" customFormat="1"/>
    <row r="226" s="211" customFormat="1"/>
    <row r="227" s="211" customFormat="1"/>
    <row r="228" s="211" customFormat="1"/>
    <row r="229" s="211" customFormat="1"/>
    <row r="230" s="211" customFormat="1"/>
    <row r="231" s="211" customFormat="1"/>
    <row r="232" s="211" customFormat="1"/>
    <row r="233" s="211" customFormat="1"/>
    <row r="234" s="211" customFormat="1"/>
    <row r="235" s="211" customFormat="1"/>
    <row r="236" s="211" customFormat="1"/>
    <row r="237" s="211" customFormat="1"/>
    <row r="238" s="211" customFormat="1"/>
    <row r="239" s="211" customFormat="1"/>
    <row r="240" s="211" customFormat="1"/>
    <row r="241" s="211" customFormat="1"/>
    <row r="242" s="211" customFormat="1"/>
    <row r="243" s="211" customFormat="1"/>
    <row r="244" s="211" customFormat="1"/>
    <row r="245" s="211" customFormat="1"/>
    <row r="246" s="211" customFormat="1"/>
    <row r="247" s="211" customFormat="1"/>
    <row r="248" s="211" customFormat="1"/>
    <row r="249" s="211" customFormat="1"/>
    <row r="250" s="211" customFormat="1"/>
    <row r="251" s="211" customFormat="1"/>
    <row r="252" s="211" customFormat="1"/>
    <row r="253" s="211" customFormat="1"/>
    <row r="254" s="211" customFormat="1"/>
    <row r="255" s="211" customFormat="1"/>
    <row r="256" s="211" customFormat="1"/>
    <row r="257" s="211" customFormat="1"/>
    <row r="258" s="211" customFormat="1"/>
    <row r="259" s="211" customFormat="1"/>
    <row r="260" s="211" customFormat="1"/>
    <row r="261" s="211" customFormat="1"/>
    <row r="262" s="211" customFormat="1"/>
    <row r="263" s="211" customFormat="1"/>
    <row r="264" s="211" customFormat="1"/>
    <row r="265" s="211" customFormat="1"/>
    <row r="266" s="211" customFormat="1"/>
    <row r="267" s="211" customFormat="1"/>
    <row r="268" s="211" customFormat="1"/>
    <row r="269" s="211" customFormat="1"/>
    <row r="270" s="211" customFormat="1"/>
    <row r="271" s="211" customFormat="1"/>
    <row r="272" s="211" customFormat="1"/>
    <row r="273" s="211" customFormat="1"/>
    <row r="274" s="211" customFormat="1"/>
    <row r="275" s="211" customFormat="1"/>
    <row r="276" s="211" customFormat="1"/>
    <row r="277" s="211" customFormat="1"/>
    <row r="278" s="211" customFormat="1"/>
    <row r="279" s="211" customFormat="1"/>
    <row r="280" s="211" customFormat="1"/>
    <row r="281" s="211" customFormat="1"/>
    <row r="282" s="211" customFormat="1"/>
    <row r="283" s="211" customFormat="1"/>
    <row r="284" s="211" customFormat="1"/>
    <row r="285" s="211" customFormat="1"/>
    <row r="286" s="211" customFormat="1"/>
    <row r="287" s="211" customFormat="1"/>
    <row r="288" s="211" customFormat="1"/>
    <row r="289" s="211" customFormat="1"/>
    <row r="290" s="211" customFormat="1"/>
    <row r="291" s="211" customFormat="1"/>
    <row r="292" s="211" customFormat="1"/>
    <row r="293" s="211" customFormat="1"/>
    <row r="294" s="211" customFormat="1"/>
    <row r="295" s="211" customFormat="1"/>
    <row r="296" s="211" customFormat="1"/>
    <row r="297" s="211" customFormat="1"/>
    <row r="298" s="211" customFormat="1"/>
    <row r="299" s="211" customFormat="1"/>
    <row r="300" s="211" customFormat="1"/>
    <row r="301" s="211" customFormat="1"/>
    <row r="302" s="211" customFormat="1"/>
    <row r="303" s="211" customFormat="1"/>
    <row r="304" s="211" customFormat="1"/>
    <row r="305" s="211" customFormat="1"/>
    <row r="306" s="211" customFormat="1"/>
    <row r="307" s="211" customFormat="1"/>
    <row r="308" s="211" customFormat="1"/>
    <row r="309" s="211" customFormat="1"/>
    <row r="310" s="211" customFormat="1"/>
    <row r="311" s="211" customFormat="1"/>
    <row r="312" s="211" customFormat="1"/>
    <row r="313" s="211" customFormat="1"/>
    <row r="314" s="211" customFormat="1"/>
    <row r="315" s="211" customFormat="1"/>
    <row r="316" s="211" customFormat="1"/>
    <row r="317" s="211" customFormat="1"/>
    <row r="318" s="211" customFormat="1"/>
    <row r="319" s="211" customFormat="1"/>
    <row r="320" s="211" customFormat="1"/>
    <row r="321" s="211" customFormat="1"/>
    <row r="322" s="211" customFormat="1"/>
    <row r="323" s="211" customFormat="1"/>
    <row r="324" s="211" customFormat="1"/>
    <row r="325" s="211" customFormat="1"/>
    <row r="326" s="211" customFormat="1"/>
    <row r="327" s="211" customFormat="1"/>
    <row r="328" s="211" customFormat="1"/>
    <row r="329" s="211" customFormat="1"/>
    <row r="330" s="211" customFormat="1"/>
    <row r="331" s="211" customFormat="1"/>
    <row r="332" s="211" customFormat="1"/>
    <row r="333" s="211" customFormat="1"/>
    <row r="334" s="211" customFormat="1"/>
    <row r="335" s="211" customFormat="1"/>
    <row r="336" s="211" customFormat="1"/>
    <row r="337" s="211" customFormat="1"/>
    <row r="338" s="211" customFormat="1"/>
    <row r="339" s="211" customFormat="1"/>
    <row r="340" s="211" customFormat="1"/>
    <row r="341" s="211" customFormat="1"/>
    <row r="342" s="211" customFormat="1"/>
    <row r="343" s="211" customFormat="1"/>
    <row r="344" s="211" customFormat="1"/>
    <row r="345" s="211" customFormat="1"/>
    <row r="346" s="211" customFormat="1"/>
    <row r="347" s="211" customFormat="1"/>
    <row r="348" s="211" customFormat="1"/>
    <row r="349" s="211" customFormat="1"/>
    <row r="350" s="211" customFormat="1"/>
    <row r="351" s="211" customFormat="1"/>
    <row r="352" s="211" customFormat="1"/>
    <row r="353" s="211" customFormat="1"/>
    <row r="354" s="211" customFormat="1"/>
    <row r="355" s="211" customFormat="1"/>
    <row r="356" s="211" customFormat="1"/>
    <row r="357" s="211" customFormat="1"/>
    <row r="358" s="211" customFormat="1"/>
    <row r="359" s="211" customFormat="1"/>
    <row r="360" s="211" customFormat="1"/>
    <row r="361" s="211" customFormat="1"/>
    <row r="362" s="211" customFormat="1"/>
    <row r="363" s="211" customFormat="1"/>
    <row r="364" s="211" customFormat="1"/>
    <row r="365" s="211" customFormat="1"/>
    <row r="366" s="211" customFormat="1"/>
    <row r="367" s="211" customFormat="1"/>
    <row r="368" s="211" customFormat="1"/>
    <row r="369" s="211" customFormat="1"/>
    <row r="370" s="211" customFormat="1"/>
    <row r="371" s="211" customFormat="1"/>
    <row r="372" s="211" customFormat="1"/>
    <row r="373" s="211" customFormat="1"/>
    <row r="374" s="211" customFormat="1"/>
    <row r="375" s="211" customFormat="1"/>
    <row r="376" s="211" customFormat="1"/>
    <row r="377" s="211" customFormat="1"/>
    <row r="378" s="211" customFormat="1"/>
    <row r="379" s="211" customFormat="1"/>
    <row r="380" s="211" customFormat="1"/>
    <row r="381" s="211" customFormat="1"/>
    <row r="382" s="211" customFormat="1"/>
    <row r="383" s="211" customFormat="1"/>
    <row r="384" s="211" customFormat="1"/>
    <row r="385" s="211" customFormat="1"/>
    <row r="386" s="211" customFormat="1"/>
    <row r="387" s="211" customFormat="1"/>
    <row r="388" s="211" customFormat="1"/>
    <row r="389" s="211" customFormat="1"/>
    <row r="390" s="211" customFormat="1"/>
    <row r="391" s="211" customFormat="1"/>
    <row r="392" s="211" customFormat="1"/>
    <row r="393" s="211" customFormat="1"/>
    <row r="394" s="211" customFormat="1"/>
    <row r="395" s="211" customFormat="1"/>
    <row r="396" s="211" customFormat="1"/>
    <row r="397" s="211" customFormat="1"/>
    <row r="398" s="211" customFormat="1"/>
    <row r="399" s="211" customFormat="1"/>
    <row r="400" s="211" customFormat="1"/>
    <row r="401" s="211" customFormat="1"/>
    <row r="402" s="211" customFormat="1"/>
    <row r="403" s="211" customFormat="1"/>
    <row r="404" s="211" customFormat="1"/>
    <row r="405" s="211" customFormat="1"/>
    <row r="406" s="211" customFormat="1"/>
    <row r="407" s="211" customFormat="1"/>
    <row r="408" s="211" customFormat="1"/>
    <row r="409" s="211" customFormat="1"/>
    <row r="410" s="211" customFormat="1"/>
    <row r="411" s="211" customFormat="1"/>
    <row r="412" s="211" customFormat="1"/>
    <row r="413" s="211" customFormat="1"/>
    <row r="414" s="211" customFormat="1"/>
    <row r="415" s="211" customFormat="1"/>
    <row r="416" s="211" customFormat="1"/>
    <row r="417" s="211" customFormat="1"/>
    <row r="418" s="211" customFormat="1"/>
    <row r="419" s="211" customFormat="1"/>
    <row r="420" s="211" customFormat="1"/>
    <row r="421" s="211" customFormat="1"/>
    <row r="422" s="211" customFormat="1"/>
    <row r="423" s="211" customFormat="1"/>
    <row r="424" s="211" customFormat="1"/>
    <row r="425" s="211" customFormat="1"/>
    <row r="426" s="211" customFormat="1"/>
    <row r="427" s="211" customFormat="1"/>
    <row r="428" s="211" customFormat="1"/>
    <row r="429" s="211" customFormat="1"/>
    <row r="430" s="211" customFormat="1"/>
    <row r="431" s="211" customFormat="1"/>
    <row r="432" s="211" customFormat="1"/>
    <row r="433" s="211" customFormat="1"/>
    <row r="434" s="211" customFormat="1"/>
    <row r="435" s="211" customFormat="1"/>
    <row r="436" s="211" customFormat="1"/>
    <row r="437" s="211" customFormat="1"/>
    <row r="438" s="211" customFormat="1"/>
    <row r="439" s="211" customFormat="1"/>
    <row r="440" s="211" customFormat="1"/>
    <row r="441" s="211" customFormat="1"/>
    <row r="442" s="211" customFormat="1"/>
    <row r="443" s="211" customFormat="1"/>
    <row r="444" s="211" customFormat="1"/>
    <row r="445" s="211" customFormat="1"/>
    <row r="446" s="211" customFormat="1"/>
    <row r="447" s="211" customFormat="1"/>
    <row r="448" s="211" customFormat="1"/>
    <row r="449" s="211" customFormat="1"/>
    <row r="450" s="211" customFormat="1"/>
    <row r="451" s="211" customFormat="1"/>
    <row r="452" s="211" customFormat="1"/>
    <row r="453" s="211" customFormat="1"/>
    <row r="454" s="211" customFormat="1"/>
    <row r="455" s="211" customFormat="1"/>
    <row r="456" s="211" customFormat="1"/>
    <row r="457" s="211" customFormat="1"/>
    <row r="458" s="211" customFormat="1"/>
    <row r="459" s="211" customFormat="1"/>
    <row r="460" s="211" customFormat="1"/>
    <row r="461" s="211" customFormat="1"/>
    <row r="462" s="211" customFormat="1"/>
    <row r="463" s="211" customFormat="1"/>
    <row r="464" s="211" customFormat="1"/>
    <row r="465" s="211" customFormat="1"/>
    <row r="466" s="211" customFormat="1"/>
    <row r="467" s="211" customFormat="1"/>
    <row r="468" s="211" customFormat="1"/>
    <row r="469" s="211" customFormat="1"/>
    <row r="470" s="211" customFormat="1"/>
    <row r="471" s="211" customFormat="1"/>
    <row r="472" s="211" customFormat="1"/>
    <row r="473" s="211" customFormat="1"/>
    <row r="474" s="211" customFormat="1"/>
    <row r="475" s="211" customFormat="1"/>
    <row r="476" s="211" customFormat="1"/>
    <row r="477" s="211" customFormat="1"/>
    <row r="478" s="211" customFormat="1"/>
    <row r="479" s="211" customFormat="1"/>
    <row r="480" s="211" customFormat="1"/>
    <row r="481" s="211" customFormat="1"/>
    <row r="482" s="211" customFormat="1"/>
    <row r="483" s="211" customFormat="1"/>
    <row r="484" s="211" customFormat="1"/>
    <row r="485" s="211" customFormat="1"/>
    <row r="486" s="211" customFormat="1"/>
    <row r="487" s="211" customFormat="1"/>
    <row r="488" s="211" customFormat="1"/>
    <row r="489" s="211" customFormat="1"/>
    <row r="490" s="211" customFormat="1"/>
    <row r="491" s="211" customFormat="1"/>
    <row r="492" s="211" customFormat="1"/>
    <row r="493" s="211" customFormat="1"/>
    <row r="494" s="211" customFormat="1"/>
    <row r="495" s="211" customFormat="1"/>
    <row r="496" s="211" customFormat="1"/>
    <row r="497" spans="2:5">
      <c r="B497" s="211"/>
      <c r="C497" s="211"/>
      <c r="D497" s="211"/>
    </row>
    <row r="498" spans="2:5">
      <c r="B498" s="211"/>
      <c r="C498" s="211"/>
      <c r="D498" s="211"/>
    </row>
    <row r="499" spans="2:5">
      <c r="B499" s="211"/>
      <c r="C499" s="211"/>
      <c r="D499" s="211"/>
    </row>
    <row r="500" spans="2:5">
      <c r="B500" s="211"/>
      <c r="C500" s="211"/>
      <c r="D500" s="211"/>
    </row>
    <row r="501" spans="2:5">
      <c r="B501" s="211"/>
      <c r="C501" s="211"/>
      <c r="D501" s="211"/>
    </row>
    <row r="502" spans="2:5">
      <c r="B502" s="211"/>
      <c r="C502" s="211"/>
      <c r="D502" s="211"/>
    </row>
    <row r="503" spans="2:5">
      <c r="B503" s="211"/>
      <c r="C503" s="211"/>
      <c r="D503" s="211"/>
    </row>
    <row r="504" spans="2:5">
      <c r="B504" s="211"/>
      <c r="C504" s="211"/>
      <c r="E504" s="210"/>
    </row>
    <row r="505" spans="2:5">
      <c r="B505" s="211"/>
      <c r="C505" s="211"/>
    </row>
    <row r="506" spans="2:5">
      <c r="B506" s="211"/>
      <c r="C506" s="211"/>
    </row>
    <row r="507" spans="2:5">
      <c r="B507" s="211"/>
      <c r="C507" s="211"/>
    </row>
    <row r="508" spans="2:5">
      <c r="B508" s="211"/>
      <c r="C508" s="211"/>
    </row>
    <row r="509" spans="2:5">
      <c r="B509" s="211"/>
      <c r="C509" s="211"/>
    </row>
    <row r="510" spans="2:5">
      <c r="B510" s="211"/>
      <c r="C510" s="211"/>
    </row>
  </sheetData>
  <sheetProtection password="CC23" sheet="1" objects="1" scenarios="1"/>
  <mergeCells count="1">
    <mergeCell ref="B6:L6"/>
  </mergeCells>
  <phoneticPr fontId="5" type="noConversion"/>
  <dataValidations count="1">
    <dataValidation allowBlank="1" showInputMessage="1" showErrorMessage="1" sqref="E10 B68:B69"/>
  </dataValidations>
  <printOptions gridLines="1"/>
  <pageMargins left="0" right="0" top="0.51181102362204722" bottom="0.51181102362204722" header="0" footer="0.23622047244094491"/>
  <pageSetup paperSize="9" scale="84" fitToHeight="100" pageOrder="overThenDown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  <pageSetUpPr fitToPage="1"/>
  </sheetPr>
  <dimension ref="B1:R402"/>
  <sheetViews>
    <sheetView rightToLeft="1" workbookViewId="0">
      <selection activeCell="B18" sqref="B18"/>
    </sheetView>
  </sheetViews>
  <sheetFormatPr defaultColWidth="9.140625" defaultRowHeight="18"/>
  <cols>
    <col min="1" max="1" width="6.28515625" style="1" customWidth="1"/>
    <col min="2" max="2" width="33.42578125" style="2" bestFit="1" customWidth="1"/>
    <col min="3" max="3" width="41.7109375" style="2" bestFit="1" customWidth="1"/>
    <col min="4" max="4" width="7.140625" style="2" bestFit="1" customWidth="1"/>
    <col min="5" max="5" width="4.5703125" style="1" bestFit="1" customWidth="1"/>
    <col min="6" max="6" width="6.28515625" style="1" bestFit="1" customWidth="1"/>
    <col min="7" max="7" width="11.28515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8.140625" style="1" bestFit="1" customWidth="1"/>
    <col min="12" max="12" width="14.28515625" style="1" bestFit="1" customWidth="1"/>
    <col min="13" max="13" width="11.28515625" style="1" bestFit="1" customWidth="1"/>
    <col min="14" max="14" width="6.8554687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172</v>
      </c>
      <c r="C1" s="79" t="s" vm="1">
        <v>233</v>
      </c>
    </row>
    <row r="2" spans="2:18">
      <c r="B2" s="56" t="s">
        <v>171</v>
      </c>
      <c r="C2" s="79" t="s">
        <v>234</v>
      </c>
    </row>
    <row r="3" spans="2:18">
      <c r="B3" s="56" t="s">
        <v>173</v>
      </c>
      <c r="C3" s="79" t="s">
        <v>235</v>
      </c>
    </row>
    <row r="4" spans="2:18">
      <c r="B4" s="56" t="s">
        <v>174</v>
      </c>
      <c r="C4" s="79">
        <v>162</v>
      </c>
    </row>
    <row r="6" spans="2:18" ht="26.25" customHeight="1">
      <c r="B6" s="207" t="s">
        <v>211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9"/>
    </row>
    <row r="7" spans="2:18" s="3" customFormat="1" ht="78.75">
      <c r="B7" s="22" t="s">
        <v>144</v>
      </c>
      <c r="C7" s="30" t="s">
        <v>60</v>
      </c>
      <c r="D7" s="71" t="s">
        <v>85</v>
      </c>
      <c r="E7" s="30" t="s">
        <v>15</v>
      </c>
      <c r="F7" s="30" t="s">
        <v>86</v>
      </c>
      <c r="G7" s="30" t="s">
        <v>131</v>
      </c>
      <c r="H7" s="30" t="s">
        <v>18</v>
      </c>
      <c r="I7" s="30" t="s">
        <v>130</v>
      </c>
      <c r="J7" s="30" t="s">
        <v>17</v>
      </c>
      <c r="K7" s="30" t="s">
        <v>208</v>
      </c>
      <c r="L7" s="30" t="s">
        <v>0</v>
      </c>
      <c r="M7" s="30" t="s">
        <v>209</v>
      </c>
      <c r="N7" s="30" t="s">
        <v>75</v>
      </c>
      <c r="O7" s="71" t="s">
        <v>175</v>
      </c>
      <c r="P7" s="31" t="s">
        <v>177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24</v>
      </c>
      <c r="H8" s="32" t="s">
        <v>21</v>
      </c>
      <c r="I8" s="32"/>
      <c r="J8" s="32" t="s">
        <v>20</v>
      </c>
      <c r="K8" s="32" t="s">
        <v>20</v>
      </c>
      <c r="L8" s="32" t="s">
        <v>22</v>
      </c>
      <c r="M8" s="32" t="s">
        <v>23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120" t="s">
        <v>214</v>
      </c>
      <c r="C10" s="83"/>
      <c r="D10" s="83"/>
      <c r="E10" s="83"/>
      <c r="F10" s="83"/>
      <c r="G10" s="83"/>
      <c r="H10" s="92">
        <v>3.1142355394148642</v>
      </c>
      <c r="I10" s="83"/>
      <c r="J10" s="83"/>
      <c r="K10" s="104">
        <v>7.2008213802211687E-2</v>
      </c>
      <c r="L10" s="92"/>
      <c r="M10" s="92">
        <v>260538.33850000001</v>
      </c>
      <c r="N10" s="83"/>
      <c r="O10" s="93">
        <v>1</v>
      </c>
      <c r="P10" s="93">
        <f>M10/'סכום נכסי הקרן'!$C$42</f>
        <v>5.023370355496209E-3</v>
      </c>
      <c r="Q10" s="5"/>
    </row>
    <row r="11" spans="2:18" s="127" customFormat="1" ht="20.25" customHeight="1">
      <c r="B11" s="82" t="s">
        <v>229</v>
      </c>
      <c r="C11" s="83"/>
      <c r="D11" s="83"/>
      <c r="E11" s="83"/>
      <c r="F11" s="83"/>
      <c r="G11" s="83"/>
      <c r="H11" s="92">
        <v>3.1142355394148642</v>
      </c>
      <c r="I11" s="83"/>
      <c r="J11" s="83"/>
      <c r="K11" s="104">
        <v>7.2008213802211687E-2</v>
      </c>
      <c r="L11" s="92"/>
      <c r="M11" s="92">
        <v>260538.33850000001</v>
      </c>
      <c r="N11" s="83"/>
      <c r="O11" s="93">
        <v>1</v>
      </c>
      <c r="P11" s="93">
        <f>M11/'סכום נכסי הקרן'!$C$42</f>
        <v>5.023370355496209E-3</v>
      </c>
    </row>
    <row r="12" spans="2:18">
      <c r="B12" s="102" t="s">
        <v>40</v>
      </c>
      <c r="C12" s="83"/>
      <c r="D12" s="83"/>
      <c r="E12" s="83"/>
      <c r="F12" s="83"/>
      <c r="G12" s="83"/>
      <c r="H12" s="92">
        <v>3.1142355394148642</v>
      </c>
      <c r="I12" s="83"/>
      <c r="J12" s="83"/>
      <c r="K12" s="104">
        <v>7.2008213802211687E-2</v>
      </c>
      <c r="L12" s="92"/>
      <c r="M12" s="92">
        <v>260538.33850000001</v>
      </c>
      <c r="N12" s="83"/>
      <c r="O12" s="93">
        <v>1</v>
      </c>
      <c r="P12" s="93">
        <f>M12/'סכום נכסי הקרן'!$C$42</f>
        <v>5.023370355496209E-3</v>
      </c>
    </row>
    <row r="13" spans="2:18">
      <c r="B13" s="88" t="s">
        <v>2674</v>
      </c>
      <c r="C13" s="85">
        <v>3987</v>
      </c>
      <c r="D13" s="98" t="s">
        <v>319</v>
      </c>
      <c r="E13" s="85" t="s">
        <v>378</v>
      </c>
      <c r="F13" s="85" t="s">
        <v>156</v>
      </c>
      <c r="G13" s="113">
        <v>39930</v>
      </c>
      <c r="H13" s="95">
        <v>2.4</v>
      </c>
      <c r="I13" s="98" t="s">
        <v>159</v>
      </c>
      <c r="J13" s="99">
        <v>6.2E-2</v>
      </c>
      <c r="K13" s="99">
        <v>6.1899999999999997E-2</v>
      </c>
      <c r="L13" s="95">
        <v>93000000</v>
      </c>
      <c r="M13" s="95">
        <v>106583.79617</v>
      </c>
      <c r="N13" s="85"/>
      <c r="O13" s="96">
        <v>0.40909064202848594</v>
      </c>
      <c r="P13" s="96">
        <f>M13/'סכום נכסי הקרן'!$C$42</f>
        <v>2.0550138038768076E-3</v>
      </c>
    </row>
    <row r="14" spans="2:18">
      <c r="B14" s="88" t="s">
        <v>2675</v>
      </c>
      <c r="C14" s="85" t="s">
        <v>2676</v>
      </c>
      <c r="D14" s="98" t="s">
        <v>319</v>
      </c>
      <c r="E14" s="85" t="s">
        <v>430</v>
      </c>
      <c r="F14" s="85" t="s">
        <v>156</v>
      </c>
      <c r="G14" s="113">
        <v>40065</v>
      </c>
      <c r="H14" s="95">
        <v>2.77</v>
      </c>
      <c r="I14" s="98" t="s">
        <v>159</v>
      </c>
      <c r="J14" s="99">
        <v>6.25E-2</v>
      </c>
      <c r="K14" s="99">
        <v>6.2400000000000004E-2</v>
      </c>
      <c r="L14" s="95">
        <v>55800000</v>
      </c>
      <c r="M14" s="95">
        <v>60533.062619999997</v>
      </c>
      <c r="N14" s="85"/>
      <c r="O14" s="96">
        <v>0.23233840734729333</v>
      </c>
      <c r="P14" s="96">
        <f>M14/'סכום נכסי הקרן'!$C$42</f>
        <v>1.1671218679115958E-3</v>
      </c>
    </row>
    <row r="15" spans="2:18">
      <c r="B15" s="88" t="s">
        <v>2677</v>
      </c>
      <c r="C15" s="85" t="s">
        <v>2678</v>
      </c>
      <c r="D15" s="98" t="s">
        <v>409</v>
      </c>
      <c r="E15" s="85" t="s">
        <v>313</v>
      </c>
      <c r="F15" s="85" t="s">
        <v>155</v>
      </c>
      <c r="G15" s="195">
        <v>40174</v>
      </c>
      <c r="H15" s="95">
        <v>2.6100000000000003</v>
      </c>
      <c r="I15" s="98" t="s">
        <v>159</v>
      </c>
      <c r="J15" s="99">
        <v>7.0900000000000005E-2</v>
      </c>
      <c r="K15" s="99">
        <v>8.7900000000000006E-2</v>
      </c>
      <c r="L15" s="95">
        <v>1425603.93</v>
      </c>
      <c r="M15" s="95">
        <v>1657.1505199999999</v>
      </c>
      <c r="N15" s="96"/>
      <c r="O15" s="96">
        <v>6.3604862514312832E-3</v>
      </c>
      <c r="P15" s="96">
        <f>M15/'סכום נכסי הקרן'!$C$42</f>
        <v>3.1951078081981113E-5</v>
      </c>
    </row>
    <row r="16" spans="2:18">
      <c r="B16" s="88" t="s">
        <v>2679</v>
      </c>
      <c r="C16" s="85">
        <v>8745</v>
      </c>
      <c r="D16" s="98" t="s">
        <v>319</v>
      </c>
      <c r="E16" s="85" t="s">
        <v>645</v>
      </c>
      <c r="F16" s="85" t="s">
        <v>156</v>
      </c>
      <c r="G16" s="113">
        <v>39902</v>
      </c>
      <c r="H16" s="95">
        <v>4.18</v>
      </c>
      <c r="I16" s="98" t="s">
        <v>159</v>
      </c>
      <c r="J16" s="99">
        <v>8.6999999999999994E-2</v>
      </c>
      <c r="K16" s="99">
        <v>8.9800000000000005E-2</v>
      </c>
      <c r="L16" s="95">
        <v>80000000</v>
      </c>
      <c r="M16" s="95">
        <v>91764.329190000004</v>
      </c>
      <c r="N16" s="85"/>
      <c r="O16" s="96">
        <v>0.35221046437278941</v>
      </c>
      <c r="P16" s="96">
        <f>M16/'סכום נכסי הקרן'!$C$42</f>
        <v>1.769283605625824E-3</v>
      </c>
    </row>
    <row r="17" spans="2:16">
      <c r="B17" s="84"/>
      <c r="C17" s="85"/>
      <c r="D17" s="85"/>
      <c r="E17" s="85"/>
      <c r="F17" s="85"/>
      <c r="G17" s="85"/>
      <c r="H17" s="85"/>
      <c r="I17" s="85"/>
      <c r="J17" s="85"/>
      <c r="K17" s="85"/>
      <c r="L17" s="95"/>
      <c r="M17" s="85"/>
      <c r="N17" s="85"/>
      <c r="O17" s="96"/>
      <c r="P17" s="85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10" t="s">
        <v>2681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10" t="s">
        <v>140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0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</row>
    <row r="111" spans="2:16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</row>
    <row r="112" spans="2:16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</row>
    <row r="113" spans="2:16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</row>
    <row r="114" spans="2:16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</row>
    <row r="115" spans="2:16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</row>
    <row r="116" spans="2:16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3"/>
      <c r="D390" s="1"/>
    </row>
    <row r="391" spans="2:4">
      <c r="B391" s="43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sheetProtection password="CC23" sheet="1" objects="1" scenarios="1"/>
  <mergeCells count="1">
    <mergeCell ref="B6:P6"/>
  </mergeCells>
  <dataValidations count="1">
    <dataValidation allowBlank="1" showInputMessage="1" showErrorMessage="1" sqref="C5:C1048576 AH1:XFD2 A1:B1048576 D1:AF2 D3:F1048576 H3:XFD1048576 G3:G14 G16:G1048576"/>
  </dataValidations>
  <printOptions gridLines="1"/>
  <pageMargins left="0" right="0" top="0.51181102362204722" bottom="0.51181102362204722" header="0" footer="0.23622047244094491"/>
  <pageSetup paperSize="9" scale="76" fitToHeight="100" pageOrder="overThenDown" orientation="landscape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  <pageSetUpPr fitToPage="1"/>
  </sheetPr>
  <dimension ref="B1:W402"/>
  <sheetViews>
    <sheetView rightToLeft="1" workbookViewId="0">
      <selection activeCell="B11" sqref="B11"/>
    </sheetView>
  </sheetViews>
  <sheetFormatPr defaultColWidth="9.140625" defaultRowHeight="18"/>
  <cols>
    <col min="1" max="1" width="6.28515625" style="1" customWidth="1"/>
    <col min="2" max="2" width="30.42578125" style="2" bestFit="1" customWidth="1"/>
    <col min="3" max="3" width="41.7109375" style="2" bestFit="1" customWidth="1"/>
    <col min="4" max="4" width="7.140625" style="2" bestFit="1" customWidth="1"/>
    <col min="5" max="5" width="4.5703125" style="1" bestFit="1" customWidth="1"/>
    <col min="6" max="6" width="6.28515625" style="1" bestFit="1" customWidth="1"/>
    <col min="7" max="7" width="11.28515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8.140625" style="1" bestFit="1" customWidth="1"/>
    <col min="12" max="12" width="14.28515625" style="1" bestFit="1" customWidth="1"/>
    <col min="13" max="13" width="10.140625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172</v>
      </c>
      <c r="C1" s="79" t="s" vm="1">
        <v>233</v>
      </c>
    </row>
    <row r="2" spans="2:18">
      <c r="B2" s="56" t="s">
        <v>171</v>
      </c>
      <c r="C2" s="79" t="s">
        <v>234</v>
      </c>
    </row>
    <row r="3" spans="2:18">
      <c r="B3" s="56" t="s">
        <v>173</v>
      </c>
      <c r="C3" s="79" t="s">
        <v>235</v>
      </c>
    </row>
    <row r="4" spans="2:18">
      <c r="B4" s="56" t="s">
        <v>174</v>
      </c>
      <c r="C4" s="79">
        <v>162</v>
      </c>
    </row>
    <row r="6" spans="2:18" ht="26.25" customHeight="1">
      <c r="B6" s="207" t="s">
        <v>216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9"/>
    </row>
    <row r="7" spans="2:18" s="3" customFormat="1" ht="78.75">
      <c r="B7" s="22" t="s">
        <v>144</v>
      </c>
      <c r="C7" s="30" t="s">
        <v>60</v>
      </c>
      <c r="D7" s="71" t="s">
        <v>85</v>
      </c>
      <c r="E7" s="30" t="s">
        <v>15</v>
      </c>
      <c r="F7" s="30" t="s">
        <v>86</v>
      </c>
      <c r="G7" s="30" t="s">
        <v>131</v>
      </c>
      <c r="H7" s="30" t="s">
        <v>18</v>
      </c>
      <c r="I7" s="30" t="s">
        <v>130</v>
      </c>
      <c r="J7" s="30" t="s">
        <v>17</v>
      </c>
      <c r="K7" s="30" t="s">
        <v>208</v>
      </c>
      <c r="L7" s="30" t="s">
        <v>0</v>
      </c>
      <c r="M7" s="30" t="s">
        <v>209</v>
      </c>
      <c r="N7" s="30" t="s">
        <v>75</v>
      </c>
      <c r="O7" s="71" t="s">
        <v>175</v>
      </c>
      <c r="P7" s="31" t="s">
        <v>177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24</v>
      </c>
      <c r="H8" s="32" t="s">
        <v>21</v>
      </c>
      <c r="I8" s="32"/>
      <c r="J8" s="32" t="s">
        <v>20</v>
      </c>
      <c r="K8" s="32" t="s">
        <v>20</v>
      </c>
      <c r="L8" s="32" t="s">
        <v>22</v>
      </c>
      <c r="M8" s="32" t="s">
        <v>23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120" t="s">
        <v>215</v>
      </c>
      <c r="C10" s="83"/>
      <c r="D10" s="83"/>
      <c r="E10" s="83"/>
      <c r="F10" s="83"/>
      <c r="G10" s="83"/>
      <c r="H10" s="92">
        <v>5.1599999999999993</v>
      </c>
      <c r="I10" s="83"/>
      <c r="J10" s="83"/>
      <c r="K10" s="104">
        <v>8.8399999999999992E-2</v>
      </c>
      <c r="L10" s="92"/>
      <c r="M10" s="92">
        <v>15430.091560000001</v>
      </c>
      <c r="N10" s="83"/>
      <c r="O10" s="93">
        <v>1</v>
      </c>
      <c r="P10" s="93">
        <f>M10/'סכום נכסי הקרן'!$C$42</f>
        <v>2.975034882441927E-4</v>
      </c>
      <c r="Q10" s="5"/>
    </row>
    <row r="11" spans="2:18" s="127" customFormat="1" ht="20.25" customHeight="1">
      <c r="B11" s="82" t="s">
        <v>37</v>
      </c>
      <c r="C11" s="83"/>
      <c r="D11" s="83"/>
      <c r="E11" s="83"/>
      <c r="F11" s="83"/>
      <c r="G11" s="83"/>
      <c r="H11" s="92">
        <v>5.1599999999999993</v>
      </c>
      <c r="I11" s="83"/>
      <c r="J11" s="83"/>
      <c r="K11" s="104">
        <v>8.8399999999999992E-2</v>
      </c>
      <c r="L11" s="92"/>
      <c r="M11" s="92">
        <v>15430.091560000001</v>
      </c>
      <c r="N11" s="83"/>
      <c r="O11" s="93">
        <v>1</v>
      </c>
      <c r="P11" s="93">
        <f>M11/'סכום נכסי הקרן'!$C$42</f>
        <v>2.975034882441927E-4</v>
      </c>
    </row>
    <row r="12" spans="2:18">
      <c r="B12" s="102" t="s">
        <v>40</v>
      </c>
      <c r="C12" s="83"/>
      <c r="D12" s="83"/>
      <c r="E12" s="83"/>
      <c r="F12" s="83"/>
      <c r="G12" s="83"/>
      <c r="H12" s="92">
        <v>5.1599999999999993</v>
      </c>
      <c r="I12" s="83"/>
      <c r="J12" s="83"/>
      <c r="K12" s="104">
        <v>8.8399999999999992E-2</v>
      </c>
      <c r="L12" s="92"/>
      <c r="M12" s="92">
        <v>15430.091560000001</v>
      </c>
      <c r="N12" s="83"/>
      <c r="O12" s="93">
        <v>1</v>
      </c>
      <c r="P12" s="93">
        <f>M12/'סכום נכסי הקרן'!$C$42</f>
        <v>2.975034882441927E-4</v>
      </c>
    </row>
    <row r="13" spans="2:18">
      <c r="B13" s="88" t="s">
        <v>2745</v>
      </c>
      <c r="C13" s="85" t="s">
        <v>2680</v>
      </c>
      <c r="D13" s="98" t="s">
        <v>409</v>
      </c>
      <c r="E13" s="85" t="s">
        <v>313</v>
      </c>
      <c r="F13" s="85" t="s">
        <v>155</v>
      </c>
      <c r="G13" s="195">
        <v>40618</v>
      </c>
      <c r="H13" s="95">
        <v>5.1599999999999993</v>
      </c>
      <c r="I13" s="98" t="s">
        <v>159</v>
      </c>
      <c r="J13" s="99">
        <v>7.1500000000000008E-2</v>
      </c>
      <c r="K13" s="99">
        <v>8.8399999999999992E-2</v>
      </c>
      <c r="L13" s="95">
        <v>15805281.35</v>
      </c>
      <c r="M13" s="95">
        <v>15430.091560000001</v>
      </c>
      <c r="N13" s="85"/>
      <c r="O13" s="96">
        <v>1</v>
      </c>
      <c r="P13" s="96">
        <f>M13/'סכום נכסי הקרן'!$C$42</f>
        <v>2.975034882441927E-4</v>
      </c>
    </row>
    <row r="14" spans="2:18">
      <c r="B14" s="84"/>
      <c r="C14" s="85"/>
      <c r="D14" s="85"/>
      <c r="E14" s="85"/>
      <c r="F14" s="85"/>
      <c r="G14" s="85"/>
      <c r="H14" s="85"/>
      <c r="I14" s="85"/>
      <c r="J14" s="85"/>
      <c r="K14" s="85"/>
      <c r="L14" s="95"/>
      <c r="M14" s="95"/>
      <c r="N14" s="85"/>
      <c r="O14" s="96"/>
      <c r="P14" s="85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23">
      <c r="B17" s="110" t="s">
        <v>2681</v>
      </c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23">
      <c r="B18" s="110" t="s">
        <v>140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2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2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2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2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2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2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2"/>
      <c r="R24" s="2"/>
      <c r="S24" s="2"/>
      <c r="T24" s="2"/>
      <c r="U24" s="2"/>
      <c r="V24" s="2"/>
      <c r="W24" s="2"/>
    </row>
    <row r="25" spans="2:2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2"/>
      <c r="R25" s="2"/>
      <c r="S25" s="2"/>
      <c r="T25" s="2"/>
      <c r="U25" s="2"/>
      <c r="V25" s="2"/>
      <c r="W25" s="2"/>
    </row>
    <row r="26" spans="2:2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2"/>
      <c r="R26" s="2"/>
      <c r="S26" s="2"/>
      <c r="T26" s="2"/>
      <c r="U26" s="2"/>
      <c r="V26" s="2"/>
      <c r="W26" s="2"/>
    </row>
    <row r="27" spans="2:2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2"/>
      <c r="R27" s="2"/>
      <c r="S27" s="2"/>
      <c r="T27" s="2"/>
      <c r="U27" s="2"/>
      <c r="V27" s="2"/>
      <c r="W27" s="2"/>
    </row>
    <row r="28" spans="2:2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2"/>
      <c r="R28" s="2"/>
      <c r="S28" s="2"/>
      <c r="T28" s="2"/>
      <c r="U28" s="2"/>
      <c r="V28" s="2"/>
      <c r="W28" s="2"/>
    </row>
    <row r="29" spans="2:2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2"/>
      <c r="R29" s="2"/>
      <c r="S29" s="2"/>
      <c r="T29" s="2"/>
      <c r="U29" s="2"/>
      <c r="V29" s="2"/>
      <c r="W29" s="2"/>
    </row>
    <row r="30" spans="2:2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2"/>
      <c r="R30" s="2"/>
      <c r="S30" s="2"/>
      <c r="T30" s="2"/>
      <c r="U30" s="2"/>
      <c r="V30" s="2"/>
      <c r="W30" s="2"/>
    </row>
    <row r="31" spans="2:2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2"/>
      <c r="R31" s="2"/>
      <c r="S31" s="2"/>
      <c r="T31" s="2"/>
      <c r="U31" s="2"/>
      <c r="V31" s="2"/>
      <c r="W31" s="2"/>
    </row>
    <row r="32" spans="2:2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2"/>
      <c r="R32" s="2"/>
      <c r="S32" s="2"/>
      <c r="T32" s="2"/>
      <c r="U32" s="2"/>
      <c r="V32" s="2"/>
      <c r="W32" s="2"/>
    </row>
    <row r="33" spans="2:2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2"/>
      <c r="R33" s="2"/>
      <c r="S33" s="2"/>
      <c r="T33" s="2"/>
      <c r="U33" s="2"/>
      <c r="V33" s="2"/>
      <c r="W33" s="2"/>
    </row>
    <row r="34" spans="2:2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2"/>
      <c r="R34" s="2"/>
      <c r="S34" s="2"/>
      <c r="T34" s="2"/>
      <c r="U34" s="2"/>
      <c r="V34" s="2"/>
      <c r="W34" s="2"/>
    </row>
    <row r="35" spans="2:2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2"/>
      <c r="R35" s="2"/>
      <c r="S35" s="2"/>
      <c r="T35" s="2"/>
      <c r="U35" s="2"/>
      <c r="V35" s="2"/>
      <c r="W35" s="2"/>
    </row>
    <row r="36" spans="2:2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2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2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2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2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2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2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2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2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2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2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2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2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</row>
    <row r="111" spans="2:16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</row>
    <row r="112" spans="2:16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</row>
    <row r="113" spans="2:16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</row>
    <row r="114" spans="2:16">
      <c r="D114" s="1"/>
    </row>
    <row r="115" spans="2:16">
      <c r="D115" s="1"/>
    </row>
    <row r="116" spans="2:16">
      <c r="D116" s="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3"/>
      <c r="D390" s="1"/>
    </row>
    <row r="391" spans="2:4">
      <c r="B391" s="43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sheetProtection password="CC23" sheet="1" objects="1" scenarios="1"/>
  <mergeCells count="1">
    <mergeCell ref="B6:P6"/>
  </mergeCells>
  <dataValidations count="1">
    <dataValidation allowBlank="1" showInputMessage="1" showErrorMessage="1" sqref="C5:C1048576 AH1:XFD2 D3:XFD1048576 D1:AF2 A1:B1048576"/>
  </dataValidations>
  <printOptions gridLines="1"/>
  <pageMargins left="0" right="0" top="0.51181102362204722" bottom="0.51181102362204722" header="0" footer="0.23622047244094491"/>
  <pageSetup paperSize="9" scale="78" fitToHeight="10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Z878"/>
  <sheetViews>
    <sheetView rightToLeft="1" zoomScale="90" zoomScaleNormal="90" workbookViewId="0">
      <pane ySplit="10" topLeftCell="A11" activePane="bottomLeft" state="frozen"/>
      <selection pane="bottomLeft" activeCell="B13" sqref="B13"/>
    </sheetView>
  </sheetViews>
  <sheetFormatPr defaultColWidth="9.140625" defaultRowHeight="18"/>
  <cols>
    <col min="1" max="1" width="6.28515625" style="1" customWidth="1"/>
    <col min="2" max="2" width="47.85546875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12" style="1" bestFit="1" customWidth="1"/>
    <col min="10" max="10" width="7" style="1" bestFit="1" customWidth="1"/>
    <col min="11" max="11" width="7.7109375" style="1" bestFit="1" customWidth="1"/>
    <col min="12" max="12" width="15.42578125" style="1" bestFit="1" customWidth="1"/>
    <col min="13" max="13" width="7.28515625" style="1" bestFit="1" customWidth="1"/>
    <col min="14" max="14" width="13.140625" style="1" bestFit="1" customWidth="1"/>
    <col min="15" max="15" width="11.28515625" style="1" bestFit="1" customWidth="1"/>
    <col min="16" max="16" width="11.85546875" style="1" bestFit="1" customWidth="1"/>
    <col min="17" max="17" width="9" style="1" bestFit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6" t="s">
        <v>172</v>
      </c>
      <c r="C1" s="79" t="s" vm="1">
        <v>233</v>
      </c>
    </row>
    <row r="2" spans="2:52">
      <c r="B2" s="56" t="s">
        <v>171</v>
      </c>
      <c r="C2" s="79" t="s">
        <v>234</v>
      </c>
    </row>
    <row r="3" spans="2:52">
      <c r="B3" s="56" t="s">
        <v>173</v>
      </c>
      <c r="C3" s="79" t="s">
        <v>235</v>
      </c>
    </row>
    <row r="4" spans="2:52">
      <c r="B4" s="56" t="s">
        <v>174</v>
      </c>
      <c r="C4" s="79">
        <v>162</v>
      </c>
    </row>
    <row r="6" spans="2:52" ht="21.75" customHeight="1">
      <c r="B6" s="199" t="s">
        <v>200</v>
      </c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0"/>
      <c r="P6" s="200"/>
      <c r="Q6" s="201"/>
    </row>
    <row r="7" spans="2:52" ht="27.75" customHeight="1">
      <c r="B7" s="202" t="s">
        <v>115</v>
      </c>
      <c r="C7" s="203"/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4"/>
      <c r="AT7" s="3"/>
      <c r="AU7" s="3"/>
    </row>
    <row r="8" spans="2:52" s="3" customFormat="1" ht="55.5" customHeight="1">
      <c r="B8" s="22" t="s">
        <v>143</v>
      </c>
      <c r="C8" s="30" t="s">
        <v>60</v>
      </c>
      <c r="D8" s="71" t="s">
        <v>147</v>
      </c>
      <c r="E8" s="30" t="s">
        <v>15</v>
      </c>
      <c r="F8" s="30" t="s">
        <v>86</v>
      </c>
      <c r="G8" s="30" t="s">
        <v>131</v>
      </c>
      <c r="H8" s="30" t="s">
        <v>18</v>
      </c>
      <c r="I8" s="30" t="s">
        <v>130</v>
      </c>
      <c r="J8" s="30" t="s">
        <v>17</v>
      </c>
      <c r="K8" s="30" t="s">
        <v>19</v>
      </c>
      <c r="L8" s="30" t="s">
        <v>0</v>
      </c>
      <c r="M8" s="30" t="s">
        <v>134</v>
      </c>
      <c r="N8" s="30" t="s">
        <v>80</v>
      </c>
      <c r="O8" s="30" t="s">
        <v>75</v>
      </c>
      <c r="P8" s="71" t="s">
        <v>175</v>
      </c>
      <c r="Q8" s="72" t="s">
        <v>177</v>
      </c>
      <c r="AL8" s="1"/>
      <c r="AT8" s="1"/>
      <c r="AU8" s="1"/>
      <c r="AV8" s="1"/>
    </row>
    <row r="9" spans="2:52" s="3" customFormat="1" ht="21.75" customHeight="1">
      <c r="B9" s="15"/>
      <c r="C9" s="32"/>
      <c r="D9" s="32"/>
      <c r="E9" s="32"/>
      <c r="F9" s="32"/>
      <c r="G9" s="32" t="s">
        <v>24</v>
      </c>
      <c r="H9" s="32" t="s">
        <v>21</v>
      </c>
      <c r="I9" s="32"/>
      <c r="J9" s="32" t="s">
        <v>20</v>
      </c>
      <c r="K9" s="32" t="s">
        <v>20</v>
      </c>
      <c r="L9" s="32" t="s">
        <v>22</v>
      </c>
      <c r="M9" s="32" t="s">
        <v>81</v>
      </c>
      <c r="N9" s="32" t="s">
        <v>23</v>
      </c>
      <c r="O9" s="32" t="s">
        <v>20</v>
      </c>
      <c r="P9" s="32" t="s">
        <v>20</v>
      </c>
      <c r="Q9" s="33" t="s">
        <v>20</v>
      </c>
      <c r="AT9" s="1"/>
      <c r="AU9" s="1"/>
    </row>
    <row r="10" spans="2:52" s="4" customFormat="1" ht="18" customHeight="1">
      <c r="B10" s="18"/>
      <c r="C10" s="34" t="s">
        <v>1</v>
      </c>
      <c r="D10" s="34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141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80" t="s">
        <v>31</v>
      </c>
      <c r="C11" s="81"/>
      <c r="D11" s="81"/>
      <c r="E11" s="81"/>
      <c r="F11" s="81"/>
      <c r="G11" s="81"/>
      <c r="H11" s="89">
        <v>4.8591657391200789</v>
      </c>
      <c r="I11" s="81"/>
      <c r="J11" s="81"/>
      <c r="K11" s="90">
        <v>5.5354277377063646E-3</v>
      </c>
      <c r="L11" s="89"/>
      <c r="M11" s="91"/>
      <c r="N11" s="89">
        <v>4650085.2035899963</v>
      </c>
      <c r="O11" s="81"/>
      <c r="P11" s="90">
        <v>1</v>
      </c>
      <c r="Q11" s="90">
        <f>N11/'סכום נכסי הקרן'!$C$42</f>
        <v>8.9657055068099081E-2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22.5" customHeight="1">
      <c r="B12" s="82" t="s">
        <v>229</v>
      </c>
      <c r="C12" s="83"/>
      <c r="D12" s="83"/>
      <c r="E12" s="83"/>
      <c r="F12" s="83"/>
      <c r="G12" s="83"/>
      <c r="H12" s="92">
        <v>4.8555641567395913</v>
      </c>
      <c r="I12" s="83"/>
      <c r="J12" s="83"/>
      <c r="K12" s="93">
        <v>5.5165346639542119E-3</v>
      </c>
      <c r="L12" s="92"/>
      <c r="M12" s="94"/>
      <c r="N12" s="92">
        <v>4645306.2132799998</v>
      </c>
      <c r="O12" s="83"/>
      <c r="P12" s="93">
        <v>0.99897227897968255</v>
      </c>
      <c r="Q12" s="93">
        <f>N12/'סכום נכסי הקרן'!$C$42</f>
        <v>8.956491262798584E-2</v>
      </c>
      <c r="AV12" s="4"/>
    </row>
    <row r="13" spans="2:52" s="127" customFormat="1">
      <c r="B13" s="122" t="s">
        <v>29</v>
      </c>
      <c r="C13" s="123"/>
      <c r="D13" s="123"/>
      <c r="E13" s="123"/>
      <c r="F13" s="123"/>
      <c r="G13" s="123"/>
      <c r="H13" s="124">
        <v>5.0429354633105081</v>
      </c>
      <c r="I13" s="123"/>
      <c r="J13" s="123"/>
      <c r="K13" s="125">
        <v>3.3938196145926768E-3</v>
      </c>
      <c r="L13" s="124"/>
      <c r="M13" s="126"/>
      <c r="N13" s="124">
        <v>2984873.7475399994</v>
      </c>
      <c r="O13" s="123"/>
      <c r="P13" s="125">
        <v>0.64189657110703979</v>
      </c>
      <c r="Q13" s="125">
        <f>N13/'סכום נכסי הקרן'!$C$42</f>
        <v>5.755055622376784E-2</v>
      </c>
    </row>
    <row r="14" spans="2:52">
      <c r="B14" s="86" t="s">
        <v>28</v>
      </c>
      <c r="C14" s="83"/>
      <c r="D14" s="83"/>
      <c r="E14" s="83"/>
      <c r="F14" s="83"/>
      <c r="G14" s="83"/>
      <c r="H14" s="92">
        <v>5.0429354633105081</v>
      </c>
      <c r="I14" s="83"/>
      <c r="J14" s="83"/>
      <c r="K14" s="93">
        <v>3.3938196145926768E-3</v>
      </c>
      <c r="L14" s="92"/>
      <c r="M14" s="94"/>
      <c r="N14" s="92">
        <v>2984873.7475399994</v>
      </c>
      <c r="O14" s="83"/>
      <c r="P14" s="93">
        <v>0.64189657110703979</v>
      </c>
      <c r="Q14" s="93">
        <f>N14/'סכום נכסי הקרן'!$C$42</f>
        <v>5.755055622376784E-2</v>
      </c>
    </row>
    <row r="15" spans="2:52">
      <c r="B15" s="87" t="s">
        <v>236</v>
      </c>
      <c r="C15" s="85" t="s">
        <v>237</v>
      </c>
      <c r="D15" s="98" t="s">
        <v>148</v>
      </c>
      <c r="E15" s="85" t="s">
        <v>238</v>
      </c>
      <c r="F15" s="85"/>
      <c r="G15" s="85"/>
      <c r="H15" s="95">
        <v>4.4999999999999982</v>
      </c>
      <c r="I15" s="98" t="s">
        <v>159</v>
      </c>
      <c r="J15" s="99">
        <v>0.04</v>
      </c>
      <c r="K15" s="96">
        <v>3.0000000000000003E-4</v>
      </c>
      <c r="L15" s="95">
        <v>371922326</v>
      </c>
      <c r="M15" s="97">
        <v>155.04</v>
      </c>
      <c r="N15" s="95">
        <v>576628.3685499999</v>
      </c>
      <c r="O15" s="96">
        <v>2.3921208052042325E-2</v>
      </c>
      <c r="P15" s="96">
        <v>0.12400382859755486</v>
      </c>
      <c r="Q15" s="96">
        <f>N15/'סכום נכסי הקרן'!$C$42</f>
        <v>1.1117818089226095E-2</v>
      </c>
    </row>
    <row r="16" spans="2:52" ht="20.25">
      <c r="B16" s="87" t="s">
        <v>239</v>
      </c>
      <c r="C16" s="85" t="s">
        <v>240</v>
      </c>
      <c r="D16" s="98" t="s">
        <v>148</v>
      </c>
      <c r="E16" s="85" t="s">
        <v>238</v>
      </c>
      <c r="F16" s="85"/>
      <c r="G16" s="85"/>
      <c r="H16" s="95">
        <v>6.9799999999999995</v>
      </c>
      <c r="I16" s="98" t="s">
        <v>159</v>
      </c>
      <c r="J16" s="99">
        <v>0.04</v>
      </c>
      <c r="K16" s="96">
        <v>3.0999999999999999E-3</v>
      </c>
      <c r="L16" s="95">
        <v>134489792</v>
      </c>
      <c r="M16" s="97">
        <v>158.28</v>
      </c>
      <c r="N16" s="95">
        <v>212870.43706999999</v>
      </c>
      <c r="O16" s="96">
        <v>1.2720965951192806E-2</v>
      </c>
      <c r="P16" s="96">
        <v>4.5777749815349197E-2</v>
      </c>
      <c r="Q16" s="96">
        <f>N16/'סכום נכסי הקרן'!$C$42</f>
        <v>4.104298236088425E-3</v>
      </c>
      <c r="AT16" s="4"/>
    </row>
    <row r="17" spans="2:47" ht="20.25">
      <c r="B17" s="87" t="s">
        <v>241</v>
      </c>
      <c r="C17" s="85" t="s">
        <v>242</v>
      </c>
      <c r="D17" s="98" t="s">
        <v>148</v>
      </c>
      <c r="E17" s="85" t="s">
        <v>238</v>
      </c>
      <c r="F17" s="85"/>
      <c r="G17" s="85"/>
      <c r="H17" s="95">
        <v>1.5499999999999998</v>
      </c>
      <c r="I17" s="98" t="s">
        <v>159</v>
      </c>
      <c r="J17" s="99">
        <v>3.5000000000000003E-2</v>
      </c>
      <c r="K17" s="96">
        <v>3.700000000000001E-3</v>
      </c>
      <c r="L17" s="95">
        <v>865906470</v>
      </c>
      <c r="M17" s="97">
        <v>123.96</v>
      </c>
      <c r="N17" s="95">
        <v>1073377.6932999999</v>
      </c>
      <c r="O17" s="96">
        <v>4.4010335210480304E-2</v>
      </c>
      <c r="P17" s="96">
        <v>0.23082968296394274</v>
      </c>
      <c r="Q17" s="96">
        <f>N17/'סכום נכסי הקרן'!$C$42</f>
        <v>2.0695509596850063E-2</v>
      </c>
      <c r="AU17" s="4"/>
    </row>
    <row r="18" spans="2:47">
      <c r="B18" s="87" t="s">
        <v>243</v>
      </c>
      <c r="C18" s="85" t="s">
        <v>244</v>
      </c>
      <c r="D18" s="98" t="s">
        <v>148</v>
      </c>
      <c r="E18" s="85" t="s">
        <v>238</v>
      </c>
      <c r="F18" s="85"/>
      <c r="G18" s="85"/>
      <c r="H18" s="95">
        <v>15.1</v>
      </c>
      <c r="I18" s="98" t="s">
        <v>159</v>
      </c>
      <c r="J18" s="99">
        <v>0.04</v>
      </c>
      <c r="K18" s="96">
        <v>9.1000000000000004E-3</v>
      </c>
      <c r="L18" s="95">
        <v>201797231</v>
      </c>
      <c r="M18" s="97">
        <v>184.79</v>
      </c>
      <c r="N18" s="95">
        <v>372901.08847000002</v>
      </c>
      <c r="O18" s="96">
        <v>1.2461616921304798E-2</v>
      </c>
      <c r="P18" s="96">
        <v>8.0192313074631386E-2</v>
      </c>
      <c r="Q18" s="96">
        <f>N18/'סכום נכסי הקרן'!$C$42</f>
        <v>7.189806629370468E-3</v>
      </c>
      <c r="AT18" s="3"/>
    </row>
    <row r="19" spans="2:47">
      <c r="B19" s="87" t="s">
        <v>245</v>
      </c>
      <c r="C19" s="85" t="s">
        <v>246</v>
      </c>
      <c r="D19" s="98" t="s">
        <v>148</v>
      </c>
      <c r="E19" s="85" t="s">
        <v>238</v>
      </c>
      <c r="F19" s="85"/>
      <c r="G19" s="85"/>
      <c r="H19" s="95">
        <v>19.399999999999999</v>
      </c>
      <c r="I19" s="98" t="s">
        <v>159</v>
      </c>
      <c r="J19" s="99">
        <v>2.75E-2</v>
      </c>
      <c r="K19" s="96">
        <v>1.09E-2</v>
      </c>
      <c r="L19" s="95">
        <v>24835621</v>
      </c>
      <c r="M19" s="97">
        <v>144.6</v>
      </c>
      <c r="N19" s="95">
        <v>35912.309160000004</v>
      </c>
      <c r="O19" s="96">
        <v>1.4051217457902705E-3</v>
      </c>
      <c r="P19" s="96">
        <v>7.7229357286345409E-3</v>
      </c>
      <c r="Q19" s="96">
        <f>N19/'סכום נכסי הקרן'!$C$42</f>
        <v>6.9241567390957684E-4</v>
      </c>
      <c r="AU19" s="3"/>
    </row>
    <row r="20" spans="2:47">
      <c r="B20" s="87" t="s">
        <v>247</v>
      </c>
      <c r="C20" s="85" t="s">
        <v>248</v>
      </c>
      <c r="D20" s="98" t="s">
        <v>148</v>
      </c>
      <c r="E20" s="85" t="s">
        <v>238</v>
      </c>
      <c r="F20" s="85"/>
      <c r="G20" s="85"/>
      <c r="H20" s="95">
        <v>6.669999999999999</v>
      </c>
      <c r="I20" s="98" t="s">
        <v>159</v>
      </c>
      <c r="J20" s="99">
        <v>1.7500000000000002E-2</v>
      </c>
      <c r="K20" s="96">
        <v>2.2000000000000001E-3</v>
      </c>
      <c r="L20" s="95">
        <v>49324794</v>
      </c>
      <c r="M20" s="97">
        <v>111.6</v>
      </c>
      <c r="N20" s="95">
        <v>55046.47335</v>
      </c>
      <c r="O20" s="96">
        <v>3.5579967799363489E-3</v>
      </c>
      <c r="P20" s="96">
        <v>1.1837734351082981E-2</v>
      </c>
      <c r="Q20" s="96">
        <f>N20/'סכום נכסי הקרן'!$C$42</f>
        <v>1.061336400596575E-3</v>
      </c>
    </row>
    <row r="21" spans="2:47">
      <c r="B21" s="87" t="s">
        <v>249</v>
      </c>
      <c r="C21" s="85" t="s">
        <v>250</v>
      </c>
      <c r="D21" s="98" t="s">
        <v>148</v>
      </c>
      <c r="E21" s="85" t="s">
        <v>238</v>
      </c>
      <c r="F21" s="85"/>
      <c r="G21" s="85"/>
      <c r="H21" s="95">
        <v>2.9200000000000008</v>
      </c>
      <c r="I21" s="98" t="s">
        <v>159</v>
      </c>
      <c r="J21" s="99">
        <v>0.03</v>
      </c>
      <c r="K21" s="96">
        <v>-1.0000000000000002E-3</v>
      </c>
      <c r="L21" s="95">
        <v>66037713</v>
      </c>
      <c r="M21" s="97">
        <v>122.71</v>
      </c>
      <c r="N21" s="95">
        <v>81034.882569999987</v>
      </c>
      <c r="O21" s="96">
        <v>4.307671057612269E-3</v>
      </c>
      <c r="P21" s="96">
        <v>1.7426537154080268E-2</v>
      </c>
      <c r="Q21" s="96">
        <f>N21/'סכום נכסי הקרן'!$C$42</f>
        <v>1.5624120012696493E-3</v>
      </c>
    </row>
    <row r="22" spans="2:47">
      <c r="B22" s="87" t="s">
        <v>251</v>
      </c>
      <c r="C22" s="85" t="s">
        <v>252</v>
      </c>
      <c r="D22" s="98" t="s">
        <v>148</v>
      </c>
      <c r="E22" s="85" t="s">
        <v>238</v>
      </c>
      <c r="F22" s="85"/>
      <c r="G22" s="85"/>
      <c r="H22" s="95">
        <v>8.77</v>
      </c>
      <c r="I22" s="98" t="s">
        <v>159</v>
      </c>
      <c r="J22" s="99">
        <v>7.4999999999999997E-3</v>
      </c>
      <c r="K22" s="96">
        <v>3.7000000000000006E-3</v>
      </c>
      <c r="L22" s="95">
        <v>1290598</v>
      </c>
      <c r="M22" s="97">
        <v>103.65</v>
      </c>
      <c r="N22" s="95">
        <v>1337.70479</v>
      </c>
      <c r="O22" s="96">
        <v>1.4533209719405919E-4</v>
      </c>
      <c r="P22" s="96">
        <v>2.8767317832526044E-4</v>
      </c>
      <c r="Q22" s="96">
        <f>N22/'סכום נכסי הקרן'!$C$42</f>
        <v>2.5791929990722961E-5</v>
      </c>
    </row>
    <row r="23" spans="2:47">
      <c r="B23" s="87" t="s">
        <v>253</v>
      </c>
      <c r="C23" s="85" t="s">
        <v>254</v>
      </c>
      <c r="D23" s="98" t="s">
        <v>148</v>
      </c>
      <c r="E23" s="85" t="s">
        <v>238</v>
      </c>
      <c r="F23" s="85"/>
      <c r="G23" s="85"/>
      <c r="H23" s="95">
        <v>5.6500000000000012</v>
      </c>
      <c r="I23" s="98" t="s">
        <v>159</v>
      </c>
      <c r="J23" s="99">
        <v>2.75E-2</v>
      </c>
      <c r="K23" s="96">
        <v>1.2999999999999999E-3</v>
      </c>
      <c r="L23" s="95">
        <v>334693186</v>
      </c>
      <c r="M23" s="97">
        <v>118.86</v>
      </c>
      <c r="N23" s="95">
        <v>397816.32075999992</v>
      </c>
      <c r="O23" s="96">
        <v>2.0638486881375432E-2</v>
      </c>
      <c r="P23" s="96">
        <v>8.5550329368776851E-2</v>
      </c>
      <c r="Q23" s="96">
        <f>N23/'סכום נכסי הקרן'!$C$42</f>
        <v>7.6701905913104393E-3</v>
      </c>
    </row>
    <row r="24" spans="2:47">
      <c r="B24" s="87" t="s">
        <v>255</v>
      </c>
      <c r="C24" s="85" t="s">
        <v>256</v>
      </c>
      <c r="D24" s="98" t="s">
        <v>148</v>
      </c>
      <c r="E24" s="85" t="s">
        <v>238</v>
      </c>
      <c r="F24" s="85"/>
      <c r="G24" s="85"/>
      <c r="H24" s="95">
        <v>0.65999999999999992</v>
      </c>
      <c r="I24" s="98" t="s">
        <v>159</v>
      </c>
      <c r="J24" s="99">
        <v>0.01</v>
      </c>
      <c r="K24" s="96">
        <v>5.4999999999999997E-3</v>
      </c>
      <c r="L24" s="95">
        <v>172765504</v>
      </c>
      <c r="M24" s="97">
        <v>103</v>
      </c>
      <c r="N24" s="95">
        <v>177948.46952000001</v>
      </c>
      <c r="O24" s="96">
        <v>1.0658620433730831E-2</v>
      </c>
      <c r="P24" s="96">
        <v>3.8267786874661737E-2</v>
      </c>
      <c r="Q24" s="96">
        <f>N24/'סכום נכסי הקרן'!$C$42</f>
        <v>3.4309770751558264E-3</v>
      </c>
    </row>
    <row r="25" spans="2:47">
      <c r="B25" s="88"/>
      <c r="C25" s="85"/>
      <c r="D25" s="85"/>
      <c r="E25" s="85"/>
      <c r="F25" s="85"/>
      <c r="G25" s="85"/>
      <c r="H25" s="85"/>
      <c r="I25" s="85"/>
      <c r="J25" s="85"/>
      <c r="K25" s="96"/>
      <c r="L25" s="95"/>
      <c r="M25" s="97"/>
      <c r="N25" s="85"/>
      <c r="O25" s="85"/>
      <c r="P25" s="96"/>
      <c r="Q25" s="85"/>
    </row>
    <row r="26" spans="2:47" s="127" customFormat="1">
      <c r="B26" s="122" t="s">
        <v>61</v>
      </c>
      <c r="C26" s="123"/>
      <c r="D26" s="123"/>
      <c r="E26" s="123"/>
      <c r="F26" s="123"/>
      <c r="G26" s="123"/>
      <c r="H26" s="124">
        <v>4.5187364292857488</v>
      </c>
      <c r="I26" s="123"/>
      <c r="J26" s="123"/>
      <c r="K26" s="125">
        <v>9.3324299533320675E-3</v>
      </c>
      <c r="L26" s="124"/>
      <c r="M26" s="126"/>
      <c r="N26" s="124">
        <v>1660432.4657400004</v>
      </c>
      <c r="O26" s="123"/>
      <c r="P26" s="125">
        <v>0.35707570787264281</v>
      </c>
      <c r="Q26" s="125">
        <f>N26/'סכום נכסי הקרן'!$C$42</f>
        <v>3.2014356404218E-2</v>
      </c>
    </row>
    <row r="27" spans="2:47">
      <c r="B27" s="86" t="s">
        <v>25</v>
      </c>
      <c r="C27" s="83"/>
      <c r="D27" s="83"/>
      <c r="E27" s="83"/>
      <c r="F27" s="83"/>
      <c r="G27" s="83"/>
      <c r="H27" s="92">
        <v>0.17387632381780641</v>
      </c>
      <c r="I27" s="83"/>
      <c r="J27" s="83"/>
      <c r="K27" s="93">
        <v>2.4902666582224354E-3</v>
      </c>
      <c r="L27" s="92"/>
      <c r="M27" s="94"/>
      <c r="N27" s="92">
        <v>577969.62415999989</v>
      </c>
      <c r="O27" s="83"/>
      <c r="P27" s="93">
        <v>0.12429226537909265</v>
      </c>
      <c r="Q27" s="93">
        <f>N27/'סכום נכסי הקרן'!$C$42</f>
        <v>1.1143678481632094E-2</v>
      </c>
    </row>
    <row r="28" spans="2:47">
      <c r="B28" s="87" t="s">
        <v>257</v>
      </c>
      <c r="C28" s="85" t="s">
        <v>258</v>
      </c>
      <c r="D28" s="98" t="s">
        <v>148</v>
      </c>
      <c r="E28" s="85" t="s">
        <v>238</v>
      </c>
      <c r="F28" s="85"/>
      <c r="G28" s="85"/>
      <c r="H28" s="95">
        <v>0.02</v>
      </c>
      <c r="I28" s="98" t="s">
        <v>159</v>
      </c>
      <c r="J28" s="99">
        <v>0</v>
      </c>
      <c r="K28" s="96">
        <v>6.1000000000000013E-3</v>
      </c>
      <c r="L28" s="95">
        <v>163188327</v>
      </c>
      <c r="M28" s="97">
        <v>99.99</v>
      </c>
      <c r="N28" s="95">
        <v>163172.00816999999</v>
      </c>
      <c r="O28" s="96">
        <v>1.4835302454545455E-2</v>
      </c>
      <c r="P28" s="96">
        <v>3.5090111476672861E-2</v>
      </c>
      <c r="Q28" s="96">
        <f>N28/'סכום נכסי הקרן'!$C$42</f>
        <v>3.1460760570097943E-3</v>
      </c>
    </row>
    <row r="29" spans="2:47">
      <c r="B29" s="87" t="s">
        <v>259</v>
      </c>
      <c r="C29" s="85" t="s">
        <v>260</v>
      </c>
      <c r="D29" s="98" t="s">
        <v>148</v>
      </c>
      <c r="E29" s="85" t="s">
        <v>238</v>
      </c>
      <c r="F29" s="85"/>
      <c r="G29" s="85"/>
      <c r="H29" s="95">
        <v>8.9999999999999983E-2</v>
      </c>
      <c r="I29" s="98" t="s">
        <v>159</v>
      </c>
      <c r="J29" s="99">
        <v>0</v>
      </c>
      <c r="K29" s="96">
        <v>1.0999999999999998E-3</v>
      </c>
      <c r="L29" s="95">
        <v>14120391</v>
      </c>
      <c r="M29" s="97">
        <v>99.99</v>
      </c>
      <c r="N29" s="95">
        <v>14118.97896</v>
      </c>
      <c r="O29" s="96">
        <v>1.283671909090909E-3</v>
      </c>
      <c r="P29" s="96">
        <v>3.0362839263890803E-3</v>
      </c>
      <c r="Q29" s="96">
        <f>N29/'סכום נכסי הקרן'!$C$42</f>
        <v>2.7222427519064989E-4</v>
      </c>
    </row>
    <row r="30" spans="2:47">
      <c r="B30" s="87" t="s">
        <v>261</v>
      </c>
      <c r="C30" s="85" t="s">
        <v>262</v>
      </c>
      <c r="D30" s="98" t="s">
        <v>148</v>
      </c>
      <c r="E30" s="85" t="s">
        <v>238</v>
      </c>
      <c r="F30" s="85"/>
      <c r="G30" s="85"/>
      <c r="H30" s="95">
        <v>0.26</v>
      </c>
      <c r="I30" s="98" t="s">
        <v>159</v>
      </c>
      <c r="J30" s="99">
        <v>0</v>
      </c>
      <c r="K30" s="96">
        <v>8.0000000000000004E-4</v>
      </c>
      <c r="L30" s="95">
        <v>5474897</v>
      </c>
      <c r="M30" s="97">
        <v>99.98</v>
      </c>
      <c r="N30" s="95">
        <v>5473.8020199999992</v>
      </c>
      <c r="O30" s="96">
        <v>6.8436212500000003E-4</v>
      </c>
      <c r="P30" s="96">
        <v>1.1771401555769495E-3</v>
      </c>
      <c r="Q30" s="96">
        <f>N30/'סכום נכסי הקרן'!$C$42</f>
        <v>1.0553891975143328E-4</v>
      </c>
    </row>
    <row r="31" spans="2:47">
      <c r="B31" s="87" t="s">
        <v>263</v>
      </c>
      <c r="C31" s="85" t="s">
        <v>264</v>
      </c>
      <c r="D31" s="98" t="s">
        <v>148</v>
      </c>
      <c r="E31" s="85" t="s">
        <v>238</v>
      </c>
      <c r="F31" s="85"/>
      <c r="G31" s="85"/>
      <c r="H31" s="95">
        <v>0.19000000000000003</v>
      </c>
      <c r="I31" s="98" t="s">
        <v>159</v>
      </c>
      <c r="J31" s="99">
        <v>0</v>
      </c>
      <c r="K31" s="96">
        <v>1.1000000000000001E-3</v>
      </c>
      <c r="L31" s="95">
        <v>346920194</v>
      </c>
      <c r="M31" s="97">
        <v>99.98</v>
      </c>
      <c r="N31" s="95">
        <v>346850.80995999998</v>
      </c>
      <c r="O31" s="96">
        <v>3.1538199454545453E-2</v>
      </c>
      <c r="P31" s="96">
        <v>7.4590205291770018E-2</v>
      </c>
      <c r="Q31" s="96">
        <f>N31/'סכום נכסי הקרן'!$C$42</f>
        <v>6.6875381433850398E-3</v>
      </c>
    </row>
    <row r="32" spans="2:47">
      <c r="B32" s="87" t="s">
        <v>265</v>
      </c>
      <c r="C32" s="85" t="s">
        <v>266</v>
      </c>
      <c r="D32" s="98" t="s">
        <v>148</v>
      </c>
      <c r="E32" s="85" t="s">
        <v>238</v>
      </c>
      <c r="F32" s="85"/>
      <c r="G32" s="85"/>
      <c r="H32" s="95">
        <v>0.36</v>
      </c>
      <c r="I32" s="98" t="s">
        <v>159</v>
      </c>
      <c r="J32" s="99">
        <v>0</v>
      </c>
      <c r="K32" s="96">
        <v>8.0000000000000004E-4</v>
      </c>
      <c r="L32" s="95">
        <v>9250000</v>
      </c>
      <c r="M32" s="97">
        <v>99.97</v>
      </c>
      <c r="N32" s="95">
        <v>9247.2250000000004</v>
      </c>
      <c r="O32" s="96">
        <v>1.1562499999999999E-3</v>
      </c>
      <c r="P32" s="96">
        <v>1.9886140995569036E-3</v>
      </c>
      <c r="Q32" s="96">
        <f>N32/'סכום נכסי הקרן'!$C$42</f>
        <v>1.7829328383317156E-4</v>
      </c>
    </row>
    <row r="33" spans="2:17">
      <c r="B33" s="87" t="s">
        <v>267</v>
      </c>
      <c r="C33" s="85" t="s">
        <v>268</v>
      </c>
      <c r="D33" s="98" t="s">
        <v>148</v>
      </c>
      <c r="E33" s="85" t="s">
        <v>238</v>
      </c>
      <c r="F33" s="85"/>
      <c r="G33" s="85"/>
      <c r="H33" s="95">
        <v>0.44</v>
      </c>
      <c r="I33" s="98" t="s">
        <v>159</v>
      </c>
      <c r="J33" s="99">
        <v>0</v>
      </c>
      <c r="K33" s="96">
        <v>8.9999999999999998E-4</v>
      </c>
      <c r="L33" s="95">
        <v>7350000</v>
      </c>
      <c r="M33" s="97">
        <v>99.96</v>
      </c>
      <c r="N33" s="95">
        <v>7347.06</v>
      </c>
      <c r="O33" s="96">
        <v>9.1874999999999997E-4</v>
      </c>
      <c r="P33" s="96">
        <v>1.5799839526226022E-3</v>
      </c>
      <c r="Q33" s="96">
        <f>N33/'סכום נכסי הקרן'!$C$42</f>
        <v>1.4165670824699749E-4</v>
      </c>
    </row>
    <row r="34" spans="2:17">
      <c r="B34" s="87" t="s">
        <v>269</v>
      </c>
      <c r="C34" s="85" t="s">
        <v>270</v>
      </c>
      <c r="D34" s="98" t="s">
        <v>148</v>
      </c>
      <c r="E34" s="85" t="s">
        <v>238</v>
      </c>
      <c r="F34" s="85"/>
      <c r="G34" s="85"/>
      <c r="H34" s="95">
        <v>0.51</v>
      </c>
      <c r="I34" s="98" t="s">
        <v>159</v>
      </c>
      <c r="J34" s="99">
        <v>0</v>
      </c>
      <c r="K34" s="96">
        <v>1.0000000000000002E-3</v>
      </c>
      <c r="L34" s="95">
        <v>8854100</v>
      </c>
      <c r="M34" s="97">
        <v>99.95</v>
      </c>
      <c r="N34" s="95">
        <v>8849.6729500000001</v>
      </c>
      <c r="O34" s="96">
        <v>1.1067625E-3</v>
      </c>
      <c r="P34" s="96">
        <v>1.9031206015682905E-3</v>
      </c>
      <c r="Q34" s="96">
        <f>N34/'סכום נכסי הקרן'!$C$42</f>
        <v>1.7062818857604205E-4</v>
      </c>
    </row>
    <row r="35" spans="2:17">
      <c r="B35" s="87" t="s">
        <v>271</v>
      </c>
      <c r="C35" s="85" t="s">
        <v>272</v>
      </c>
      <c r="D35" s="98" t="s">
        <v>148</v>
      </c>
      <c r="E35" s="85" t="s">
        <v>238</v>
      </c>
      <c r="F35" s="85"/>
      <c r="G35" s="85"/>
      <c r="H35" s="95">
        <v>0.58999999999999986</v>
      </c>
      <c r="I35" s="98" t="s">
        <v>159</v>
      </c>
      <c r="J35" s="99">
        <v>0</v>
      </c>
      <c r="K35" s="96">
        <v>1E-3</v>
      </c>
      <c r="L35" s="95">
        <v>6252100</v>
      </c>
      <c r="M35" s="97">
        <v>99.94</v>
      </c>
      <c r="N35" s="95">
        <v>6248.3487400000004</v>
      </c>
      <c r="O35" s="96">
        <v>7.815125E-4</v>
      </c>
      <c r="P35" s="96">
        <v>1.3437062906236858E-3</v>
      </c>
      <c r="Q35" s="96">
        <f>N35/'סכום נכסי הקרן'!$C$42</f>
        <v>1.2047274889379894E-4</v>
      </c>
    </row>
    <row r="36" spans="2:17">
      <c r="B36" s="87" t="s">
        <v>273</v>
      </c>
      <c r="C36" s="85" t="s">
        <v>274</v>
      </c>
      <c r="D36" s="98" t="s">
        <v>148</v>
      </c>
      <c r="E36" s="85" t="s">
        <v>238</v>
      </c>
      <c r="F36" s="85"/>
      <c r="G36" s="85"/>
      <c r="H36" s="95">
        <v>0.67999999999999994</v>
      </c>
      <c r="I36" s="98" t="s">
        <v>159</v>
      </c>
      <c r="J36" s="99">
        <v>0</v>
      </c>
      <c r="K36" s="96">
        <v>1E-3</v>
      </c>
      <c r="L36" s="95">
        <v>4057600</v>
      </c>
      <c r="M36" s="97">
        <v>99.93</v>
      </c>
      <c r="N36" s="95">
        <v>4054.7596800000001</v>
      </c>
      <c r="O36" s="96">
        <v>4.5084444444444446E-4</v>
      </c>
      <c r="P36" s="96">
        <v>8.7197535152035751E-4</v>
      </c>
      <c r="Q36" s="96">
        <f>N36/'סכום נכסי הקרן'!$C$42</f>
        <v>7.8178742109285748E-5</v>
      </c>
    </row>
    <row r="37" spans="2:17">
      <c r="B37" s="87" t="s">
        <v>275</v>
      </c>
      <c r="C37" s="85" t="s">
        <v>276</v>
      </c>
      <c r="D37" s="98" t="s">
        <v>148</v>
      </c>
      <c r="E37" s="85" t="s">
        <v>238</v>
      </c>
      <c r="F37" s="85"/>
      <c r="G37" s="85"/>
      <c r="H37" s="95">
        <v>0.76</v>
      </c>
      <c r="I37" s="98" t="s">
        <v>159</v>
      </c>
      <c r="J37" s="99">
        <v>0</v>
      </c>
      <c r="K37" s="96">
        <v>8.9999999999999998E-4</v>
      </c>
      <c r="L37" s="95">
        <v>2580000</v>
      </c>
      <c r="M37" s="97">
        <v>99.93</v>
      </c>
      <c r="N37" s="95">
        <v>2578.194</v>
      </c>
      <c r="O37" s="96">
        <v>2.8666666666666668E-4</v>
      </c>
      <c r="P37" s="96">
        <v>5.5444016337798758E-4</v>
      </c>
      <c r="Q37" s="96">
        <f>N37/'סכום נכסי הקרן'!$C$42</f>
        <v>4.9709472259946076E-5</v>
      </c>
    </row>
    <row r="38" spans="2:17">
      <c r="B38" s="87" t="s">
        <v>277</v>
      </c>
      <c r="C38" s="85" t="s">
        <v>278</v>
      </c>
      <c r="D38" s="98" t="s">
        <v>148</v>
      </c>
      <c r="E38" s="85" t="s">
        <v>238</v>
      </c>
      <c r="F38" s="85"/>
      <c r="G38" s="85"/>
      <c r="H38" s="95">
        <v>0.84000000000000008</v>
      </c>
      <c r="I38" s="98" t="s">
        <v>159</v>
      </c>
      <c r="J38" s="99">
        <v>0</v>
      </c>
      <c r="K38" s="96">
        <v>7.000000000000001E-4</v>
      </c>
      <c r="L38" s="95">
        <v>1876000</v>
      </c>
      <c r="M38" s="97">
        <v>99.94</v>
      </c>
      <c r="N38" s="95">
        <v>1874.8743999999999</v>
      </c>
      <c r="O38" s="96">
        <v>2.0844444444444445E-4</v>
      </c>
      <c r="P38" s="96">
        <v>4.0319140788055757E-4</v>
      </c>
      <c r="Q38" s="96">
        <f>N38/'סכום נכסי הקרן'!$C$42</f>
        <v>3.6148954259331547E-5</v>
      </c>
    </row>
    <row r="39" spans="2:17">
      <c r="B39" s="87" t="s">
        <v>279</v>
      </c>
      <c r="C39" s="85" t="s">
        <v>280</v>
      </c>
      <c r="D39" s="98" t="s">
        <v>148</v>
      </c>
      <c r="E39" s="85" t="s">
        <v>238</v>
      </c>
      <c r="F39" s="85"/>
      <c r="G39" s="85"/>
      <c r="H39" s="95">
        <v>0.92999999999999994</v>
      </c>
      <c r="I39" s="98" t="s">
        <v>159</v>
      </c>
      <c r="J39" s="99">
        <v>0</v>
      </c>
      <c r="K39" s="96">
        <v>7.000000000000001E-4</v>
      </c>
      <c r="L39" s="95">
        <v>8159602</v>
      </c>
      <c r="M39" s="97">
        <v>99.93</v>
      </c>
      <c r="N39" s="95">
        <v>8153.8902800000005</v>
      </c>
      <c r="O39" s="96">
        <v>9.066224444444444E-4</v>
      </c>
      <c r="P39" s="96">
        <v>1.7534926615333775E-3</v>
      </c>
      <c r="Q39" s="96">
        <f>N39/'סכום נכסי הקרן'!$C$42</f>
        <v>1.5721298811660565E-4</v>
      </c>
    </row>
    <row r="40" spans="2:17">
      <c r="B40" s="88"/>
      <c r="C40" s="85"/>
      <c r="D40" s="85"/>
      <c r="E40" s="85"/>
      <c r="F40" s="85"/>
      <c r="G40" s="85"/>
      <c r="H40" s="85"/>
      <c r="I40" s="85"/>
      <c r="J40" s="85"/>
      <c r="K40" s="96"/>
      <c r="L40" s="95"/>
      <c r="M40" s="97"/>
      <c r="N40" s="85"/>
      <c r="O40" s="85"/>
      <c r="P40" s="96"/>
      <c r="Q40" s="85"/>
    </row>
    <row r="41" spans="2:17">
      <c r="B41" s="86" t="s">
        <v>26</v>
      </c>
      <c r="C41" s="83"/>
      <c r="D41" s="83"/>
      <c r="E41" s="83"/>
      <c r="F41" s="83"/>
      <c r="G41" s="83"/>
      <c r="H41" s="92">
        <v>1.6561078655928383</v>
      </c>
      <c r="I41" s="83"/>
      <c r="J41" s="83"/>
      <c r="K41" s="93">
        <v>1.6955177562598984E-3</v>
      </c>
      <c r="L41" s="92"/>
      <c r="M41" s="94"/>
      <c r="N41" s="92">
        <v>18202.975280000002</v>
      </c>
      <c r="O41" s="83"/>
      <c r="P41" s="93">
        <v>3.9145466121667605E-3</v>
      </c>
      <c r="Q41" s="93">
        <f>N41/'סכום נכסי הקרן'!$C$42</f>
        <v>3.5096672117367598E-4</v>
      </c>
    </row>
    <row r="42" spans="2:17">
      <c r="B42" s="87" t="s">
        <v>281</v>
      </c>
      <c r="C42" s="85" t="s">
        <v>282</v>
      </c>
      <c r="D42" s="98" t="s">
        <v>148</v>
      </c>
      <c r="E42" s="85" t="s">
        <v>238</v>
      </c>
      <c r="F42" s="85"/>
      <c r="G42" s="85"/>
      <c r="H42" s="95">
        <v>0.91999999999999993</v>
      </c>
      <c r="I42" s="98" t="s">
        <v>159</v>
      </c>
      <c r="J42" s="99">
        <v>1.1999999999999999E-3</v>
      </c>
      <c r="K42" s="96">
        <v>1.3999999999999998E-3</v>
      </c>
      <c r="L42" s="95">
        <v>13315363</v>
      </c>
      <c r="M42" s="97">
        <v>99.98</v>
      </c>
      <c r="N42" s="95">
        <v>13312.700360000003</v>
      </c>
      <c r="O42" s="96">
        <v>8.661556390138649E-4</v>
      </c>
      <c r="P42" s="96">
        <v>2.8628938561646622E-3</v>
      </c>
      <c r="Q42" s="96">
        <f>N42/'סכום נכסי הקרן'!$C$42</f>
        <v>2.5667863211627765E-4</v>
      </c>
    </row>
    <row r="43" spans="2:17">
      <c r="B43" s="87" t="s">
        <v>283</v>
      </c>
      <c r="C43" s="85" t="s">
        <v>284</v>
      </c>
      <c r="D43" s="98" t="s">
        <v>148</v>
      </c>
      <c r="E43" s="85" t="s">
        <v>238</v>
      </c>
      <c r="F43" s="85"/>
      <c r="G43" s="85"/>
      <c r="H43" s="95">
        <v>3.6600000000000006</v>
      </c>
      <c r="I43" s="98" t="s">
        <v>159</v>
      </c>
      <c r="J43" s="99">
        <v>1.1999999999999999E-3</v>
      </c>
      <c r="K43" s="96">
        <v>2.5000000000000001E-3</v>
      </c>
      <c r="L43" s="95">
        <v>4915343</v>
      </c>
      <c r="M43" s="97">
        <v>99.49</v>
      </c>
      <c r="N43" s="95">
        <v>4890.2749199999989</v>
      </c>
      <c r="O43" s="96">
        <v>2.6679347746413499E-4</v>
      </c>
      <c r="P43" s="96">
        <v>1.0516527560020985E-3</v>
      </c>
      <c r="Q43" s="96">
        <f>N43/'סכום נכסי הקרן'!$C$42</f>
        <v>9.4288089057398313E-5</v>
      </c>
    </row>
    <row r="44" spans="2:17">
      <c r="B44" s="88"/>
      <c r="C44" s="85"/>
      <c r="D44" s="85"/>
      <c r="E44" s="85"/>
      <c r="F44" s="85"/>
      <c r="G44" s="85"/>
      <c r="H44" s="85"/>
      <c r="I44" s="85"/>
      <c r="J44" s="85"/>
      <c r="K44" s="96"/>
      <c r="L44" s="95"/>
      <c r="M44" s="97"/>
      <c r="N44" s="85"/>
      <c r="O44" s="85"/>
      <c r="P44" s="96"/>
      <c r="Q44" s="85"/>
    </row>
    <row r="45" spans="2:17">
      <c r="B45" s="86" t="s">
        <v>27</v>
      </c>
      <c r="C45" s="83"/>
      <c r="D45" s="83"/>
      <c r="E45" s="83"/>
      <c r="F45" s="83"/>
      <c r="G45" s="83"/>
      <c r="H45" s="92">
        <v>6.9272699090620575</v>
      </c>
      <c r="I45" s="83"/>
      <c r="J45" s="83"/>
      <c r="K45" s="93">
        <v>1.3178837397301935E-2</v>
      </c>
      <c r="L45" s="92"/>
      <c r="M45" s="94"/>
      <c r="N45" s="92">
        <v>1064259.8663000001</v>
      </c>
      <c r="O45" s="83"/>
      <c r="P45" s="93">
        <v>0.22886889588138334</v>
      </c>
      <c r="Q45" s="93">
        <f>N45/'סכום נכסי הקרן'!$C$42</f>
        <v>2.051971120141222E-2</v>
      </c>
    </row>
    <row r="46" spans="2:17">
      <c r="B46" s="87" t="s">
        <v>285</v>
      </c>
      <c r="C46" s="85" t="s">
        <v>286</v>
      </c>
      <c r="D46" s="98" t="s">
        <v>148</v>
      </c>
      <c r="E46" s="85" t="s">
        <v>238</v>
      </c>
      <c r="F46" s="85"/>
      <c r="G46" s="85"/>
      <c r="H46" s="95">
        <v>0.4100000000000002</v>
      </c>
      <c r="I46" s="98" t="s">
        <v>159</v>
      </c>
      <c r="J46" s="99">
        <v>5.5E-2</v>
      </c>
      <c r="K46" s="96">
        <v>1.1000000000000005E-3</v>
      </c>
      <c r="L46" s="95">
        <v>85287810</v>
      </c>
      <c r="M46" s="97">
        <v>105.45</v>
      </c>
      <c r="N46" s="95">
        <v>89935.99354999997</v>
      </c>
      <c r="O46" s="96">
        <v>5.2726399105081307E-3</v>
      </c>
      <c r="P46" s="96">
        <v>1.9340719494895891E-2</v>
      </c>
      <c r="Q46" s="96">
        <f>N46/'סכום נכסי הקרן'!$C$42</f>
        <v>1.7340319528105384E-3</v>
      </c>
    </row>
    <row r="47" spans="2:17">
      <c r="B47" s="87" t="s">
        <v>287</v>
      </c>
      <c r="C47" s="85" t="s">
        <v>288</v>
      </c>
      <c r="D47" s="98" t="s">
        <v>148</v>
      </c>
      <c r="E47" s="85" t="s">
        <v>238</v>
      </c>
      <c r="F47" s="85"/>
      <c r="G47" s="85"/>
      <c r="H47" s="95">
        <v>2.2600000000000002</v>
      </c>
      <c r="I47" s="98" t="s">
        <v>159</v>
      </c>
      <c r="J47" s="99">
        <v>0.06</v>
      </c>
      <c r="K47" s="96">
        <v>3.0999999999999999E-3</v>
      </c>
      <c r="L47" s="95">
        <v>1755347</v>
      </c>
      <c r="M47" s="97">
        <v>117.17</v>
      </c>
      <c r="N47" s="95">
        <v>2056.7400499999999</v>
      </c>
      <c r="O47" s="96">
        <v>9.5772509584265929E-5</v>
      </c>
      <c r="P47" s="96">
        <v>4.4230158372413021E-4</v>
      </c>
      <c r="Q47" s="96">
        <f>N47/'סכום נכסי הקרן'!$C$42</f>
        <v>3.9655457448661781E-5</v>
      </c>
    </row>
    <row r="48" spans="2:17">
      <c r="B48" s="87" t="s">
        <v>289</v>
      </c>
      <c r="C48" s="85" t="s">
        <v>290</v>
      </c>
      <c r="D48" s="98" t="s">
        <v>148</v>
      </c>
      <c r="E48" s="85" t="s">
        <v>238</v>
      </c>
      <c r="F48" s="85"/>
      <c r="G48" s="85"/>
      <c r="H48" s="95">
        <v>7.87</v>
      </c>
      <c r="I48" s="98" t="s">
        <v>159</v>
      </c>
      <c r="J48" s="99">
        <v>6.25E-2</v>
      </c>
      <c r="K48" s="96">
        <v>1.7400000000000006E-2</v>
      </c>
      <c r="L48" s="95">
        <v>33158142</v>
      </c>
      <c r="M48" s="97">
        <v>147.12</v>
      </c>
      <c r="N48" s="95">
        <v>48782.257829999995</v>
      </c>
      <c r="O48" s="96">
        <v>1.9784501530610266E-3</v>
      </c>
      <c r="P48" s="96">
        <v>1.0490615912228602E-2</v>
      </c>
      <c r="Q48" s="96">
        <f>N48/'סכום נכסי הקרן'!$C$42</f>
        <v>9.4055772854095626E-4</v>
      </c>
    </row>
    <row r="49" spans="2:17">
      <c r="B49" s="87" t="s">
        <v>291</v>
      </c>
      <c r="C49" s="85" t="s">
        <v>292</v>
      </c>
      <c r="D49" s="98" t="s">
        <v>148</v>
      </c>
      <c r="E49" s="85" t="s">
        <v>238</v>
      </c>
      <c r="F49" s="85"/>
      <c r="G49" s="85"/>
      <c r="H49" s="95">
        <v>6.6500000000000021</v>
      </c>
      <c r="I49" s="98" t="s">
        <v>159</v>
      </c>
      <c r="J49" s="99">
        <v>3.7499999999999999E-2</v>
      </c>
      <c r="K49" s="96">
        <v>1.4400000000000001E-2</v>
      </c>
      <c r="L49" s="95">
        <v>48869619</v>
      </c>
      <c r="M49" s="97">
        <v>118.2</v>
      </c>
      <c r="N49" s="95">
        <v>57763.888189999998</v>
      </c>
      <c r="O49" s="96">
        <v>3.5676744275688552E-3</v>
      </c>
      <c r="P49" s="96">
        <v>1.242211393146187E-2</v>
      </c>
      <c r="Q49" s="96">
        <f>N49/'סכום נכסי הקרן'!$C$42</f>
        <v>1.1137301528152776E-3</v>
      </c>
    </row>
    <row r="50" spans="2:17">
      <c r="B50" s="87" t="s">
        <v>293</v>
      </c>
      <c r="C50" s="85" t="s">
        <v>294</v>
      </c>
      <c r="D50" s="98" t="s">
        <v>148</v>
      </c>
      <c r="E50" s="85" t="s">
        <v>238</v>
      </c>
      <c r="F50" s="85"/>
      <c r="G50" s="85"/>
      <c r="H50" s="95">
        <v>2.5999999999999996</v>
      </c>
      <c r="I50" s="98" t="s">
        <v>159</v>
      </c>
      <c r="J50" s="99">
        <v>2.2499999999999999E-2</v>
      </c>
      <c r="K50" s="96">
        <v>4.0000000000000001E-3</v>
      </c>
      <c r="L50" s="95">
        <v>86527086</v>
      </c>
      <c r="M50" s="97">
        <v>105.64</v>
      </c>
      <c r="N50" s="95">
        <v>91407.217800000013</v>
      </c>
      <c r="O50" s="96">
        <v>5.6390601058807803E-3</v>
      </c>
      <c r="P50" s="96">
        <v>1.9657106009462164E-2</v>
      </c>
      <c r="Q50" s="96">
        <f>N50/'סכום נכסי הקרן'!$C$42</f>
        <v>1.7623982359698106E-3</v>
      </c>
    </row>
    <row r="51" spans="2:17">
      <c r="B51" s="87" t="s">
        <v>295</v>
      </c>
      <c r="C51" s="85" t="s">
        <v>296</v>
      </c>
      <c r="D51" s="98" t="s">
        <v>148</v>
      </c>
      <c r="E51" s="85" t="s">
        <v>238</v>
      </c>
      <c r="F51" s="85"/>
      <c r="G51" s="85"/>
      <c r="H51" s="95">
        <v>1.0699999999999998</v>
      </c>
      <c r="I51" s="98" t="s">
        <v>159</v>
      </c>
      <c r="J51" s="99">
        <v>1.2500000000000001E-2</v>
      </c>
      <c r="K51" s="96">
        <v>1.1999999999999999E-3</v>
      </c>
      <c r="L51" s="95">
        <v>31248971</v>
      </c>
      <c r="M51" s="97">
        <v>102.38</v>
      </c>
      <c r="N51" s="95">
        <v>31992.696379999998</v>
      </c>
      <c r="O51" s="96">
        <v>3.1465592726566778E-3</v>
      </c>
      <c r="P51" s="96">
        <v>6.8800236940391411E-3</v>
      </c>
      <c r="Q51" s="96">
        <f>N51/'סכום נכסי הקרן'!$C$42</f>
        <v>6.1684266320629374E-4</v>
      </c>
    </row>
    <row r="52" spans="2:17">
      <c r="B52" s="87" t="s">
        <v>297</v>
      </c>
      <c r="C52" s="85" t="s">
        <v>298</v>
      </c>
      <c r="D52" s="98" t="s">
        <v>148</v>
      </c>
      <c r="E52" s="85" t="s">
        <v>238</v>
      </c>
      <c r="F52" s="85"/>
      <c r="G52" s="85"/>
      <c r="H52" s="95">
        <v>2.0699999999999998</v>
      </c>
      <c r="I52" s="98" t="s">
        <v>159</v>
      </c>
      <c r="J52" s="99">
        <v>5.0000000000000001E-3</v>
      </c>
      <c r="K52" s="96">
        <v>2.8999999999999985E-3</v>
      </c>
      <c r="L52" s="95">
        <v>2389343</v>
      </c>
      <c r="M52" s="97">
        <v>100.9</v>
      </c>
      <c r="N52" s="95">
        <v>2410.84717</v>
      </c>
      <c r="O52" s="96">
        <v>2.1323825825148845E-4</v>
      </c>
      <c r="P52" s="96">
        <v>5.1845225720568695E-4</v>
      </c>
      <c r="Q52" s="96">
        <f>N52/'סכום נכסי הקרן'!$C$42</f>
        <v>4.6482902574470546E-5</v>
      </c>
    </row>
    <row r="53" spans="2:17">
      <c r="B53" s="87" t="s">
        <v>299</v>
      </c>
      <c r="C53" s="85" t="s">
        <v>300</v>
      </c>
      <c r="D53" s="98" t="s">
        <v>148</v>
      </c>
      <c r="E53" s="85" t="s">
        <v>238</v>
      </c>
      <c r="F53" s="85"/>
      <c r="G53" s="85"/>
      <c r="H53" s="95">
        <v>1.3</v>
      </c>
      <c r="I53" s="98" t="s">
        <v>159</v>
      </c>
      <c r="J53" s="99">
        <v>0.04</v>
      </c>
      <c r="K53" s="96">
        <v>1.3999999999999998E-3</v>
      </c>
      <c r="L53" s="95">
        <v>115165800</v>
      </c>
      <c r="M53" s="97">
        <v>107.81</v>
      </c>
      <c r="N53" s="95">
        <v>124160.25323</v>
      </c>
      <c r="O53" s="96">
        <v>6.8673072411857402E-3</v>
      </c>
      <c r="P53" s="96">
        <v>2.6700640481629196E-2</v>
      </c>
      <c r="Q53" s="96">
        <f>N53/'סכום נכסי הקרן'!$C$42</f>
        <v>2.3939007940149445E-3</v>
      </c>
    </row>
    <row r="54" spans="2:17">
      <c r="B54" s="87" t="s">
        <v>301</v>
      </c>
      <c r="C54" s="85" t="s">
        <v>302</v>
      </c>
      <c r="D54" s="98" t="s">
        <v>148</v>
      </c>
      <c r="E54" s="85" t="s">
        <v>238</v>
      </c>
      <c r="F54" s="85"/>
      <c r="G54" s="85"/>
      <c r="H54" s="95">
        <v>4.7</v>
      </c>
      <c r="I54" s="98" t="s">
        <v>159</v>
      </c>
      <c r="J54" s="99">
        <v>5.5E-2</v>
      </c>
      <c r="K54" s="96">
        <v>9.5000000000000015E-3</v>
      </c>
      <c r="L54" s="95">
        <v>25837560</v>
      </c>
      <c r="M54" s="97">
        <v>127.22</v>
      </c>
      <c r="N54" s="95">
        <v>32870.544809999999</v>
      </c>
      <c r="O54" s="96">
        <v>1.4388329117465981E-3</v>
      </c>
      <c r="P54" s="96">
        <v>7.068804843537709E-3</v>
      </c>
      <c r="Q54" s="96">
        <f>N54/'סכום נכסי הקרן'!$C$42</f>
        <v>6.337682251227059E-4</v>
      </c>
    </row>
    <row r="55" spans="2:17">
      <c r="B55" s="87" t="s">
        <v>303</v>
      </c>
      <c r="C55" s="85" t="s">
        <v>304</v>
      </c>
      <c r="D55" s="98" t="s">
        <v>148</v>
      </c>
      <c r="E55" s="85" t="s">
        <v>238</v>
      </c>
      <c r="F55" s="85"/>
      <c r="G55" s="85"/>
      <c r="H55" s="95">
        <v>5.78</v>
      </c>
      <c r="I55" s="98" t="s">
        <v>159</v>
      </c>
      <c r="J55" s="99">
        <v>4.2500000000000003E-2</v>
      </c>
      <c r="K55" s="96">
        <v>1.2400000000000001E-2</v>
      </c>
      <c r="L55" s="95">
        <v>234060246</v>
      </c>
      <c r="M55" s="97">
        <v>120.83</v>
      </c>
      <c r="N55" s="95">
        <v>282814.98531000002</v>
      </c>
      <c r="O55" s="96">
        <v>1.3258546021384413E-2</v>
      </c>
      <c r="P55" s="96">
        <v>6.0819312534673327E-2</v>
      </c>
      <c r="Q55" s="96">
        <f>N55/'סכום נכסי הקרן'!$C$42</f>
        <v>5.4528804531251349E-3</v>
      </c>
    </row>
    <row r="56" spans="2:17">
      <c r="B56" s="87" t="s">
        <v>305</v>
      </c>
      <c r="C56" s="85" t="s">
        <v>306</v>
      </c>
      <c r="D56" s="98" t="s">
        <v>148</v>
      </c>
      <c r="E56" s="85" t="s">
        <v>238</v>
      </c>
      <c r="F56" s="85"/>
      <c r="G56" s="85"/>
      <c r="H56" s="95">
        <v>8.33</v>
      </c>
      <c r="I56" s="98" t="s">
        <v>159</v>
      </c>
      <c r="J56" s="99">
        <v>1.7500000000000002E-2</v>
      </c>
      <c r="K56" s="96">
        <v>1.7099999999999994E-2</v>
      </c>
      <c r="L56" s="95">
        <v>35373990</v>
      </c>
      <c r="M56" s="97">
        <v>100.45</v>
      </c>
      <c r="N56" s="95">
        <v>35533.17300000001</v>
      </c>
      <c r="O56" s="96">
        <v>2.5523996452586316E-3</v>
      </c>
      <c r="P56" s="96">
        <v>7.6414025645309474E-3</v>
      </c>
      <c r="Q56" s="96">
        <f>N56/'סכום נכסי הקרן'!$C$42</f>
        <v>6.8510565052566468E-4</v>
      </c>
    </row>
    <row r="57" spans="2:17">
      <c r="B57" s="87" t="s">
        <v>307</v>
      </c>
      <c r="C57" s="85" t="s">
        <v>308</v>
      </c>
      <c r="D57" s="98" t="s">
        <v>148</v>
      </c>
      <c r="E57" s="85" t="s">
        <v>238</v>
      </c>
      <c r="F57" s="85"/>
      <c r="G57" s="85"/>
      <c r="H57" s="95">
        <v>3.0799999999999992</v>
      </c>
      <c r="I57" s="98" t="s">
        <v>159</v>
      </c>
      <c r="J57" s="99">
        <v>0.05</v>
      </c>
      <c r="K57" s="96">
        <v>5.0999999999999986E-3</v>
      </c>
      <c r="L57" s="95">
        <v>10334654</v>
      </c>
      <c r="M57" s="97">
        <v>118.16</v>
      </c>
      <c r="N57" s="95">
        <v>12211.426860000003</v>
      </c>
      <c r="O57" s="96">
        <v>5.7540150004704697E-4</v>
      </c>
      <c r="P57" s="96">
        <v>2.6260651849072439E-3</v>
      </c>
      <c r="Q57" s="96">
        <f>N57/'סכום נכסי הקרן'!$C$42</f>
        <v>2.3544527089564658E-4</v>
      </c>
    </row>
    <row r="58" spans="2:17">
      <c r="B58" s="87" t="s">
        <v>309</v>
      </c>
      <c r="C58" s="85" t="s">
        <v>310</v>
      </c>
      <c r="D58" s="98" t="s">
        <v>148</v>
      </c>
      <c r="E58" s="85" t="s">
        <v>238</v>
      </c>
      <c r="F58" s="85"/>
      <c r="G58" s="85"/>
      <c r="H58" s="95">
        <v>15.859999999999998</v>
      </c>
      <c r="I58" s="98" t="s">
        <v>159</v>
      </c>
      <c r="J58" s="99">
        <v>5.5E-2</v>
      </c>
      <c r="K58" s="96">
        <v>2.8399999999999998E-2</v>
      </c>
      <c r="L58" s="95">
        <v>166767902</v>
      </c>
      <c r="M58" s="97">
        <v>151.30000000000001</v>
      </c>
      <c r="N58" s="95">
        <v>252319.84212000004</v>
      </c>
      <c r="O58" s="96">
        <v>1.0669577138551932E-2</v>
      </c>
      <c r="P58" s="96">
        <v>5.4261337389087415E-2</v>
      </c>
      <c r="Q58" s="96">
        <f>N58/'סכום נכסי הקרן'!$C$42</f>
        <v>4.8649117143621141E-3</v>
      </c>
    </row>
    <row r="59" spans="2:17">
      <c r="B59" s="88"/>
      <c r="C59" s="85"/>
      <c r="D59" s="85"/>
      <c r="E59" s="85"/>
      <c r="F59" s="85"/>
      <c r="G59" s="85"/>
      <c r="H59" s="85"/>
      <c r="I59" s="85"/>
      <c r="J59" s="85"/>
      <c r="K59" s="96"/>
      <c r="L59" s="95"/>
      <c r="M59" s="97"/>
      <c r="N59" s="85"/>
      <c r="O59" s="85"/>
      <c r="P59" s="96"/>
      <c r="Q59" s="85"/>
    </row>
    <row r="60" spans="2:17">
      <c r="B60" s="82" t="s">
        <v>228</v>
      </c>
      <c r="C60" s="83"/>
      <c r="D60" s="83"/>
      <c r="E60" s="83"/>
      <c r="F60" s="83"/>
      <c r="G60" s="83"/>
      <c r="H60" s="92">
        <v>8.3600000000000012</v>
      </c>
      <c r="I60" s="83"/>
      <c r="J60" s="83"/>
      <c r="K60" s="93">
        <v>2.3899999999999998E-2</v>
      </c>
      <c r="L60" s="92"/>
      <c r="M60" s="94"/>
      <c r="N60" s="92">
        <v>4778.9903099999992</v>
      </c>
      <c r="O60" s="83"/>
      <c r="P60" s="93">
        <v>1.0277210203181834E-3</v>
      </c>
      <c r="Q60" s="93">
        <f>N60/'סכום נכסי הקרן'!$C$42</f>
        <v>9.2142440113310352E-5</v>
      </c>
    </row>
    <row r="61" spans="2:17" s="127" customFormat="1">
      <c r="B61" s="122" t="s">
        <v>82</v>
      </c>
      <c r="C61" s="123"/>
      <c r="D61" s="123"/>
      <c r="E61" s="123"/>
      <c r="F61" s="123"/>
      <c r="G61" s="123"/>
      <c r="H61" s="124">
        <v>8.3600000000000012</v>
      </c>
      <c r="I61" s="123"/>
      <c r="J61" s="123"/>
      <c r="K61" s="125">
        <v>2.3899999999999998E-2</v>
      </c>
      <c r="L61" s="124"/>
      <c r="M61" s="126"/>
      <c r="N61" s="124">
        <v>4778.9903099999992</v>
      </c>
      <c r="O61" s="123"/>
      <c r="P61" s="125">
        <v>1.0277210203181834E-3</v>
      </c>
      <c r="Q61" s="125">
        <f>N61/'סכום נכסי הקרן'!$C$42</f>
        <v>9.2142440113310352E-5</v>
      </c>
    </row>
    <row r="62" spans="2:17">
      <c r="B62" s="86" t="s">
        <v>82</v>
      </c>
      <c r="C62" s="83"/>
      <c r="D62" s="83"/>
      <c r="E62" s="83"/>
      <c r="F62" s="83"/>
      <c r="G62" s="83"/>
      <c r="H62" s="92">
        <v>8.3600000000000012</v>
      </c>
      <c r="I62" s="83"/>
      <c r="J62" s="83"/>
      <c r="K62" s="93">
        <v>2.3899999999999998E-2</v>
      </c>
      <c r="L62" s="92"/>
      <c r="M62" s="94"/>
      <c r="N62" s="92">
        <v>4778.9903099999992</v>
      </c>
      <c r="O62" s="83"/>
      <c r="P62" s="93">
        <v>1.0277210203181834E-3</v>
      </c>
      <c r="Q62" s="93">
        <f>N62/'סכום נכסי הקרן'!$C$42</f>
        <v>9.2142440113310352E-5</v>
      </c>
    </row>
    <row r="63" spans="2:17">
      <c r="B63" s="87" t="s">
        <v>311</v>
      </c>
      <c r="C63" s="85" t="s">
        <v>312</v>
      </c>
      <c r="D63" s="98" t="s">
        <v>32</v>
      </c>
      <c r="E63" s="85" t="s">
        <v>313</v>
      </c>
      <c r="F63" s="85" t="s">
        <v>314</v>
      </c>
      <c r="G63" s="85"/>
      <c r="H63" s="95">
        <v>8.3600000000000012</v>
      </c>
      <c r="I63" s="98" t="s">
        <v>158</v>
      </c>
      <c r="J63" s="99">
        <v>2.8750000000000001E-2</v>
      </c>
      <c r="K63" s="96">
        <v>2.3899999999999998E-2</v>
      </c>
      <c r="L63" s="95">
        <v>1224000</v>
      </c>
      <c r="M63" s="97">
        <v>103.776</v>
      </c>
      <c r="N63" s="95">
        <v>4778.9903099999992</v>
      </c>
      <c r="O63" s="96">
        <v>1.224E-3</v>
      </c>
      <c r="P63" s="96">
        <v>1.0277210203181834E-3</v>
      </c>
      <c r="Q63" s="96">
        <f>N63/'סכום נכסי הקרן'!$C$42</f>
        <v>9.2142440113310352E-5</v>
      </c>
    </row>
    <row r="64" spans="2:17">
      <c r="C64" s="1"/>
      <c r="D64" s="1"/>
    </row>
    <row r="65" spans="2:4">
      <c r="C65" s="1"/>
      <c r="D65" s="1"/>
    </row>
    <row r="66" spans="2:4">
      <c r="C66" s="1"/>
      <c r="D66" s="1"/>
    </row>
    <row r="67" spans="2:4">
      <c r="B67" s="100"/>
      <c r="C67" s="1"/>
      <c r="D67" s="1"/>
    </row>
    <row r="68" spans="2:4">
      <c r="B68" s="110" t="s">
        <v>2681</v>
      </c>
      <c r="C68" s="1"/>
      <c r="D68" s="1"/>
    </row>
    <row r="69" spans="2:4">
      <c r="B69" s="110" t="s">
        <v>140</v>
      </c>
      <c r="C69" s="1"/>
      <c r="D69" s="1"/>
    </row>
    <row r="70" spans="2:4">
      <c r="C70" s="1"/>
      <c r="D70" s="1"/>
    </row>
    <row r="71" spans="2:4">
      <c r="C71" s="1"/>
      <c r="D71" s="1"/>
    </row>
    <row r="72" spans="2:4">
      <c r="C72" s="1"/>
      <c r="D72" s="1"/>
    </row>
    <row r="73" spans="2:4">
      <c r="C73" s="1"/>
      <c r="D73" s="1"/>
    </row>
    <row r="74" spans="2:4">
      <c r="C74" s="1"/>
      <c r="D74" s="1"/>
    </row>
    <row r="75" spans="2:4">
      <c r="C75" s="1"/>
      <c r="D75" s="1"/>
    </row>
    <row r="76" spans="2:4">
      <c r="C76" s="1"/>
      <c r="D76" s="1"/>
    </row>
    <row r="77" spans="2:4">
      <c r="C77" s="1"/>
      <c r="D77" s="1"/>
    </row>
    <row r="78" spans="2:4">
      <c r="C78" s="1"/>
      <c r="D78" s="1"/>
    </row>
    <row r="79" spans="2:4">
      <c r="C79" s="1"/>
      <c r="D79" s="1"/>
    </row>
    <row r="80" spans="2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password="CC23" sheet="1" objects="1" scenarios="1"/>
  <mergeCells count="2">
    <mergeCell ref="B6:Q6"/>
    <mergeCell ref="B7:Q7"/>
  </mergeCells>
  <phoneticPr fontId="5" type="noConversion"/>
  <dataValidations count="1">
    <dataValidation allowBlank="1" showInputMessage="1" showErrorMessage="1" sqref="C5:C1048576 AH1:XFD2 D3:XFD1048576 D1:AF2 A1:B1048576"/>
  </dataValidations>
  <printOptions gridLines="1"/>
  <pageMargins left="0" right="0" top="0.51181102362204722" bottom="0.51181102362204722" header="0" footer="0.23622047244094491"/>
  <pageSetup paperSize="9" scale="65" fitToHeight="10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>
      <selection activeCell="A12" sqref="A12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6" t="s">
        <v>172</v>
      </c>
      <c r="C1" s="79" t="s" vm="1">
        <v>233</v>
      </c>
    </row>
    <row r="2" spans="2:67">
      <c r="B2" s="56" t="s">
        <v>171</v>
      </c>
      <c r="C2" s="79" t="s">
        <v>234</v>
      </c>
    </row>
    <row r="3" spans="2:67">
      <c r="B3" s="56" t="s">
        <v>173</v>
      </c>
      <c r="C3" s="79" t="s">
        <v>235</v>
      </c>
    </row>
    <row r="4" spans="2:67">
      <c r="B4" s="56" t="s">
        <v>174</v>
      </c>
      <c r="C4" s="79">
        <v>162</v>
      </c>
    </row>
    <row r="6" spans="2:67" ht="26.25" customHeight="1">
      <c r="B6" s="202" t="s">
        <v>200</v>
      </c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206"/>
      <c r="BO6" s="3"/>
    </row>
    <row r="7" spans="2:67" ht="26.25" customHeight="1">
      <c r="B7" s="202" t="s">
        <v>116</v>
      </c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205"/>
      <c r="O7" s="205"/>
      <c r="P7" s="205"/>
      <c r="Q7" s="205"/>
      <c r="R7" s="205"/>
      <c r="S7" s="205"/>
      <c r="T7" s="206"/>
      <c r="AZ7" s="43"/>
      <c r="BJ7" s="3"/>
      <c r="BO7" s="3"/>
    </row>
    <row r="8" spans="2:67" s="3" customFormat="1" ht="78.75">
      <c r="B8" s="37" t="s">
        <v>143</v>
      </c>
      <c r="C8" s="13" t="s">
        <v>60</v>
      </c>
      <c r="D8" s="75" t="s">
        <v>147</v>
      </c>
      <c r="E8" s="75" t="s">
        <v>219</v>
      </c>
      <c r="F8" s="75" t="s">
        <v>145</v>
      </c>
      <c r="G8" s="13" t="s">
        <v>85</v>
      </c>
      <c r="H8" s="13" t="s">
        <v>15</v>
      </c>
      <c r="I8" s="13" t="s">
        <v>86</v>
      </c>
      <c r="J8" s="13" t="s">
        <v>131</v>
      </c>
      <c r="K8" s="13" t="s">
        <v>18</v>
      </c>
      <c r="L8" s="13" t="s">
        <v>130</v>
      </c>
      <c r="M8" s="13" t="s">
        <v>17</v>
      </c>
      <c r="N8" s="13" t="s">
        <v>19</v>
      </c>
      <c r="O8" s="13" t="s">
        <v>0</v>
      </c>
      <c r="P8" s="13" t="s">
        <v>134</v>
      </c>
      <c r="Q8" s="13" t="s">
        <v>80</v>
      </c>
      <c r="R8" s="13" t="s">
        <v>75</v>
      </c>
      <c r="S8" s="75" t="s">
        <v>175</v>
      </c>
      <c r="T8" s="38" t="s">
        <v>177</v>
      </c>
      <c r="V8" s="1"/>
      <c r="AZ8" s="43"/>
      <c r="BJ8" s="1"/>
      <c r="BK8" s="1"/>
      <c r="BL8" s="1"/>
      <c r="BO8" s="4"/>
    </row>
    <row r="9" spans="2:67" s="3" customFormat="1" ht="20.25" customHeight="1">
      <c r="B9" s="39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81</v>
      </c>
      <c r="Q9" s="16" t="s">
        <v>23</v>
      </c>
      <c r="R9" s="16" t="s">
        <v>20</v>
      </c>
      <c r="S9" s="16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0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141</v>
      </c>
      <c r="R10" s="19" t="s">
        <v>142</v>
      </c>
      <c r="S10" s="45" t="s">
        <v>178</v>
      </c>
      <c r="T10" s="74" t="s">
        <v>220</v>
      </c>
      <c r="U10" s="5"/>
      <c r="BJ10" s="1"/>
      <c r="BK10" s="3"/>
      <c r="BL10" s="1"/>
      <c r="BO10" s="1"/>
    </row>
    <row r="11" spans="2:67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5"/>
      <c r="BJ11" s="1"/>
      <c r="BK11" s="3"/>
      <c r="BL11" s="1"/>
      <c r="BO11" s="1"/>
    </row>
    <row r="12" spans="2:67" ht="20.25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BK12" s="4"/>
    </row>
    <row r="13" spans="2:67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</row>
    <row r="14" spans="2:67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</row>
    <row r="15" spans="2:67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</row>
    <row r="16" spans="2:67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BJ16" s="4"/>
    </row>
    <row r="17" spans="2:2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</row>
    <row r="18" spans="2:2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</row>
    <row r="19" spans="2:2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</row>
    <row r="20" spans="2:2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</row>
    <row r="21" spans="2:2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</row>
    <row r="22" spans="2:2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</row>
    <row r="23" spans="2:2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</row>
    <row r="24" spans="2:2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</row>
    <row r="25" spans="2:2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</row>
    <row r="26" spans="2:2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</row>
    <row r="27" spans="2:2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</row>
    <row r="28" spans="2:2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</row>
    <row r="29" spans="2:2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</row>
    <row r="30" spans="2:2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</row>
    <row r="31" spans="2:2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</row>
    <row r="32" spans="2:20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</row>
    <row r="33" spans="2:20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</row>
    <row r="34" spans="2:20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</row>
    <row r="35" spans="2:20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</row>
    <row r="36" spans="2:20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</row>
    <row r="37" spans="2:20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</row>
    <row r="38" spans="2:20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</row>
    <row r="39" spans="2:20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</row>
    <row r="40" spans="2:20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</row>
    <row r="41" spans="2:20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</row>
    <row r="42" spans="2:20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</row>
    <row r="43" spans="2:20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</row>
    <row r="44" spans="2:20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</row>
    <row r="45" spans="2:20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</row>
    <row r="46" spans="2:20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</row>
    <row r="47" spans="2:20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</row>
    <row r="48" spans="2:20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</row>
    <row r="49" spans="2:20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</row>
    <row r="50" spans="2:20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</row>
    <row r="51" spans="2:20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</row>
    <row r="52" spans="2:20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</row>
    <row r="53" spans="2:20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</row>
    <row r="54" spans="2:20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</row>
    <row r="55" spans="2:20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</row>
    <row r="56" spans="2:20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</row>
    <row r="57" spans="2:20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</row>
    <row r="58" spans="2:20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</row>
    <row r="59" spans="2:20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</row>
    <row r="60" spans="2:20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</row>
    <row r="61" spans="2:20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</row>
    <row r="62" spans="2:20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</row>
    <row r="63" spans="2:20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</row>
    <row r="64" spans="2:20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</row>
    <row r="65" spans="2:20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</row>
    <row r="66" spans="2:20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</row>
    <row r="67" spans="2:20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</row>
    <row r="68" spans="2:20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</row>
    <row r="69" spans="2:20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</row>
    <row r="70" spans="2:20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</row>
    <row r="71" spans="2:20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</row>
    <row r="72" spans="2:20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</row>
    <row r="73" spans="2:20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</row>
    <row r="74" spans="2:20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</row>
    <row r="75" spans="2:20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</row>
    <row r="76" spans="2:20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</row>
    <row r="77" spans="2:20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</row>
    <row r="78" spans="2:20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</row>
    <row r="79" spans="2:20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</row>
    <row r="80" spans="2:20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</row>
    <row r="81" spans="2:20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</row>
    <row r="82" spans="2:20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</row>
    <row r="83" spans="2:20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</row>
    <row r="84" spans="2:20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</row>
    <row r="85" spans="2:20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</row>
    <row r="86" spans="2:20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</row>
    <row r="87" spans="2:20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</row>
    <row r="88" spans="2:20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</row>
    <row r="89" spans="2:20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</row>
    <row r="90" spans="2:20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</row>
    <row r="91" spans="2:20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</row>
    <row r="92" spans="2:20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</row>
    <row r="93" spans="2:20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</row>
    <row r="94" spans="2:20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</row>
    <row r="95" spans="2:20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</row>
    <row r="96" spans="2:20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</row>
    <row r="97" spans="2:20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</row>
    <row r="98" spans="2:20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</row>
    <row r="99" spans="2:20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</row>
    <row r="100" spans="2:20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</row>
    <row r="101" spans="2:20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</row>
    <row r="102" spans="2:20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</row>
    <row r="103" spans="2:20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</row>
    <row r="104" spans="2:20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</row>
    <row r="105" spans="2:20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</row>
    <row r="106" spans="2:20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</row>
    <row r="107" spans="2:20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</row>
    <row r="108" spans="2:20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</row>
    <row r="109" spans="2:20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</row>
    <row r="110" spans="2:20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3"/>
      <c r="C697" s="1"/>
      <c r="D697" s="1"/>
      <c r="E697" s="1"/>
      <c r="F697" s="1"/>
      <c r="G697" s="1"/>
    </row>
    <row r="698" spans="2:7">
      <c r="B698" s="43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password="CC23" sheet="1" objects="1" scenarios="1"/>
  <mergeCells count="2">
    <mergeCell ref="B7:T7"/>
    <mergeCell ref="B6:T6"/>
  </mergeCells>
  <phoneticPr fontId="5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rintOptions gridLines="1"/>
  <pageMargins left="0" right="0" top="0.51181102362204722" bottom="0.51181102362204722" header="0" footer="0.23622047244094491"/>
  <pageSetup paperSize="9" scale="77" fitToHeight="100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AV830"/>
  <sheetViews>
    <sheetView rightToLeft="1" zoomScale="90" zoomScaleNormal="90" workbookViewId="0">
      <pane ySplit="10" topLeftCell="A11" activePane="bottomLeft" state="frozen"/>
      <selection pane="bottomLeft" activeCell="B13" sqref="B13"/>
    </sheetView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41.7109375" style="2" bestFit="1" customWidth="1"/>
    <col min="4" max="4" width="6.42578125" style="2" bestFit="1" customWidth="1"/>
    <col min="5" max="5" width="8" style="2" bestFit="1" customWidth="1"/>
    <col min="6" max="6" width="11.7109375" style="2" bestFit="1" customWidth="1"/>
    <col min="7" max="7" width="35.7109375" style="1" bestFit="1" customWidth="1"/>
    <col min="8" max="8" width="6.5703125" style="1" bestFit="1" customWidth="1"/>
    <col min="9" max="9" width="8.140625" style="1" bestFit="1" customWidth="1"/>
    <col min="10" max="10" width="7.140625" style="1" bestFit="1" customWidth="1"/>
    <col min="11" max="11" width="6.140625" style="1" bestFit="1" customWidth="1"/>
    <col min="12" max="12" width="12.28515625" style="1" bestFit="1" customWidth="1"/>
    <col min="13" max="14" width="8" style="1" bestFit="1" customWidth="1"/>
    <col min="15" max="15" width="15.42578125" style="1" bestFit="1" customWidth="1"/>
    <col min="16" max="16" width="11.85546875" style="1" bestFit="1" customWidth="1"/>
    <col min="17" max="17" width="13.140625" style="1" bestFit="1" customWidth="1"/>
    <col min="18" max="18" width="12.57031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7.28515625" style="1" customWidth="1"/>
    <col min="23" max="34" width="5.7109375" style="1" customWidth="1"/>
    <col min="35" max="16384" width="9.140625" style="1"/>
  </cols>
  <sheetData>
    <row r="1" spans="2:48">
      <c r="B1" s="56" t="s">
        <v>172</v>
      </c>
      <c r="C1" s="79" t="s" vm="1">
        <v>233</v>
      </c>
    </row>
    <row r="2" spans="2:48">
      <c r="B2" s="56" t="s">
        <v>171</v>
      </c>
      <c r="C2" s="79" t="s">
        <v>234</v>
      </c>
    </row>
    <row r="3" spans="2:48">
      <c r="B3" s="56" t="s">
        <v>173</v>
      </c>
      <c r="C3" s="79" t="s">
        <v>235</v>
      </c>
    </row>
    <row r="4" spans="2:48">
      <c r="B4" s="56" t="s">
        <v>174</v>
      </c>
      <c r="C4" s="79">
        <v>162</v>
      </c>
    </row>
    <row r="6" spans="2:48" ht="26.25" customHeight="1">
      <c r="B6" s="207" t="s">
        <v>200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9"/>
    </row>
    <row r="7" spans="2:48" ht="26.25" customHeight="1">
      <c r="B7" s="207" t="s">
        <v>117</v>
      </c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8"/>
      <c r="P7" s="208"/>
      <c r="Q7" s="208"/>
      <c r="R7" s="208"/>
      <c r="S7" s="208"/>
      <c r="T7" s="209"/>
      <c r="AV7" s="3"/>
    </row>
    <row r="8" spans="2:48" s="3" customFormat="1" ht="78.75">
      <c r="B8" s="22" t="s">
        <v>143</v>
      </c>
      <c r="C8" s="30" t="s">
        <v>60</v>
      </c>
      <c r="D8" s="75" t="s">
        <v>147</v>
      </c>
      <c r="E8" s="75" t="s">
        <v>219</v>
      </c>
      <c r="F8" s="71" t="s">
        <v>145</v>
      </c>
      <c r="G8" s="30" t="s">
        <v>85</v>
      </c>
      <c r="H8" s="30" t="s">
        <v>15</v>
      </c>
      <c r="I8" s="30" t="s">
        <v>86</v>
      </c>
      <c r="J8" s="30" t="s">
        <v>131</v>
      </c>
      <c r="K8" s="30" t="s">
        <v>18</v>
      </c>
      <c r="L8" s="30" t="s">
        <v>130</v>
      </c>
      <c r="M8" s="30" t="s">
        <v>17</v>
      </c>
      <c r="N8" s="30" t="s">
        <v>19</v>
      </c>
      <c r="O8" s="30" t="s">
        <v>0</v>
      </c>
      <c r="P8" s="30" t="s">
        <v>134</v>
      </c>
      <c r="Q8" s="30" t="s">
        <v>80</v>
      </c>
      <c r="R8" s="13" t="s">
        <v>75</v>
      </c>
      <c r="S8" s="75" t="s">
        <v>175</v>
      </c>
      <c r="T8" s="31" t="s">
        <v>177</v>
      </c>
      <c r="AR8" s="1"/>
      <c r="AS8" s="1"/>
    </row>
    <row r="9" spans="2:48" s="3" customFormat="1" ht="20.25">
      <c r="B9" s="15"/>
      <c r="C9" s="16"/>
      <c r="D9" s="16"/>
      <c r="E9" s="16"/>
      <c r="F9" s="16"/>
      <c r="G9" s="16"/>
      <c r="H9" s="32"/>
      <c r="I9" s="32"/>
      <c r="J9" s="32" t="s">
        <v>24</v>
      </c>
      <c r="K9" s="32" t="s">
        <v>21</v>
      </c>
      <c r="L9" s="32"/>
      <c r="M9" s="32" t="s">
        <v>20</v>
      </c>
      <c r="N9" s="32" t="s">
        <v>20</v>
      </c>
      <c r="O9" s="32" t="s">
        <v>22</v>
      </c>
      <c r="P9" s="32" t="s">
        <v>81</v>
      </c>
      <c r="Q9" s="32" t="s">
        <v>23</v>
      </c>
      <c r="R9" s="16" t="s">
        <v>20</v>
      </c>
      <c r="S9" s="32" t="s">
        <v>23</v>
      </c>
      <c r="T9" s="17" t="s">
        <v>20</v>
      </c>
      <c r="AQ9" s="1"/>
      <c r="AR9" s="1"/>
      <c r="AS9" s="1"/>
      <c r="AV9" s="4"/>
    </row>
    <row r="10" spans="2:4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34" t="s">
        <v>14</v>
      </c>
      <c r="Q10" s="42" t="s">
        <v>141</v>
      </c>
      <c r="R10" s="19" t="s">
        <v>142</v>
      </c>
      <c r="S10" s="19" t="s">
        <v>178</v>
      </c>
      <c r="T10" s="20" t="s">
        <v>220</v>
      </c>
      <c r="U10" s="5"/>
      <c r="AQ10" s="1"/>
      <c r="AR10" s="3"/>
      <c r="AS10" s="1"/>
    </row>
    <row r="11" spans="2:48" s="4" customFormat="1" ht="18" customHeight="1">
      <c r="B11" s="80" t="s">
        <v>41</v>
      </c>
      <c r="C11" s="81"/>
      <c r="D11" s="81"/>
      <c r="E11" s="81"/>
      <c r="F11" s="81"/>
      <c r="G11" s="81"/>
      <c r="H11" s="81"/>
      <c r="I11" s="81"/>
      <c r="J11" s="81"/>
      <c r="K11" s="89">
        <v>4.6760102007423319</v>
      </c>
      <c r="L11" s="81"/>
      <c r="M11" s="81"/>
      <c r="N11" s="103">
        <v>2.37303024752973E-2</v>
      </c>
      <c r="O11" s="89"/>
      <c r="P11" s="91"/>
      <c r="Q11" s="89">
        <v>6575584.6299699983</v>
      </c>
      <c r="R11" s="81"/>
      <c r="S11" s="90">
        <v>1</v>
      </c>
      <c r="T11" s="90">
        <f>Q11/'סכום נכסי הקרן'!$C$42</f>
        <v>0.12678209698588291</v>
      </c>
      <c r="U11" s="5"/>
      <c r="AQ11" s="1"/>
      <c r="AR11" s="3"/>
      <c r="AS11" s="1"/>
      <c r="AV11" s="1"/>
    </row>
    <row r="12" spans="2:48">
      <c r="B12" s="82" t="s">
        <v>229</v>
      </c>
      <c r="C12" s="83"/>
      <c r="D12" s="83"/>
      <c r="E12" s="83"/>
      <c r="F12" s="83"/>
      <c r="G12" s="83"/>
      <c r="H12" s="83"/>
      <c r="I12" s="83"/>
      <c r="J12" s="83"/>
      <c r="K12" s="92">
        <v>3.8940465358279943</v>
      </c>
      <c r="L12" s="83"/>
      <c r="M12" s="83"/>
      <c r="N12" s="104">
        <v>1.700554184734121E-2</v>
      </c>
      <c r="O12" s="92"/>
      <c r="P12" s="94"/>
      <c r="Q12" s="92">
        <v>4755057.9793200009</v>
      </c>
      <c r="R12" s="83"/>
      <c r="S12" s="93">
        <v>0.72313843512066489</v>
      </c>
      <c r="T12" s="93">
        <f>Q12/'סכום נכסי הקרן'!$C$42</f>
        <v>9.168100721568774E-2</v>
      </c>
      <c r="AR12" s="3"/>
    </row>
    <row r="13" spans="2:48" ht="20.25">
      <c r="B13" s="102" t="s">
        <v>40</v>
      </c>
      <c r="C13" s="83"/>
      <c r="D13" s="83"/>
      <c r="E13" s="83"/>
      <c r="F13" s="83"/>
      <c r="G13" s="83"/>
      <c r="H13" s="83"/>
      <c r="I13" s="83"/>
      <c r="J13" s="83"/>
      <c r="K13" s="92">
        <v>3.9383092789302609</v>
      </c>
      <c r="L13" s="83"/>
      <c r="M13" s="83"/>
      <c r="N13" s="104">
        <v>1.4402688008179485E-2</v>
      </c>
      <c r="O13" s="92"/>
      <c r="P13" s="94"/>
      <c r="Q13" s="92">
        <v>3743295.5400899993</v>
      </c>
      <c r="R13" s="83"/>
      <c r="S13" s="93">
        <v>0.56927189759354957</v>
      </c>
      <c r="T13" s="93">
        <f>Q13/'סכום נכסי הקרן'!$C$42</f>
        <v>7.2173484932043008E-2</v>
      </c>
      <c r="AR13" s="4"/>
    </row>
    <row r="14" spans="2:48">
      <c r="B14" s="88" t="s">
        <v>315</v>
      </c>
      <c r="C14" s="85" t="s">
        <v>316</v>
      </c>
      <c r="D14" s="98" t="s">
        <v>148</v>
      </c>
      <c r="E14" s="98" t="s">
        <v>317</v>
      </c>
      <c r="F14" s="85" t="s">
        <v>318</v>
      </c>
      <c r="G14" s="98" t="s">
        <v>319</v>
      </c>
      <c r="H14" s="85" t="s">
        <v>320</v>
      </c>
      <c r="I14" s="85" t="s">
        <v>155</v>
      </c>
      <c r="J14" s="85"/>
      <c r="K14" s="95">
        <v>3.7099999999999995</v>
      </c>
      <c r="L14" s="98" t="s">
        <v>159</v>
      </c>
      <c r="M14" s="99">
        <v>5.8999999999999999E-3</v>
      </c>
      <c r="N14" s="99">
        <v>6.8999999999999999E-3</v>
      </c>
      <c r="O14" s="95">
        <v>167242665</v>
      </c>
      <c r="P14" s="97">
        <v>99.09</v>
      </c>
      <c r="Q14" s="95">
        <v>165720.75674000001</v>
      </c>
      <c r="R14" s="96">
        <v>3.1329699178610719E-2</v>
      </c>
      <c r="S14" s="96">
        <v>2.5202436903432591E-2</v>
      </c>
      <c r="T14" s="96">
        <f>Q14/'סכום נכסי הקרן'!$C$42</f>
        <v>3.1952177997715855E-3</v>
      </c>
    </row>
    <row r="15" spans="2:48">
      <c r="B15" s="88" t="s">
        <v>321</v>
      </c>
      <c r="C15" s="85" t="s">
        <v>322</v>
      </c>
      <c r="D15" s="98" t="s">
        <v>148</v>
      </c>
      <c r="E15" s="98" t="s">
        <v>317</v>
      </c>
      <c r="F15" s="85" t="s">
        <v>323</v>
      </c>
      <c r="G15" s="98" t="s">
        <v>319</v>
      </c>
      <c r="H15" s="85" t="s">
        <v>320</v>
      </c>
      <c r="I15" s="85" t="s">
        <v>157</v>
      </c>
      <c r="J15" s="85"/>
      <c r="K15" s="95">
        <v>4.5</v>
      </c>
      <c r="L15" s="98" t="s">
        <v>159</v>
      </c>
      <c r="M15" s="99">
        <v>0.04</v>
      </c>
      <c r="N15" s="99">
        <v>8.0999999999999978E-3</v>
      </c>
      <c r="O15" s="95">
        <v>99651376</v>
      </c>
      <c r="P15" s="97">
        <v>116.43</v>
      </c>
      <c r="Q15" s="95">
        <v>116024.10385</v>
      </c>
      <c r="R15" s="96">
        <v>4.8101350777334129E-2</v>
      </c>
      <c r="S15" s="96">
        <v>1.7644682622011874E-2</v>
      </c>
      <c r="T15" s="96">
        <f>Q15/'סכום נכסי הקרן'!$C$42</f>
        <v>2.2370298634690321E-3</v>
      </c>
    </row>
    <row r="16" spans="2:48">
      <c r="B16" s="88" t="s">
        <v>324</v>
      </c>
      <c r="C16" s="85" t="s">
        <v>325</v>
      </c>
      <c r="D16" s="98" t="s">
        <v>148</v>
      </c>
      <c r="E16" s="98" t="s">
        <v>317</v>
      </c>
      <c r="F16" s="85" t="s">
        <v>323</v>
      </c>
      <c r="G16" s="98" t="s">
        <v>319</v>
      </c>
      <c r="H16" s="85" t="s">
        <v>320</v>
      </c>
      <c r="I16" s="85" t="s">
        <v>157</v>
      </c>
      <c r="J16" s="85"/>
      <c r="K16" s="95">
        <v>5.8400000000000007</v>
      </c>
      <c r="L16" s="98" t="s">
        <v>159</v>
      </c>
      <c r="M16" s="99">
        <v>9.8999999999999991E-3</v>
      </c>
      <c r="N16" s="99">
        <v>1.0400000000000003E-2</v>
      </c>
      <c r="O16" s="95">
        <v>50558475</v>
      </c>
      <c r="P16" s="97">
        <v>99.7</v>
      </c>
      <c r="Q16" s="95">
        <v>50406.800819999989</v>
      </c>
      <c r="R16" s="96">
        <v>1.6775245083238383E-2</v>
      </c>
      <c r="S16" s="96">
        <v>7.665751968312812E-3</v>
      </c>
      <c r="T16" s="96">
        <f>Q16/'סכום נכסי הקרן'!$C$42</f>
        <v>9.7188010951635784E-4</v>
      </c>
    </row>
    <row r="17" spans="2:43" ht="20.25">
      <c r="B17" s="88" t="s">
        <v>326</v>
      </c>
      <c r="C17" s="85" t="s">
        <v>327</v>
      </c>
      <c r="D17" s="98" t="s">
        <v>148</v>
      </c>
      <c r="E17" s="98" t="s">
        <v>317</v>
      </c>
      <c r="F17" s="85" t="s">
        <v>323</v>
      </c>
      <c r="G17" s="98" t="s">
        <v>319</v>
      </c>
      <c r="H17" s="85" t="s">
        <v>320</v>
      </c>
      <c r="I17" s="85" t="s">
        <v>157</v>
      </c>
      <c r="J17" s="85"/>
      <c r="K17" s="95">
        <v>2.2399999999999998</v>
      </c>
      <c r="L17" s="98" t="s">
        <v>159</v>
      </c>
      <c r="M17" s="99">
        <v>2.58E-2</v>
      </c>
      <c r="N17" s="99">
        <v>8.8999999999999982E-3</v>
      </c>
      <c r="O17" s="95">
        <v>62805453</v>
      </c>
      <c r="P17" s="97">
        <v>108.11</v>
      </c>
      <c r="Q17" s="95">
        <v>67898.979200000002</v>
      </c>
      <c r="R17" s="96">
        <v>2.305981298940479E-2</v>
      </c>
      <c r="S17" s="96">
        <v>1.0325922791797419E-2</v>
      </c>
      <c r="T17" s="96">
        <f>Q17/'סכום נכסי הקרן'!$C$42</f>
        <v>1.3091421448583993E-3</v>
      </c>
      <c r="AQ17" s="4"/>
    </row>
    <row r="18" spans="2:43">
      <c r="B18" s="88" t="s">
        <v>328</v>
      </c>
      <c r="C18" s="85" t="s">
        <v>329</v>
      </c>
      <c r="D18" s="98" t="s">
        <v>148</v>
      </c>
      <c r="E18" s="98" t="s">
        <v>317</v>
      </c>
      <c r="F18" s="85" t="s">
        <v>323</v>
      </c>
      <c r="G18" s="98" t="s">
        <v>319</v>
      </c>
      <c r="H18" s="85" t="s">
        <v>320</v>
      </c>
      <c r="I18" s="85" t="s">
        <v>157</v>
      </c>
      <c r="J18" s="85"/>
      <c r="K18" s="95">
        <v>2.9300000000000006</v>
      </c>
      <c r="L18" s="98" t="s">
        <v>159</v>
      </c>
      <c r="M18" s="99">
        <v>4.0999999999999995E-3</v>
      </c>
      <c r="N18" s="99">
        <v>5.0000000000000001E-3</v>
      </c>
      <c r="O18" s="95">
        <v>24292437.850000001</v>
      </c>
      <c r="P18" s="97">
        <v>98.56</v>
      </c>
      <c r="Q18" s="95">
        <v>23942.62571</v>
      </c>
      <c r="R18" s="96">
        <v>1.1823251896245052E-2</v>
      </c>
      <c r="S18" s="96">
        <v>3.641140226661373E-3</v>
      </c>
      <c r="T18" s="96">
        <f>Q18/'סכום נכסי הקרן'!$C$42</f>
        <v>4.6163139335578192E-4</v>
      </c>
    </row>
    <row r="19" spans="2:43">
      <c r="B19" s="88" t="s">
        <v>330</v>
      </c>
      <c r="C19" s="85" t="s">
        <v>331</v>
      </c>
      <c r="D19" s="98" t="s">
        <v>148</v>
      </c>
      <c r="E19" s="98" t="s">
        <v>317</v>
      </c>
      <c r="F19" s="85" t="s">
        <v>323</v>
      </c>
      <c r="G19" s="98" t="s">
        <v>319</v>
      </c>
      <c r="H19" s="85" t="s">
        <v>320</v>
      </c>
      <c r="I19" s="85" t="s">
        <v>157</v>
      </c>
      <c r="J19" s="85"/>
      <c r="K19" s="95">
        <v>3.3000000000000003</v>
      </c>
      <c r="L19" s="98" t="s">
        <v>159</v>
      </c>
      <c r="M19" s="99">
        <v>6.4000000000000003E-3</v>
      </c>
      <c r="N19" s="99">
        <v>7.1000000000000004E-3</v>
      </c>
      <c r="O19" s="95">
        <v>83124545</v>
      </c>
      <c r="P19" s="97">
        <v>99.3</v>
      </c>
      <c r="Q19" s="95">
        <v>82542.672529999996</v>
      </c>
      <c r="R19" s="96">
        <v>2.6387948617422649E-2</v>
      </c>
      <c r="S19" s="96">
        <v>1.2552902467985816E-2</v>
      </c>
      <c r="T19" s="96">
        <f>Q19/'סכום נכסי הקרן'!$C$42</f>
        <v>1.591483298150507E-3</v>
      </c>
      <c r="AQ19" s="3"/>
    </row>
    <row r="20" spans="2:43">
      <c r="B20" s="88" t="s">
        <v>332</v>
      </c>
      <c r="C20" s="85" t="s">
        <v>333</v>
      </c>
      <c r="D20" s="98" t="s">
        <v>148</v>
      </c>
      <c r="E20" s="98" t="s">
        <v>317</v>
      </c>
      <c r="F20" s="85" t="s">
        <v>334</v>
      </c>
      <c r="G20" s="98" t="s">
        <v>319</v>
      </c>
      <c r="H20" s="85" t="s">
        <v>320</v>
      </c>
      <c r="I20" s="85" t="s">
        <v>155</v>
      </c>
      <c r="J20" s="85"/>
      <c r="K20" s="95">
        <v>3.4299999999999993</v>
      </c>
      <c r="L20" s="98" t="s">
        <v>159</v>
      </c>
      <c r="M20" s="99">
        <v>6.9999999999999993E-3</v>
      </c>
      <c r="N20" s="99">
        <v>7.1000000000000004E-3</v>
      </c>
      <c r="O20" s="95">
        <v>177827010</v>
      </c>
      <c r="P20" s="97">
        <v>101.05</v>
      </c>
      <c r="Q20" s="95">
        <v>179694.19118999998</v>
      </c>
      <c r="R20" s="96">
        <v>3.5729457376489894E-2</v>
      </c>
      <c r="S20" s="96">
        <v>2.7327485129002113E-2</v>
      </c>
      <c r="T20" s="96">
        <f>Q20/'סכום נכסי הקרן'!$C$42</f>
        <v>3.464635870005419E-3</v>
      </c>
    </row>
    <row r="21" spans="2:43">
      <c r="B21" s="88" t="s">
        <v>335</v>
      </c>
      <c r="C21" s="85" t="s">
        <v>336</v>
      </c>
      <c r="D21" s="98" t="s">
        <v>148</v>
      </c>
      <c r="E21" s="98" t="s">
        <v>317</v>
      </c>
      <c r="F21" s="85" t="s">
        <v>334</v>
      </c>
      <c r="G21" s="98" t="s">
        <v>319</v>
      </c>
      <c r="H21" s="85" t="s">
        <v>320</v>
      </c>
      <c r="I21" s="85" t="s">
        <v>155</v>
      </c>
      <c r="J21" s="85"/>
      <c r="K21" s="95">
        <v>2.92</v>
      </c>
      <c r="L21" s="98" t="s">
        <v>159</v>
      </c>
      <c r="M21" s="99">
        <v>1.6E-2</v>
      </c>
      <c r="N21" s="99">
        <v>5.4000000000000003E-3</v>
      </c>
      <c r="O21" s="95">
        <v>9900635</v>
      </c>
      <c r="P21" s="97">
        <v>101.93</v>
      </c>
      <c r="Q21" s="95">
        <v>10091.717369999998</v>
      </c>
      <c r="R21" s="96">
        <v>3.1442432654158864E-3</v>
      </c>
      <c r="S21" s="96">
        <v>1.5347254940654674E-3</v>
      </c>
      <c r="T21" s="96">
        <f>Q21/'סכום נכסי הקרן'!$C$42</f>
        <v>1.9457571643531515E-4</v>
      </c>
    </row>
    <row r="22" spans="2:43">
      <c r="B22" s="88" t="s">
        <v>337</v>
      </c>
      <c r="C22" s="85" t="s">
        <v>338</v>
      </c>
      <c r="D22" s="98" t="s">
        <v>148</v>
      </c>
      <c r="E22" s="98" t="s">
        <v>317</v>
      </c>
      <c r="F22" s="85" t="s">
        <v>334</v>
      </c>
      <c r="G22" s="98" t="s">
        <v>319</v>
      </c>
      <c r="H22" s="85" t="s">
        <v>320</v>
      </c>
      <c r="I22" s="85" t="s">
        <v>155</v>
      </c>
      <c r="J22" s="85"/>
      <c r="K22" s="95">
        <v>1.3299999999999998</v>
      </c>
      <c r="L22" s="98" t="s">
        <v>159</v>
      </c>
      <c r="M22" s="99">
        <v>4.4999999999999998E-2</v>
      </c>
      <c r="N22" s="99">
        <v>6.2999999999999992E-3</v>
      </c>
      <c r="O22" s="95">
        <v>13106724.5</v>
      </c>
      <c r="P22" s="97">
        <v>108.36</v>
      </c>
      <c r="Q22" s="95">
        <v>14202.446480000001</v>
      </c>
      <c r="R22" s="96">
        <v>4.0681435348928159E-2</v>
      </c>
      <c r="S22" s="96">
        <v>2.1598758557936468E-3</v>
      </c>
      <c r="T22" s="96">
        <f>Q22/'סכום נכסי הקרן'!$C$42</f>
        <v>2.7383359022669702E-4</v>
      </c>
    </row>
    <row r="23" spans="2:43">
      <c r="B23" s="88" t="s">
        <v>339</v>
      </c>
      <c r="C23" s="85" t="s">
        <v>340</v>
      </c>
      <c r="D23" s="98" t="s">
        <v>148</v>
      </c>
      <c r="E23" s="98" t="s">
        <v>317</v>
      </c>
      <c r="F23" s="85" t="s">
        <v>334</v>
      </c>
      <c r="G23" s="98" t="s">
        <v>319</v>
      </c>
      <c r="H23" s="85" t="s">
        <v>320</v>
      </c>
      <c r="I23" s="85" t="s">
        <v>155</v>
      </c>
      <c r="J23" s="85"/>
      <c r="K23" s="95">
        <v>5.2100000000000009</v>
      </c>
      <c r="L23" s="98" t="s">
        <v>159</v>
      </c>
      <c r="M23" s="99">
        <v>0.05</v>
      </c>
      <c r="N23" s="99">
        <v>8.9999999999999993E-3</v>
      </c>
      <c r="O23" s="95">
        <v>209460118</v>
      </c>
      <c r="P23" s="97">
        <v>126.97</v>
      </c>
      <c r="Q23" s="95">
        <v>265951.51309000002</v>
      </c>
      <c r="R23" s="96">
        <v>6.6461369707580931E-2</v>
      </c>
      <c r="S23" s="96">
        <v>4.0445303049991076E-2</v>
      </c>
      <c r="T23" s="96">
        <f>Q23/'סכום נכסי הקרן'!$C$42</f>
        <v>5.1277403339073952E-3</v>
      </c>
    </row>
    <row r="24" spans="2:43">
      <c r="B24" s="88" t="s">
        <v>341</v>
      </c>
      <c r="C24" s="85" t="s">
        <v>342</v>
      </c>
      <c r="D24" s="98" t="s">
        <v>148</v>
      </c>
      <c r="E24" s="98" t="s">
        <v>317</v>
      </c>
      <c r="F24" s="85" t="s">
        <v>343</v>
      </c>
      <c r="G24" s="98" t="s">
        <v>319</v>
      </c>
      <c r="H24" s="85" t="s">
        <v>344</v>
      </c>
      <c r="I24" s="85" t="s">
        <v>155</v>
      </c>
      <c r="J24" s="85"/>
      <c r="K24" s="95">
        <v>1.3199999999999998</v>
      </c>
      <c r="L24" s="98" t="s">
        <v>159</v>
      </c>
      <c r="M24" s="99">
        <v>4.2000000000000003E-2</v>
      </c>
      <c r="N24" s="99">
        <v>9.6999999999999986E-3</v>
      </c>
      <c r="O24" s="95">
        <v>3618.61</v>
      </c>
      <c r="P24" s="97">
        <v>128.03</v>
      </c>
      <c r="Q24" s="95">
        <v>4.6329200000000004</v>
      </c>
      <c r="R24" s="96">
        <v>3.5078128885855844E-5</v>
      </c>
      <c r="S24" s="96">
        <v>7.0456396818074841E-7</v>
      </c>
      <c r="T24" s="96">
        <f>Q24/'סכום נכסי הקרן'!$C$42</f>
        <v>8.9326097346650176E-8</v>
      </c>
    </row>
    <row r="25" spans="2:43">
      <c r="B25" s="88" t="s">
        <v>345</v>
      </c>
      <c r="C25" s="85" t="s">
        <v>346</v>
      </c>
      <c r="D25" s="98" t="s">
        <v>148</v>
      </c>
      <c r="E25" s="98" t="s">
        <v>317</v>
      </c>
      <c r="F25" s="85" t="s">
        <v>343</v>
      </c>
      <c r="G25" s="98" t="s">
        <v>319</v>
      </c>
      <c r="H25" s="85" t="s">
        <v>344</v>
      </c>
      <c r="I25" s="85" t="s">
        <v>155</v>
      </c>
      <c r="J25" s="85"/>
      <c r="K25" s="95">
        <v>3.4500000000000011</v>
      </c>
      <c r="L25" s="98" t="s">
        <v>159</v>
      </c>
      <c r="M25" s="99">
        <v>8.0000000000000002E-3</v>
      </c>
      <c r="N25" s="99">
        <v>6.2000000000000006E-3</v>
      </c>
      <c r="O25" s="95">
        <v>27340514</v>
      </c>
      <c r="P25" s="97">
        <v>101.75</v>
      </c>
      <c r="Q25" s="95">
        <v>27818.973029999994</v>
      </c>
      <c r="R25" s="96">
        <v>4.2418645855959287E-2</v>
      </c>
      <c r="S25" s="96">
        <v>4.2306463372408787E-3</v>
      </c>
      <c r="T25" s="96">
        <f>Q25/'סכום נכסי הקרן'!$C$42</f>
        <v>5.3637021424104351E-4</v>
      </c>
    </row>
    <row r="26" spans="2:43">
      <c r="B26" s="88" t="s">
        <v>347</v>
      </c>
      <c r="C26" s="85" t="s">
        <v>348</v>
      </c>
      <c r="D26" s="98" t="s">
        <v>148</v>
      </c>
      <c r="E26" s="98" t="s">
        <v>317</v>
      </c>
      <c r="F26" s="85" t="s">
        <v>323</v>
      </c>
      <c r="G26" s="98" t="s">
        <v>319</v>
      </c>
      <c r="H26" s="85" t="s">
        <v>344</v>
      </c>
      <c r="I26" s="85" t="s">
        <v>157</v>
      </c>
      <c r="J26" s="85"/>
      <c r="K26" s="95">
        <v>0.17</v>
      </c>
      <c r="L26" s="98" t="s">
        <v>159</v>
      </c>
      <c r="M26" s="99">
        <v>5.5E-2</v>
      </c>
      <c r="N26" s="99">
        <v>1.44E-2</v>
      </c>
      <c r="O26" s="95">
        <v>3960906</v>
      </c>
      <c r="P26" s="97">
        <v>135.38</v>
      </c>
      <c r="Q26" s="95">
        <v>5362.2746399999996</v>
      </c>
      <c r="R26" s="96">
        <v>1.9804530000000001E-2</v>
      </c>
      <c r="S26" s="96">
        <v>8.1548256797730025E-4</v>
      </c>
      <c r="T26" s="96">
        <f>Q26/'סכום נכסי הקרן'!$C$42</f>
        <v>1.0338859002359494E-4</v>
      </c>
    </row>
    <row r="27" spans="2:43">
      <c r="B27" s="88" t="s">
        <v>349</v>
      </c>
      <c r="C27" s="85" t="s">
        <v>350</v>
      </c>
      <c r="D27" s="98" t="s">
        <v>148</v>
      </c>
      <c r="E27" s="98" t="s">
        <v>317</v>
      </c>
      <c r="F27" s="85" t="s">
        <v>334</v>
      </c>
      <c r="G27" s="98" t="s">
        <v>319</v>
      </c>
      <c r="H27" s="85" t="s">
        <v>344</v>
      </c>
      <c r="I27" s="85" t="s">
        <v>157</v>
      </c>
      <c r="J27" s="85"/>
      <c r="K27" s="95">
        <v>2.4000000000000004</v>
      </c>
      <c r="L27" s="98" t="s">
        <v>159</v>
      </c>
      <c r="M27" s="99">
        <v>4.0999999999999995E-2</v>
      </c>
      <c r="N27" s="99">
        <v>9.1999999999999981E-3</v>
      </c>
      <c r="O27" s="95">
        <v>88626946</v>
      </c>
      <c r="P27" s="97">
        <v>132.1</v>
      </c>
      <c r="Q27" s="95">
        <v>117076.19034999998</v>
      </c>
      <c r="R27" s="96">
        <v>2.275077633314055E-2</v>
      </c>
      <c r="S27" s="96">
        <v>1.7804681551263701E-2</v>
      </c>
      <c r="T27" s="96">
        <f>Q27/'סכום נכסי הקרן'!$C$42</f>
        <v>2.2573148632350748E-3</v>
      </c>
    </row>
    <row r="28" spans="2:43">
      <c r="B28" s="88" t="s">
        <v>351</v>
      </c>
      <c r="C28" s="85" t="s">
        <v>352</v>
      </c>
      <c r="D28" s="98" t="s">
        <v>148</v>
      </c>
      <c r="E28" s="98" t="s">
        <v>317</v>
      </c>
      <c r="F28" s="85" t="s">
        <v>318</v>
      </c>
      <c r="G28" s="98" t="s">
        <v>319</v>
      </c>
      <c r="H28" s="85" t="s">
        <v>344</v>
      </c>
      <c r="I28" s="85" t="s">
        <v>155</v>
      </c>
      <c r="J28" s="85"/>
      <c r="K28" s="95">
        <v>0.95000000000000007</v>
      </c>
      <c r="L28" s="98" t="s">
        <v>159</v>
      </c>
      <c r="M28" s="99">
        <v>2.6000000000000002E-2</v>
      </c>
      <c r="N28" s="99">
        <v>9.3999999999999986E-3</v>
      </c>
      <c r="O28" s="95">
        <v>45214223</v>
      </c>
      <c r="P28" s="97">
        <v>107.95</v>
      </c>
      <c r="Q28" s="95">
        <v>48808.752220000002</v>
      </c>
      <c r="R28" s="96">
        <v>1.3820175081993269E-2</v>
      </c>
      <c r="S28" s="96">
        <v>7.4227243608942341E-3</v>
      </c>
      <c r="T28" s="96">
        <f>Q28/'סכום נכסי הקרן'!$C$42</f>
        <v>9.4106855982236857E-4</v>
      </c>
    </row>
    <row r="29" spans="2:43">
      <c r="B29" s="88" t="s">
        <v>353</v>
      </c>
      <c r="C29" s="85" t="s">
        <v>354</v>
      </c>
      <c r="D29" s="98" t="s">
        <v>148</v>
      </c>
      <c r="E29" s="98" t="s">
        <v>317</v>
      </c>
      <c r="F29" s="85" t="s">
        <v>318</v>
      </c>
      <c r="G29" s="98" t="s">
        <v>319</v>
      </c>
      <c r="H29" s="85" t="s">
        <v>344</v>
      </c>
      <c r="I29" s="85" t="s">
        <v>155</v>
      </c>
      <c r="J29" s="85"/>
      <c r="K29" s="95">
        <v>3.82</v>
      </c>
      <c r="L29" s="98" t="s">
        <v>159</v>
      </c>
      <c r="M29" s="99">
        <v>3.4000000000000002E-2</v>
      </c>
      <c r="N29" s="99">
        <v>7.499999999999998E-3</v>
      </c>
      <c r="O29" s="95">
        <v>30522557</v>
      </c>
      <c r="P29" s="97">
        <v>116.36</v>
      </c>
      <c r="Q29" s="95">
        <v>35516.047030000002</v>
      </c>
      <c r="R29" s="96">
        <v>1.6315722880456716E-2</v>
      </c>
      <c r="S29" s="96">
        <v>5.401199897591775E-3</v>
      </c>
      <c r="T29" s="96">
        <f>Q29/'סכום נכסי הקרן'!$C$42</f>
        <v>6.8477544925662126E-4</v>
      </c>
    </row>
    <row r="30" spans="2:43">
      <c r="B30" s="88" t="s">
        <v>355</v>
      </c>
      <c r="C30" s="85" t="s">
        <v>356</v>
      </c>
      <c r="D30" s="98" t="s">
        <v>148</v>
      </c>
      <c r="E30" s="98" t="s">
        <v>317</v>
      </c>
      <c r="F30" s="85" t="s">
        <v>318</v>
      </c>
      <c r="G30" s="98" t="s">
        <v>319</v>
      </c>
      <c r="H30" s="85" t="s">
        <v>344</v>
      </c>
      <c r="I30" s="85" t="s">
        <v>155</v>
      </c>
      <c r="J30" s="85"/>
      <c r="K30" s="95">
        <v>0.59000000000000008</v>
      </c>
      <c r="L30" s="98" t="s">
        <v>159</v>
      </c>
      <c r="M30" s="99">
        <v>4.4000000000000004E-2</v>
      </c>
      <c r="N30" s="99">
        <v>1.3300000000000001E-2</v>
      </c>
      <c r="O30" s="95">
        <v>35361434.899999999</v>
      </c>
      <c r="P30" s="97">
        <v>123.82</v>
      </c>
      <c r="Q30" s="95">
        <v>43784.527369999996</v>
      </c>
      <c r="R30" s="96">
        <v>2.7495931154157868E-2</v>
      </c>
      <c r="S30" s="96">
        <v>6.6586516384323025E-3</v>
      </c>
      <c r="T30" s="96">
        <f>Q30/'סכום נכסי הקרן'!$C$42</f>
        <v>8.4419781781893246E-4</v>
      </c>
    </row>
    <row r="31" spans="2:43">
      <c r="B31" s="88" t="s">
        <v>357</v>
      </c>
      <c r="C31" s="85" t="s">
        <v>358</v>
      </c>
      <c r="D31" s="98" t="s">
        <v>148</v>
      </c>
      <c r="E31" s="98" t="s">
        <v>317</v>
      </c>
      <c r="F31" s="85" t="s">
        <v>323</v>
      </c>
      <c r="G31" s="98" t="s">
        <v>319</v>
      </c>
      <c r="H31" s="85" t="s">
        <v>344</v>
      </c>
      <c r="I31" s="85" t="s">
        <v>157</v>
      </c>
      <c r="J31" s="85"/>
      <c r="K31" s="95">
        <v>0.65999999999999981</v>
      </c>
      <c r="L31" s="98" t="s">
        <v>159</v>
      </c>
      <c r="M31" s="99">
        <v>3.9E-2</v>
      </c>
      <c r="N31" s="99">
        <v>1.4099999999999996E-2</v>
      </c>
      <c r="O31" s="95">
        <v>32619859</v>
      </c>
      <c r="P31" s="97">
        <v>122.94</v>
      </c>
      <c r="Q31" s="95">
        <v>40102.853900000009</v>
      </c>
      <c r="R31" s="96">
        <v>2.2478717999129101E-2</v>
      </c>
      <c r="S31" s="96">
        <v>6.098751085526365E-3</v>
      </c>
      <c r="T31" s="96">
        <f>Q31/'סכום נכסי הקרן'!$C$42</f>
        <v>7.7321245161796233E-4</v>
      </c>
    </row>
    <row r="32" spans="2:43">
      <c r="B32" s="88" t="s">
        <v>359</v>
      </c>
      <c r="C32" s="85" t="s">
        <v>360</v>
      </c>
      <c r="D32" s="98" t="s">
        <v>148</v>
      </c>
      <c r="E32" s="98" t="s">
        <v>317</v>
      </c>
      <c r="F32" s="85" t="s">
        <v>323</v>
      </c>
      <c r="G32" s="98" t="s">
        <v>319</v>
      </c>
      <c r="H32" s="85" t="s">
        <v>344</v>
      </c>
      <c r="I32" s="85" t="s">
        <v>157</v>
      </c>
      <c r="J32" s="85"/>
      <c r="K32" s="95">
        <v>2.8900000000000006</v>
      </c>
      <c r="L32" s="98" t="s">
        <v>159</v>
      </c>
      <c r="M32" s="99">
        <v>0.03</v>
      </c>
      <c r="N32" s="99">
        <v>7.3000000000000009E-3</v>
      </c>
      <c r="O32" s="95">
        <v>19718059</v>
      </c>
      <c r="P32" s="97">
        <v>112.78</v>
      </c>
      <c r="Q32" s="95">
        <v>22238.02593</v>
      </c>
      <c r="R32" s="96">
        <v>4.1079289583333331E-2</v>
      </c>
      <c r="S32" s="96">
        <v>3.3819085573994754E-3</v>
      </c>
      <c r="T32" s="96">
        <f>Q32/'סכום נכסי הקרן'!$C$42</f>
        <v>4.2876545872160769E-4</v>
      </c>
    </row>
    <row r="33" spans="2:20">
      <c r="B33" s="88" t="s">
        <v>361</v>
      </c>
      <c r="C33" s="85" t="s">
        <v>362</v>
      </c>
      <c r="D33" s="98" t="s">
        <v>148</v>
      </c>
      <c r="E33" s="98" t="s">
        <v>317</v>
      </c>
      <c r="F33" s="85" t="s">
        <v>363</v>
      </c>
      <c r="G33" s="98" t="s">
        <v>364</v>
      </c>
      <c r="H33" s="85" t="s">
        <v>344</v>
      </c>
      <c r="I33" s="85" t="s">
        <v>157</v>
      </c>
      <c r="J33" s="85"/>
      <c r="K33" s="95">
        <v>4.410000000000001</v>
      </c>
      <c r="L33" s="98" t="s">
        <v>159</v>
      </c>
      <c r="M33" s="99">
        <v>6.5000000000000006E-3</v>
      </c>
      <c r="N33" s="99">
        <v>8.7000000000000011E-3</v>
      </c>
      <c r="O33" s="95">
        <v>39071330.100000001</v>
      </c>
      <c r="P33" s="97">
        <v>98.14</v>
      </c>
      <c r="Q33" s="95">
        <v>38471.585179999995</v>
      </c>
      <c r="R33" s="96">
        <v>3.548000496902938E-2</v>
      </c>
      <c r="S33" s="96">
        <v>5.8506714375867637E-3</v>
      </c>
      <c r="T33" s="96">
        <f>Q33/'סכום נכסי הקרן'!$C$42</f>
        <v>7.4176039363266005E-4</v>
      </c>
    </row>
    <row r="34" spans="2:20">
      <c r="B34" s="88" t="s">
        <v>365</v>
      </c>
      <c r="C34" s="85" t="s">
        <v>366</v>
      </c>
      <c r="D34" s="98" t="s">
        <v>148</v>
      </c>
      <c r="E34" s="98" t="s">
        <v>317</v>
      </c>
      <c r="F34" s="85" t="s">
        <v>363</v>
      </c>
      <c r="G34" s="98" t="s">
        <v>364</v>
      </c>
      <c r="H34" s="85" t="s">
        <v>344</v>
      </c>
      <c r="I34" s="85" t="s">
        <v>157</v>
      </c>
      <c r="J34" s="85"/>
      <c r="K34" s="95">
        <v>5.92</v>
      </c>
      <c r="L34" s="98" t="s">
        <v>159</v>
      </c>
      <c r="M34" s="99">
        <v>1.6399999999999998E-2</v>
      </c>
      <c r="N34" s="99">
        <v>1.2099999999999998E-2</v>
      </c>
      <c r="O34" s="95">
        <v>44287514</v>
      </c>
      <c r="P34" s="97">
        <v>102.04</v>
      </c>
      <c r="Q34" s="95">
        <v>45190.97928</v>
      </c>
      <c r="R34" s="96">
        <v>4.4062355364089506E-2</v>
      </c>
      <c r="S34" s="96">
        <v>6.8725416556924745E-3</v>
      </c>
      <c r="T34" s="96">
        <f>Q34/'סכום נכסי הקרן'!$C$42</f>
        <v>8.7131524273152368E-4</v>
      </c>
    </row>
    <row r="35" spans="2:20">
      <c r="B35" s="88" t="s">
        <v>367</v>
      </c>
      <c r="C35" s="85" t="s">
        <v>368</v>
      </c>
      <c r="D35" s="98" t="s">
        <v>148</v>
      </c>
      <c r="E35" s="98" t="s">
        <v>317</v>
      </c>
      <c r="F35" s="85" t="s">
        <v>363</v>
      </c>
      <c r="G35" s="98" t="s">
        <v>364</v>
      </c>
      <c r="H35" s="85" t="s">
        <v>344</v>
      </c>
      <c r="I35" s="85" t="s">
        <v>155</v>
      </c>
      <c r="J35" s="85"/>
      <c r="K35" s="95">
        <v>7.25</v>
      </c>
      <c r="L35" s="98" t="s">
        <v>159</v>
      </c>
      <c r="M35" s="99">
        <v>1.34E-2</v>
      </c>
      <c r="N35" s="99">
        <v>1.7000000000000001E-2</v>
      </c>
      <c r="O35" s="95">
        <v>63780339</v>
      </c>
      <c r="P35" s="97">
        <v>98.16</v>
      </c>
      <c r="Q35" s="95">
        <v>62606.777240000003</v>
      </c>
      <c r="R35" s="96">
        <v>2.9068610306312612E-2</v>
      </c>
      <c r="S35" s="96">
        <v>9.5210967181005857E-3</v>
      </c>
      <c r="T35" s="96">
        <f>Q35/'סכום נכסי הקרן'!$C$42</f>
        <v>1.2071046075262E-3</v>
      </c>
    </row>
    <row r="36" spans="2:20">
      <c r="B36" s="88" t="s">
        <v>369</v>
      </c>
      <c r="C36" s="85" t="s">
        <v>370</v>
      </c>
      <c r="D36" s="98" t="s">
        <v>148</v>
      </c>
      <c r="E36" s="98" t="s">
        <v>317</v>
      </c>
      <c r="F36" s="85" t="s">
        <v>334</v>
      </c>
      <c r="G36" s="98" t="s">
        <v>319</v>
      </c>
      <c r="H36" s="85" t="s">
        <v>344</v>
      </c>
      <c r="I36" s="85" t="s">
        <v>157</v>
      </c>
      <c r="J36" s="85"/>
      <c r="K36" s="95">
        <v>4.3099999999999996</v>
      </c>
      <c r="L36" s="98" t="s">
        <v>159</v>
      </c>
      <c r="M36" s="99">
        <v>0.04</v>
      </c>
      <c r="N36" s="99">
        <v>8.2000000000000007E-3</v>
      </c>
      <c r="O36" s="95">
        <v>57452080</v>
      </c>
      <c r="P36" s="97">
        <v>121.68</v>
      </c>
      <c r="Q36" s="95">
        <v>69907.687149999998</v>
      </c>
      <c r="R36" s="96">
        <v>1.9779244766608198E-2</v>
      </c>
      <c r="S36" s="96">
        <v>1.063140254196971E-2</v>
      </c>
      <c r="T36" s="96">
        <f>Q36/'סכום נכסי הקרן'!$C$42</f>
        <v>1.3478715081719661E-3</v>
      </c>
    </row>
    <row r="37" spans="2:20">
      <c r="B37" s="88" t="s">
        <v>371</v>
      </c>
      <c r="C37" s="85" t="s">
        <v>372</v>
      </c>
      <c r="D37" s="98" t="s">
        <v>148</v>
      </c>
      <c r="E37" s="98" t="s">
        <v>317</v>
      </c>
      <c r="F37" s="85" t="s">
        <v>334</v>
      </c>
      <c r="G37" s="98" t="s">
        <v>319</v>
      </c>
      <c r="H37" s="85" t="s">
        <v>344</v>
      </c>
      <c r="I37" s="85" t="s">
        <v>157</v>
      </c>
      <c r="J37" s="85"/>
      <c r="K37" s="95">
        <v>0.71</v>
      </c>
      <c r="L37" s="98" t="s">
        <v>159</v>
      </c>
      <c r="M37" s="99">
        <v>4.7E-2</v>
      </c>
      <c r="N37" s="99">
        <v>1.21E-2</v>
      </c>
      <c r="O37" s="95">
        <v>1412424.53</v>
      </c>
      <c r="P37" s="97">
        <v>126.72</v>
      </c>
      <c r="Q37" s="95">
        <v>1789.8242599999999</v>
      </c>
      <c r="R37" s="96">
        <v>4.9434734963162592E-3</v>
      </c>
      <c r="S37" s="96">
        <v>2.7219241492876446E-4</v>
      </c>
      <c r="T37" s="96">
        <f>Q37/'סכום נכסי הקרן'!$C$42</f>
        <v>3.45091251483203E-5</v>
      </c>
    </row>
    <row r="38" spans="2:20">
      <c r="B38" s="88" t="s">
        <v>373</v>
      </c>
      <c r="C38" s="85" t="s">
        <v>374</v>
      </c>
      <c r="D38" s="98" t="s">
        <v>148</v>
      </c>
      <c r="E38" s="98" t="s">
        <v>317</v>
      </c>
      <c r="F38" s="85" t="s">
        <v>334</v>
      </c>
      <c r="G38" s="98" t="s">
        <v>319</v>
      </c>
      <c r="H38" s="85" t="s">
        <v>344</v>
      </c>
      <c r="I38" s="85" t="s">
        <v>157</v>
      </c>
      <c r="J38" s="85"/>
      <c r="K38" s="95">
        <v>5.15</v>
      </c>
      <c r="L38" s="98" t="s">
        <v>159</v>
      </c>
      <c r="M38" s="99">
        <v>4.2000000000000003E-2</v>
      </c>
      <c r="N38" s="99">
        <v>9.4000000000000004E-3</v>
      </c>
      <c r="O38" s="95">
        <v>3406500</v>
      </c>
      <c r="P38" s="97">
        <v>120.61</v>
      </c>
      <c r="Q38" s="95">
        <v>4108.5794800000003</v>
      </c>
      <c r="R38" s="96">
        <v>3.414236660272177E-3</v>
      </c>
      <c r="S38" s="96">
        <v>6.2482345087219206E-4</v>
      </c>
      <c r="T38" s="96">
        <f>Q38/'סכום נכסי הקרן'!$C$42</f>
        <v>7.9216427347532302E-5</v>
      </c>
    </row>
    <row r="39" spans="2:20">
      <c r="B39" s="88" t="s">
        <v>375</v>
      </c>
      <c r="C39" s="85" t="s">
        <v>376</v>
      </c>
      <c r="D39" s="98" t="s">
        <v>148</v>
      </c>
      <c r="E39" s="98" t="s">
        <v>317</v>
      </c>
      <c r="F39" s="85" t="s">
        <v>377</v>
      </c>
      <c r="G39" s="98" t="s">
        <v>364</v>
      </c>
      <c r="H39" s="85" t="s">
        <v>378</v>
      </c>
      <c r="I39" s="85" t="s">
        <v>157</v>
      </c>
      <c r="J39" s="85"/>
      <c r="K39" s="95">
        <v>2.8900000000000006</v>
      </c>
      <c r="L39" s="98" t="s">
        <v>159</v>
      </c>
      <c r="M39" s="99">
        <v>1.6399999999999998E-2</v>
      </c>
      <c r="N39" s="99">
        <v>9.2000000000000033E-3</v>
      </c>
      <c r="O39" s="95">
        <v>9250331.629999999</v>
      </c>
      <c r="P39" s="97">
        <v>101.12</v>
      </c>
      <c r="Q39" s="95">
        <v>9353.9355599999981</v>
      </c>
      <c r="R39" s="96">
        <v>1.4619843032293923E-2</v>
      </c>
      <c r="S39" s="96">
        <v>1.4225253093644202E-3</v>
      </c>
      <c r="T39" s="96">
        <f>Q39/'סכום נכסי הקרן'!$C$42</f>
        <v>1.8035074173671303E-4</v>
      </c>
    </row>
    <row r="40" spans="2:20">
      <c r="B40" s="88" t="s">
        <v>379</v>
      </c>
      <c r="C40" s="85" t="s">
        <v>380</v>
      </c>
      <c r="D40" s="98" t="s">
        <v>148</v>
      </c>
      <c r="E40" s="98" t="s">
        <v>317</v>
      </c>
      <c r="F40" s="85" t="s">
        <v>377</v>
      </c>
      <c r="G40" s="98" t="s">
        <v>364</v>
      </c>
      <c r="H40" s="85" t="s">
        <v>378</v>
      </c>
      <c r="I40" s="85" t="s">
        <v>157</v>
      </c>
      <c r="J40" s="85"/>
      <c r="K40" s="95">
        <v>6.88</v>
      </c>
      <c r="L40" s="98" t="s">
        <v>159</v>
      </c>
      <c r="M40" s="99">
        <v>2.3399999999999997E-2</v>
      </c>
      <c r="N40" s="99">
        <v>2.0499999999999997E-2</v>
      </c>
      <c r="O40" s="95">
        <v>39352840</v>
      </c>
      <c r="P40" s="97">
        <v>102.24</v>
      </c>
      <c r="Q40" s="95">
        <v>40234.342479999999</v>
      </c>
      <c r="R40" s="96">
        <v>2.9205758715959148E-2</v>
      </c>
      <c r="S40" s="96">
        <v>6.1187475706146561E-3</v>
      </c>
      <c r="T40" s="96">
        <f>Q40/'סכום נכסי הקרן'!$C$42</f>
        <v>7.7574764792980283E-4</v>
      </c>
    </row>
    <row r="41" spans="2:20">
      <c r="B41" s="88" t="s">
        <v>381</v>
      </c>
      <c r="C41" s="85" t="s">
        <v>382</v>
      </c>
      <c r="D41" s="98" t="s">
        <v>148</v>
      </c>
      <c r="E41" s="98" t="s">
        <v>317</v>
      </c>
      <c r="F41" s="85" t="s">
        <v>383</v>
      </c>
      <c r="G41" s="98" t="s">
        <v>384</v>
      </c>
      <c r="H41" s="85" t="s">
        <v>378</v>
      </c>
      <c r="I41" s="85" t="s">
        <v>157</v>
      </c>
      <c r="J41" s="85"/>
      <c r="K41" s="95">
        <v>3.8900000000000006</v>
      </c>
      <c r="L41" s="98" t="s">
        <v>159</v>
      </c>
      <c r="M41" s="99">
        <v>3.7000000000000005E-2</v>
      </c>
      <c r="N41" s="99">
        <v>1.18E-2</v>
      </c>
      <c r="O41" s="95">
        <v>38357160</v>
      </c>
      <c r="P41" s="97">
        <v>114.5</v>
      </c>
      <c r="Q41" s="95">
        <v>43918.94816</v>
      </c>
      <c r="R41" s="96">
        <v>1.3345187590273975E-2</v>
      </c>
      <c r="S41" s="96">
        <v>6.6790940473684364E-3</v>
      </c>
      <c r="T41" s="96">
        <f>Q41/'סכום נכסי הקרן'!$C$42</f>
        <v>8.4678954929129845E-4</v>
      </c>
    </row>
    <row r="42" spans="2:20">
      <c r="B42" s="88" t="s">
        <v>385</v>
      </c>
      <c r="C42" s="85" t="s">
        <v>386</v>
      </c>
      <c r="D42" s="98" t="s">
        <v>148</v>
      </c>
      <c r="E42" s="98" t="s">
        <v>317</v>
      </c>
      <c r="F42" s="85" t="s">
        <v>383</v>
      </c>
      <c r="G42" s="98" t="s">
        <v>384</v>
      </c>
      <c r="H42" s="85" t="s">
        <v>378</v>
      </c>
      <c r="I42" s="85" t="s">
        <v>157</v>
      </c>
      <c r="J42" s="85"/>
      <c r="K42" s="95">
        <v>7.32</v>
      </c>
      <c r="L42" s="98" t="s">
        <v>159</v>
      </c>
      <c r="M42" s="99">
        <v>2.2000000000000002E-2</v>
      </c>
      <c r="N42" s="99">
        <v>1.6700000000000003E-2</v>
      </c>
      <c r="O42" s="95">
        <v>17843368</v>
      </c>
      <c r="P42" s="97">
        <v>104.01</v>
      </c>
      <c r="Q42" s="95">
        <v>18558.88766</v>
      </c>
      <c r="R42" s="96">
        <v>4.4608420000000003E-2</v>
      </c>
      <c r="S42" s="96">
        <v>2.8223935519608202E-3</v>
      </c>
      <c r="T42" s="96">
        <f>Q42/'סכום נכסי הקרן'!$C$42</f>
        <v>3.5782897303702734E-4</v>
      </c>
    </row>
    <row r="43" spans="2:20">
      <c r="B43" s="88" t="s">
        <v>387</v>
      </c>
      <c r="C43" s="85" t="s">
        <v>388</v>
      </c>
      <c r="D43" s="98" t="s">
        <v>148</v>
      </c>
      <c r="E43" s="98" t="s">
        <v>317</v>
      </c>
      <c r="F43" s="85" t="s">
        <v>343</v>
      </c>
      <c r="G43" s="98" t="s">
        <v>319</v>
      </c>
      <c r="H43" s="85" t="s">
        <v>378</v>
      </c>
      <c r="I43" s="85" t="s">
        <v>155</v>
      </c>
      <c r="J43" s="85"/>
      <c r="K43" s="95">
        <v>0.69</v>
      </c>
      <c r="L43" s="98" t="s">
        <v>159</v>
      </c>
      <c r="M43" s="99">
        <v>3.85E-2</v>
      </c>
      <c r="N43" s="99">
        <v>1.44E-2</v>
      </c>
      <c r="O43" s="95">
        <v>6164756.5</v>
      </c>
      <c r="P43" s="97">
        <v>122.8</v>
      </c>
      <c r="Q43" s="95">
        <v>7570.32096</v>
      </c>
      <c r="R43" s="96">
        <v>1.6784804319296888E-2</v>
      </c>
      <c r="S43" s="96">
        <v>1.1512772454476859E-3</v>
      </c>
      <c r="T43" s="96">
        <f>Q43/'סכום נכסי הקרן'!$C$42</f>
        <v>1.4596134338998865E-4</v>
      </c>
    </row>
    <row r="44" spans="2:20">
      <c r="B44" s="88" t="s">
        <v>389</v>
      </c>
      <c r="C44" s="85" t="s">
        <v>390</v>
      </c>
      <c r="D44" s="98" t="s">
        <v>148</v>
      </c>
      <c r="E44" s="98" t="s">
        <v>317</v>
      </c>
      <c r="F44" s="85" t="s">
        <v>343</v>
      </c>
      <c r="G44" s="98" t="s">
        <v>319</v>
      </c>
      <c r="H44" s="85" t="s">
        <v>378</v>
      </c>
      <c r="I44" s="85" t="s">
        <v>155</v>
      </c>
      <c r="J44" s="85"/>
      <c r="K44" s="95">
        <v>1.4000000000000001</v>
      </c>
      <c r="L44" s="98" t="s">
        <v>159</v>
      </c>
      <c r="M44" s="99">
        <v>5.2499999999999998E-2</v>
      </c>
      <c r="N44" s="99">
        <v>7.4000000000000012E-3</v>
      </c>
      <c r="O44" s="95">
        <v>404319.2</v>
      </c>
      <c r="P44" s="97">
        <v>130.75</v>
      </c>
      <c r="Q44" s="95">
        <v>528.64733000000001</v>
      </c>
      <c r="R44" s="96">
        <v>5.2237622739018091E-3</v>
      </c>
      <c r="S44" s="96">
        <v>8.0395487207410787E-5</v>
      </c>
      <c r="T44" s="96">
        <f>Q44/'סכום נכסי הקרן'!$C$42</f>
        <v>1.0192708456357264E-5</v>
      </c>
    </row>
    <row r="45" spans="2:20">
      <c r="B45" s="88" t="s">
        <v>391</v>
      </c>
      <c r="C45" s="85" t="s">
        <v>392</v>
      </c>
      <c r="D45" s="98" t="s">
        <v>148</v>
      </c>
      <c r="E45" s="98" t="s">
        <v>317</v>
      </c>
      <c r="F45" s="85" t="s">
        <v>343</v>
      </c>
      <c r="G45" s="98" t="s">
        <v>319</v>
      </c>
      <c r="H45" s="85" t="s">
        <v>378</v>
      </c>
      <c r="I45" s="85" t="s">
        <v>155</v>
      </c>
      <c r="J45" s="85"/>
      <c r="K45" s="95">
        <v>2.2599999999999998</v>
      </c>
      <c r="L45" s="98" t="s">
        <v>159</v>
      </c>
      <c r="M45" s="99">
        <v>3.1E-2</v>
      </c>
      <c r="N45" s="99">
        <v>8.3999999999999995E-3</v>
      </c>
      <c r="O45" s="95">
        <v>33868096</v>
      </c>
      <c r="P45" s="97">
        <v>112.58</v>
      </c>
      <c r="Q45" s="95">
        <v>38128.7016</v>
      </c>
      <c r="R45" s="96">
        <v>3.937752343658258E-2</v>
      </c>
      <c r="S45" s="96">
        <v>5.7985264802490975E-3</v>
      </c>
      <c r="T45" s="96">
        <f>Q45/'סכום נכסי הקרן'!$C$42</f>
        <v>7.3514934659415143E-4</v>
      </c>
    </row>
    <row r="46" spans="2:20">
      <c r="B46" s="88" t="s">
        <v>393</v>
      </c>
      <c r="C46" s="85" t="s">
        <v>394</v>
      </c>
      <c r="D46" s="98" t="s">
        <v>148</v>
      </c>
      <c r="E46" s="98" t="s">
        <v>317</v>
      </c>
      <c r="F46" s="85" t="s">
        <v>343</v>
      </c>
      <c r="G46" s="98" t="s">
        <v>319</v>
      </c>
      <c r="H46" s="85" t="s">
        <v>378</v>
      </c>
      <c r="I46" s="85" t="s">
        <v>155</v>
      </c>
      <c r="J46" s="85"/>
      <c r="K46" s="95">
        <v>2.7</v>
      </c>
      <c r="L46" s="98" t="s">
        <v>159</v>
      </c>
      <c r="M46" s="99">
        <v>2.7999999999999997E-2</v>
      </c>
      <c r="N46" s="99">
        <v>6.7000000000000002E-3</v>
      </c>
      <c r="O46" s="95">
        <v>52286857</v>
      </c>
      <c r="P46" s="97">
        <v>107.61</v>
      </c>
      <c r="Q46" s="95">
        <v>56265.886229999996</v>
      </c>
      <c r="R46" s="96">
        <v>5.3162280269192799E-2</v>
      </c>
      <c r="S46" s="96">
        <v>8.5567883916440012E-3</v>
      </c>
      <c r="T46" s="96">
        <f>Q46/'סכום נכסי הקרן'!$C$42</f>
        <v>1.0848475757570869E-3</v>
      </c>
    </row>
    <row r="47" spans="2:20">
      <c r="B47" s="88" t="s">
        <v>395</v>
      </c>
      <c r="C47" s="85" t="s">
        <v>396</v>
      </c>
      <c r="D47" s="98" t="s">
        <v>148</v>
      </c>
      <c r="E47" s="98" t="s">
        <v>317</v>
      </c>
      <c r="F47" s="85" t="s">
        <v>343</v>
      </c>
      <c r="G47" s="98" t="s">
        <v>319</v>
      </c>
      <c r="H47" s="85" t="s">
        <v>378</v>
      </c>
      <c r="I47" s="85" t="s">
        <v>155</v>
      </c>
      <c r="J47" s="85"/>
      <c r="K47" s="95">
        <v>2.4</v>
      </c>
      <c r="L47" s="98" t="s">
        <v>159</v>
      </c>
      <c r="M47" s="99">
        <v>4.2000000000000003E-2</v>
      </c>
      <c r="N47" s="99">
        <v>9.2000000000000016E-3</v>
      </c>
      <c r="O47" s="95">
        <v>3091609.38</v>
      </c>
      <c r="P47" s="97">
        <v>130</v>
      </c>
      <c r="Q47" s="95">
        <v>4019.0920499999997</v>
      </c>
      <c r="R47" s="96">
        <v>2.3705933979986965E-2</v>
      </c>
      <c r="S47" s="96">
        <v>6.1121440543581557E-4</v>
      </c>
      <c r="T47" s="96">
        <f>Q47/'סכום נכסי הקרן'!$C$42</f>
        <v>7.749104402913233E-5</v>
      </c>
    </row>
    <row r="48" spans="2:20">
      <c r="B48" s="88" t="s">
        <v>397</v>
      </c>
      <c r="C48" s="85" t="s">
        <v>398</v>
      </c>
      <c r="D48" s="98" t="s">
        <v>148</v>
      </c>
      <c r="E48" s="98" t="s">
        <v>317</v>
      </c>
      <c r="F48" s="85" t="s">
        <v>318</v>
      </c>
      <c r="G48" s="98" t="s">
        <v>319</v>
      </c>
      <c r="H48" s="85" t="s">
        <v>378</v>
      </c>
      <c r="I48" s="85" t="s">
        <v>155</v>
      </c>
      <c r="J48" s="85"/>
      <c r="K48" s="95">
        <v>4.0199999999999996</v>
      </c>
      <c r="L48" s="98" t="s">
        <v>159</v>
      </c>
      <c r="M48" s="99">
        <v>0.04</v>
      </c>
      <c r="N48" s="99">
        <v>1.1200000000000002E-2</v>
      </c>
      <c r="O48" s="95">
        <v>58097954</v>
      </c>
      <c r="P48" s="97">
        <v>121.15</v>
      </c>
      <c r="Q48" s="95">
        <v>70385.673550000007</v>
      </c>
      <c r="R48" s="96">
        <v>4.3035585237904059E-2</v>
      </c>
      <c r="S48" s="96">
        <v>1.0704093629819368E-2</v>
      </c>
      <c r="T48" s="96">
        <f>Q48/'סכום נכסי הקרן'!$C$42</f>
        <v>1.3570874367217307E-3</v>
      </c>
    </row>
    <row r="49" spans="2:20">
      <c r="B49" s="88" t="s">
        <v>399</v>
      </c>
      <c r="C49" s="85" t="s">
        <v>400</v>
      </c>
      <c r="D49" s="98" t="s">
        <v>148</v>
      </c>
      <c r="E49" s="98" t="s">
        <v>317</v>
      </c>
      <c r="F49" s="85" t="s">
        <v>401</v>
      </c>
      <c r="G49" s="98" t="s">
        <v>402</v>
      </c>
      <c r="H49" s="85" t="s">
        <v>378</v>
      </c>
      <c r="I49" s="85" t="s">
        <v>157</v>
      </c>
      <c r="J49" s="85"/>
      <c r="K49" s="95">
        <v>2.61</v>
      </c>
      <c r="L49" s="98" t="s">
        <v>159</v>
      </c>
      <c r="M49" s="99">
        <v>4.6500000000000007E-2</v>
      </c>
      <c r="N49" s="99">
        <v>9.5999999999999992E-3</v>
      </c>
      <c r="O49" s="95">
        <v>560401.64</v>
      </c>
      <c r="P49" s="97">
        <v>135.5</v>
      </c>
      <c r="Q49" s="95">
        <v>759.34425999999996</v>
      </c>
      <c r="R49" s="96">
        <v>3.6869472272221494E-3</v>
      </c>
      <c r="S49" s="96">
        <v>1.1547935320292039E-4</v>
      </c>
      <c r="T49" s="96">
        <f>Q49/'סכום נכסי הקרן'!$C$42</f>
        <v>1.4640714557639682E-5</v>
      </c>
    </row>
    <row r="50" spans="2:20">
      <c r="B50" s="88" t="s">
        <v>403</v>
      </c>
      <c r="C50" s="85" t="s">
        <v>404</v>
      </c>
      <c r="D50" s="98" t="s">
        <v>148</v>
      </c>
      <c r="E50" s="98" t="s">
        <v>317</v>
      </c>
      <c r="F50" s="85" t="s">
        <v>405</v>
      </c>
      <c r="G50" s="98" t="s">
        <v>364</v>
      </c>
      <c r="H50" s="85" t="s">
        <v>378</v>
      </c>
      <c r="I50" s="85" t="s">
        <v>157</v>
      </c>
      <c r="J50" s="85"/>
      <c r="K50" s="95">
        <v>3.2700000000000005</v>
      </c>
      <c r="L50" s="98" t="s">
        <v>159</v>
      </c>
      <c r="M50" s="99">
        <v>3.6400000000000002E-2</v>
      </c>
      <c r="N50" s="99">
        <v>1.03E-2</v>
      </c>
      <c r="O50" s="95">
        <v>3796968.85</v>
      </c>
      <c r="P50" s="97">
        <v>117.8</v>
      </c>
      <c r="Q50" s="95">
        <v>4472.8295099999996</v>
      </c>
      <c r="R50" s="96">
        <v>3.4439626757369612E-2</v>
      </c>
      <c r="S50" s="96">
        <v>6.802177694761731E-4</v>
      </c>
      <c r="T50" s="96">
        <f>Q50/'סכום נכסי הקרן'!$C$42</f>
        <v>8.6239435221249135E-5</v>
      </c>
    </row>
    <row r="51" spans="2:20">
      <c r="B51" s="88" t="s">
        <v>406</v>
      </c>
      <c r="C51" s="85" t="s">
        <v>407</v>
      </c>
      <c r="D51" s="98" t="s">
        <v>148</v>
      </c>
      <c r="E51" s="98" t="s">
        <v>317</v>
      </c>
      <c r="F51" s="85" t="s">
        <v>408</v>
      </c>
      <c r="G51" s="98" t="s">
        <v>409</v>
      </c>
      <c r="H51" s="85" t="s">
        <v>378</v>
      </c>
      <c r="I51" s="85" t="s">
        <v>157</v>
      </c>
      <c r="J51" s="85"/>
      <c r="K51" s="95">
        <v>9.0799999999999983</v>
      </c>
      <c r="L51" s="98" t="s">
        <v>159</v>
      </c>
      <c r="M51" s="99">
        <v>3.85E-2</v>
      </c>
      <c r="N51" s="99">
        <v>2.4599999999999997E-2</v>
      </c>
      <c r="O51" s="95">
        <v>44296226</v>
      </c>
      <c r="P51" s="97">
        <v>115</v>
      </c>
      <c r="Q51" s="95">
        <v>50940.659350000009</v>
      </c>
      <c r="R51" s="96">
        <v>1.5950975559078914E-2</v>
      </c>
      <c r="S51" s="96">
        <v>7.7469399629995226E-3</v>
      </c>
      <c r="T51" s="96">
        <f>Q51/'סכום נכסי הקרן'!$C$42</f>
        <v>9.8217329373281783E-4</v>
      </c>
    </row>
    <row r="52" spans="2:20">
      <c r="B52" s="88" t="s">
        <v>410</v>
      </c>
      <c r="C52" s="85" t="s">
        <v>411</v>
      </c>
      <c r="D52" s="98" t="s">
        <v>148</v>
      </c>
      <c r="E52" s="98" t="s">
        <v>317</v>
      </c>
      <c r="F52" s="85" t="s">
        <v>318</v>
      </c>
      <c r="G52" s="98" t="s">
        <v>319</v>
      </c>
      <c r="H52" s="85" t="s">
        <v>378</v>
      </c>
      <c r="I52" s="85" t="s">
        <v>155</v>
      </c>
      <c r="J52" s="85"/>
      <c r="K52" s="95">
        <v>3.54</v>
      </c>
      <c r="L52" s="98" t="s">
        <v>159</v>
      </c>
      <c r="M52" s="99">
        <v>0.05</v>
      </c>
      <c r="N52" s="99">
        <v>1.11E-2</v>
      </c>
      <c r="O52" s="95">
        <v>27561259</v>
      </c>
      <c r="P52" s="97">
        <v>126.03</v>
      </c>
      <c r="Q52" s="95">
        <v>34735.456880000005</v>
      </c>
      <c r="R52" s="96">
        <v>2.756128656128656E-2</v>
      </c>
      <c r="S52" s="96">
        <v>5.2824895176139626E-3</v>
      </c>
      <c r="T52" s="96">
        <f>Q52/'סכום נכסי הקרן'!$C$42</f>
        <v>6.6972509834904335E-4</v>
      </c>
    </row>
    <row r="53" spans="2:20">
      <c r="B53" s="88" t="s">
        <v>412</v>
      </c>
      <c r="C53" s="85" t="s">
        <v>413</v>
      </c>
      <c r="D53" s="98" t="s">
        <v>148</v>
      </c>
      <c r="E53" s="98" t="s">
        <v>317</v>
      </c>
      <c r="F53" s="85" t="s">
        <v>414</v>
      </c>
      <c r="G53" s="98" t="s">
        <v>364</v>
      </c>
      <c r="H53" s="85" t="s">
        <v>378</v>
      </c>
      <c r="I53" s="85" t="s">
        <v>157</v>
      </c>
      <c r="J53" s="85"/>
      <c r="K53" s="95">
        <v>5.63</v>
      </c>
      <c r="L53" s="98" t="s">
        <v>159</v>
      </c>
      <c r="M53" s="99">
        <v>3.0499999999999999E-2</v>
      </c>
      <c r="N53" s="99">
        <v>1.52E-2</v>
      </c>
      <c r="O53" s="95">
        <v>21456224.780000001</v>
      </c>
      <c r="P53" s="97">
        <v>111.11</v>
      </c>
      <c r="Q53" s="95">
        <v>23840.012329999998</v>
      </c>
      <c r="R53" s="96">
        <v>7.7711248005808878E-2</v>
      </c>
      <c r="S53" s="96">
        <v>3.6255350165128619E-3</v>
      </c>
      <c r="T53" s="96">
        <f>Q53/'סכום נכסי הקרן'!$C$42</f>
        <v>4.596529320892483E-4</v>
      </c>
    </row>
    <row r="54" spans="2:20">
      <c r="B54" s="88" t="s">
        <v>415</v>
      </c>
      <c r="C54" s="85" t="s">
        <v>416</v>
      </c>
      <c r="D54" s="98" t="s">
        <v>148</v>
      </c>
      <c r="E54" s="98" t="s">
        <v>317</v>
      </c>
      <c r="F54" s="85" t="s">
        <v>414</v>
      </c>
      <c r="G54" s="98" t="s">
        <v>364</v>
      </c>
      <c r="H54" s="85" t="s">
        <v>378</v>
      </c>
      <c r="I54" s="85" t="s">
        <v>157</v>
      </c>
      <c r="J54" s="85"/>
      <c r="K54" s="95">
        <v>3.23</v>
      </c>
      <c r="L54" s="98" t="s">
        <v>159</v>
      </c>
      <c r="M54" s="99">
        <v>0.03</v>
      </c>
      <c r="N54" s="99">
        <v>1.24E-2</v>
      </c>
      <c r="O54" s="95">
        <v>39805582.420000002</v>
      </c>
      <c r="P54" s="97">
        <v>112.69</v>
      </c>
      <c r="Q54" s="95">
        <v>44856.910020000003</v>
      </c>
      <c r="R54" s="96">
        <v>3.7865953263836932E-2</v>
      </c>
      <c r="S54" s="96">
        <v>6.8217371601534188E-3</v>
      </c>
      <c r="T54" s="96">
        <f>Q54/'סכום נכסי הקרן'!$C$42</f>
        <v>8.6487414225077221E-4</v>
      </c>
    </row>
    <row r="55" spans="2:20">
      <c r="B55" s="88" t="s">
        <v>417</v>
      </c>
      <c r="C55" s="85" t="s">
        <v>418</v>
      </c>
      <c r="D55" s="98" t="s">
        <v>148</v>
      </c>
      <c r="E55" s="98" t="s">
        <v>317</v>
      </c>
      <c r="F55" s="85" t="s">
        <v>334</v>
      </c>
      <c r="G55" s="98" t="s">
        <v>319</v>
      </c>
      <c r="H55" s="85" t="s">
        <v>378</v>
      </c>
      <c r="I55" s="85" t="s">
        <v>157</v>
      </c>
      <c r="J55" s="85"/>
      <c r="K55" s="95">
        <v>3.4000000000000012</v>
      </c>
      <c r="L55" s="98" t="s">
        <v>159</v>
      </c>
      <c r="M55" s="99">
        <v>6.5000000000000002E-2</v>
      </c>
      <c r="N55" s="99">
        <v>1.04E-2</v>
      </c>
      <c r="O55" s="95">
        <v>64099562</v>
      </c>
      <c r="P55" s="97">
        <v>132.30000000000001</v>
      </c>
      <c r="Q55" s="95">
        <v>85951.421999999991</v>
      </c>
      <c r="R55" s="96">
        <v>4.0698134603174604E-2</v>
      </c>
      <c r="S55" s="96">
        <v>1.3071297357843016E-2</v>
      </c>
      <c r="T55" s="96">
        <f>Q55/'סכום נכסי הקרן'!$C$42</f>
        <v>1.6572064893533686E-3</v>
      </c>
    </row>
    <row r="56" spans="2:20">
      <c r="B56" s="88" t="s">
        <v>419</v>
      </c>
      <c r="C56" s="85" t="s">
        <v>420</v>
      </c>
      <c r="D56" s="98" t="s">
        <v>148</v>
      </c>
      <c r="E56" s="98" t="s">
        <v>317</v>
      </c>
      <c r="F56" s="85" t="s">
        <v>421</v>
      </c>
      <c r="G56" s="98" t="s">
        <v>402</v>
      </c>
      <c r="H56" s="85" t="s">
        <v>378</v>
      </c>
      <c r="I56" s="85" t="s">
        <v>155</v>
      </c>
      <c r="J56" s="85"/>
      <c r="K56" s="95">
        <v>1.3899999999999997</v>
      </c>
      <c r="L56" s="98" t="s">
        <v>159</v>
      </c>
      <c r="M56" s="99">
        <v>4.4000000000000004E-2</v>
      </c>
      <c r="N56" s="99">
        <v>0.01</v>
      </c>
      <c r="O56" s="95">
        <v>78857.990000000005</v>
      </c>
      <c r="P56" s="97">
        <v>113.62</v>
      </c>
      <c r="Q56" s="95">
        <v>89.598439999999997</v>
      </c>
      <c r="R56" s="96">
        <v>6.5811039039167054E-4</v>
      </c>
      <c r="S56" s="96">
        <v>1.3625927585454679E-5</v>
      </c>
      <c r="T56" s="96">
        <f>Q56/'סכום נכסי הקרן'!$C$42</f>
        <v>1.7275236726617325E-6</v>
      </c>
    </row>
    <row r="57" spans="2:20">
      <c r="B57" s="88" t="s">
        <v>422</v>
      </c>
      <c r="C57" s="85" t="s">
        <v>423</v>
      </c>
      <c r="D57" s="98" t="s">
        <v>148</v>
      </c>
      <c r="E57" s="98" t="s">
        <v>317</v>
      </c>
      <c r="F57" s="85" t="s">
        <v>424</v>
      </c>
      <c r="G57" s="98" t="s">
        <v>425</v>
      </c>
      <c r="H57" s="85" t="s">
        <v>378</v>
      </c>
      <c r="I57" s="85" t="s">
        <v>155</v>
      </c>
      <c r="J57" s="85"/>
      <c r="K57" s="95">
        <v>0.83000000000000007</v>
      </c>
      <c r="L57" s="98" t="s">
        <v>159</v>
      </c>
      <c r="M57" s="99">
        <v>4.0999999999999995E-2</v>
      </c>
      <c r="N57" s="99">
        <v>1.21E-2</v>
      </c>
      <c r="O57" s="95">
        <v>17783.599999999999</v>
      </c>
      <c r="P57" s="97">
        <v>123.57</v>
      </c>
      <c r="Q57" s="95">
        <v>21.975189999999998</v>
      </c>
      <c r="R57" s="96">
        <v>5.9784696092046643E-5</v>
      </c>
      <c r="S57" s="96">
        <v>3.3419370651610428E-6</v>
      </c>
      <c r="T57" s="96">
        <f>Q57/'סכום נכסי הקרן'!$C$42</f>
        <v>4.2369778911596425E-7</v>
      </c>
    </row>
    <row r="58" spans="2:20">
      <c r="B58" s="88" t="s">
        <v>426</v>
      </c>
      <c r="C58" s="85" t="s">
        <v>427</v>
      </c>
      <c r="D58" s="98" t="s">
        <v>148</v>
      </c>
      <c r="E58" s="98" t="s">
        <v>317</v>
      </c>
      <c r="F58" s="85" t="s">
        <v>428</v>
      </c>
      <c r="G58" s="98" t="s">
        <v>429</v>
      </c>
      <c r="H58" s="85" t="s">
        <v>430</v>
      </c>
      <c r="I58" s="85" t="s">
        <v>157</v>
      </c>
      <c r="J58" s="85"/>
      <c r="K58" s="95">
        <v>8.89</v>
      </c>
      <c r="L58" s="98" t="s">
        <v>159</v>
      </c>
      <c r="M58" s="99">
        <v>5.1500000000000004E-2</v>
      </c>
      <c r="N58" s="99">
        <v>4.5399999999999989E-2</v>
      </c>
      <c r="O58" s="95">
        <v>61537909</v>
      </c>
      <c r="P58" s="97">
        <v>128.65</v>
      </c>
      <c r="Q58" s="95">
        <v>79168.516690000019</v>
      </c>
      <c r="R58" s="96">
        <v>1.732963327177359E-2</v>
      </c>
      <c r="S58" s="96">
        <v>1.2039768498935923E-2</v>
      </c>
      <c r="T58" s="96">
        <f>Q58/'סכום נכסי הקרן'!$C$42</f>
        <v>1.5264270975196724E-3</v>
      </c>
    </row>
    <row r="59" spans="2:20">
      <c r="B59" s="88" t="s">
        <v>431</v>
      </c>
      <c r="C59" s="85" t="s">
        <v>432</v>
      </c>
      <c r="D59" s="98" t="s">
        <v>148</v>
      </c>
      <c r="E59" s="98" t="s">
        <v>317</v>
      </c>
      <c r="F59" s="85" t="s">
        <v>433</v>
      </c>
      <c r="G59" s="98" t="s">
        <v>364</v>
      </c>
      <c r="H59" s="85" t="s">
        <v>430</v>
      </c>
      <c r="I59" s="85" t="s">
        <v>157</v>
      </c>
      <c r="J59" s="85"/>
      <c r="K59" s="95">
        <v>1.7200000000000002</v>
      </c>
      <c r="L59" s="98" t="s">
        <v>159</v>
      </c>
      <c r="M59" s="99">
        <v>4.9500000000000002E-2</v>
      </c>
      <c r="N59" s="99">
        <v>1.0799999999999999E-2</v>
      </c>
      <c r="O59" s="95">
        <v>3182335.06</v>
      </c>
      <c r="P59" s="97">
        <v>127.2</v>
      </c>
      <c r="Q59" s="95">
        <v>4047.9301700000001</v>
      </c>
      <c r="R59" s="96">
        <v>8.2240844633604312E-3</v>
      </c>
      <c r="S59" s="96">
        <v>6.1560004133327827E-4</v>
      </c>
      <c r="T59" s="96">
        <f>Q59/'סכום נכסי הקרן'!$C$42</f>
        <v>7.8047064144829212E-5</v>
      </c>
    </row>
    <row r="60" spans="2:20">
      <c r="B60" s="88" t="s">
        <v>434</v>
      </c>
      <c r="C60" s="85" t="s">
        <v>435</v>
      </c>
      <c r="D60" s="98" t="s">
        <v>148</v>
      </c>
      <c r="E60" s="98" t="s">
        <v>317</v>
      </c>
      <c r="F60" s="85" t="s">
        <v>433</v>
      </c>
      <c r="G60" s="98" t="s">
        <v>364</v>
      </c>
      <c r="H60" s="85" t="s">
        <v>430</v>
      </c>
      <c r="I60" s="85" t="s">
        <v>157</v>
      </c>
      <c r="J60" s="85"/>
      <c r="K60" s="95">
        <v>4.2000000000000011</v>
      </c>
      <c r="L60" s="98" t="s">
        <v>159</v>
      </c>
      <c r="M60" s="99">
        <v>4.8000000000000001E-2</v>
      </c>
      <c r="N60" s="99">
        <v>1.3300000000000005E-2</v>
      </c>
      <c r="O60" s="95">
        <v>44101217</v>
      </c>
      <c r="P60" s="97">
        <v>117.63</v>
      </c>
      <c r="Q60" s="95">
        <v>51876.260919999986</v>
      </c>
      <c r="R60" s="96">
        <v>3.8033175915401375E-2</v>
      </c>
      <c r="S60" s="96">
        <v>7.8892241282333981E-3</v>
      </c>
      <c r="T60" s="96">
        <f>Q60/'סכום נכסי הקרן'!$C$42</f>
        <v>1.0002123785690542E-3</v>
      </c>
    </row>
    <row r="61" spans="2:20">
      <c r="B61" s="88" t="s">
        <v>436</v>
      </c>
      <c r="C61" s="85" t="s">
        <v>437</v>
      </c>
      <c r="D61" s="98" t="s">
        <v>148</v>
      </c>
      <c r="E61" s="98" t="s">
        <v>317</v>
      </c>
      <c r="F61" s="85" t="s">
        <v>433</v>
      </c>
      <c r="G61" s="98" t="s">
        <v>364</v>
      </c>
      <c r="H61" s="85" t="s">
        <v>430</v>
      </c>
      <c r="I61" s="85" t="s">
        <v>157</v>
      </c>
      <c r="J61" s="85"/>
      <c r="K61" s="95">
        <v>2.14</v>
      </c>
      <c r="L61" s="98" t="s">
        <v>159</v>
      </c>
      <c r="M61" s="99">
        <v>4.9000000000000002E-2</v>
      </c>
      <c r="N61" s="99">
        <v>1.2500000000000002E-2</v>
      </c>
      <c r="O61" s="95">
        <v>24094078.049999997</v>
      </c>
      <c r="P61" s="97">
        <v>119.88</v>
      </c>
      <c r="Q61" s="95">
        <v>28883.98112</v>
      </c>
      <c r="R61" s="96">
        <v>4.8649417475995341E-2</v>
      </c>
      <c r="S61" s="96">
        <v>4.3926103525994444E-3</v>
      </c>
      <c r="T61" s="96">
        <f>Q61/'סכום נכסי הקרן'!$C$42</f>
        <v>5.5690435174445615E-4</v>
      </c>
    </row>
    <row r="62" spans="2:20">
      <c r="B62" s="88" t="s">
        <v>438</v>
      </c>
      <c r="C62" s="85" t="s">
        <v>439</v>
      </c>
      <c r="D62" s="98" t="s">
        <v>148</v>
      </c>
      <c r="E62" s="98" t="s">
        <v>317</v>
      </c>
      <c r="F62" s="85" t="s">
        <v>343</v>
      </c>
      <c r="G62" s="98" t="s">
        <v>319</v>
      </c>
      <c r="H62" s="85" t="s">
        <v>430</v>
      </c>
      <c r="I62" s="85" t="s">
        <v>155</v>
      </c>
      <c r="J62" s="85"/>
      <c r="K62" s="95">
        <v>0.51999999999999991</v>
      </c>
      <c r="L62" s="98" t="s">
        <v>159</v>
      </c>
      <c r="M62" s="99">
        <v>4.2999999999999997E-2</v>
      </c>
      <c r="N62" s="99">
        <v>2.8799999999999999E-2</v>
      </c>
      <c r="O62" s="95">
        <v>1177320.99</v>
      </c>
      <c r="P62" s="97">
        <v>116.79</v>
      </c>
      <c r="Q62" s="95">
        <v>1404.3631</v>
      </c>
      <c r="R62" s="96">
        <v>1.681883764803899E-2</v>
      </c>
      <c r="S62" s="96">
        <v>2.1357235577187112E-4</v>
      </c>
      <c r="T62" s="96">
        <f>Q62/'סכום נכסי הקרן'!$C$42</f>
        <v>2.7077151122972858E-5</v>
      </c>
    </row>
    <row r="63" spans="2:20">
      <c r="B63" s="88" t="s">
        <v>440</v>
      </c>
      <c r="C63" s="85" t="s">
        <v>441</v>
      </c>
      <c r="D63" s="98" t="s">
        <v>148</v>
      </c>
      <c r="E63" s="98" t="s">
        <v>317</v>
      </c>
      <c r="F63" s="85" t="s">
        <v>442</v>
      </c>
      <c r="G63" s="98" t="s">
        <v>364</v>
      </c>
      <c r="H63" s="85" t="s">
        <v>430</v>
      </c>
      <c r="I63" s="85" t="s">
        <v>157</v>
      </c>
      <c r="J63" s="85"/>
      <c r="K63" s="95">
        <v>2.1900000000000004</v>
      </c>
      <c r="L63" s="98" t="s">
        <v>159</v>
      </c>
      <c r="M63" s="99">
        <v>4.8000000000000001E-2</v>
      </c>
      <c r="N63" s="99">
        <v>1.4499999999999999E-2</v>
      </c>
      <c r="O63" s="95">
        <v>2298553.92</v>
      </c>
      <c r="P63" s="97">
        <v>113.24</v>
      </c>
      <c r="Q63" s="95">
        <v>2602.88231</v>
      </c>
      <c r="R63" s="96">
        <v>1.005315745276417E-2</v>
      </c>
      <c r="S63" s="96">
        <v>3.9584043951569912E-4</v>
      </c>
      <c r="T63" s="96">
        <f>Q63/'סכום נכסי הקרן'!$C$42</f>
        <v>5.0185480993613891E-5</v>
      </c>
    </row>
    <row r="64" spans="2:20">
      <c r="B64" s="88" t="s">
        <v>443</v>
      </c>
      <c r="C64" s="85" t="s">
        <v>444</v>
      </c>
      <c r="D64" s="98" t="s">
        <v>148</v>
      </c>
      <c r="E64" s="98" t="s">
        <v>317</v>
      </c>
      <c r="F64" s="85" t="s">
        <v>442</v>
      </c>
      <c r="G64" s="98" t="s">
        <v>364</v>
      </c>
      <c r="H64" s="85" t="s">
        <v>430</v>
      </c>
      <c r="I64" s="85" t="s">
        <v>157</v>
      </c>
      <c r="J64" s="85"/>
      <c r="K64" s="95">
        <v>4.9999999999999991</v>
      </c>
      <c r="L64" s="98" t="s">
        <v>159</v>
      </c>
      <c r="M64" s="99">
        <v>3.2899999999999999E-2</v>
      </c>
      <c r="N64" s="99">
        <v>1.7899999999999999E-2</v>
      </c>
      <c r="O64" s="95">
        <v>16413661.109999999</v>
      </c>
      <c r="P64" s="97">
        <v>108.82</v>
      </c>
      <c r="Q64" s="95">
        <v>17861.345220000003</v>
      </c>
      <c r="R64" s="96">
        <v>7.4607550499999994E-2</v>
      </c>
      <c r="S64" s="96">
        <v>2.7163128794042298E-3</v>
      </c>
      <c r="T64" s="96">
        <f>Q64/'סכום נכסי הקרן'!$C$42</f>
        <v>3.4437984292062996E-4</v>
      </c>
    </row>
    <row r="65" spans="2:20">
      <c r="B65" s="88" t="s">
        <v>445</v>
      </c>
      <c r="C65" s="85" t="s">
        <v>446</v>
      </c>
      <c r="D65" s="98" t="s">
        <v>148</v>
      </c>
      <c r="E65" s="98" t="s">
        <v>317</v>
      </c>
      <c r="F65" s="85" t="s">
        <v>447</v>
      </c>
      <c r="G65" s="98" t="s">
        <v>364</v>
      </c>
      <c r="H65" s="85" t="s">
        <v>430</v>
      </c>
      <c r="I65" s="85" t="s">
        <v>157</v>
      </c>
      <c r="J65" s="85"/>
      <c r="K65" s="95">
        <v>0.98999999999999977</v>
      </c>
      <c r="L65" s="98" t="s">
        <v>159</v>
      </c>
      <c r="M65" s="99">
        <v>4.5499999999999999E-2</v>
      </c>
      <c r="N65" s="99">
        <v>1.2699999999999998E-2</v>
      </c>
      <c r="O65" s="95">
        <v>5528891.4000000004</v>
      </c>
      <c r="P65" s="97">
        <v>124.17</v>
      </c>
      <c r="Q65" s="95">
        <v>6865.2244900000005</v>
      </c>
      <c r="R65" s="96">
        <v>1.9547494024974899E-2</v>
      </c>
      <c r="S65" s="96">
        <v>1.0440477731379033E-3</v>
      </c>
      <c r="T65" s="96">
        <f>Q65/'סכום נכסי הקרן'!$C$42</f>
        <v>1.3236656603186474E-4</v>
      </c>
    </row>
    <row r="66" spans="2:20">
      <c r="B66" s="88" t="s">
        <v>448</v>
      </c>
      <c r="C66" s="85" t="s">
        <v>449</v>
      </c>
      <c r="D66" s="98" t="s">
        <v>148</v>
      </c>
      <c r="E66" s="98" t="s">
        <v>317</v>
      </c>
      <c r="F66" s="85" t="s">
        <v>447</v>
      </c>
      <c r="G66" s="98" t="s">
        <v>364</v>
      </c>
      <c r="H66" s="85" t="s">
        <v>430</v>
      </c>
      <c r="I66" s="85" t="s">
        <v>157</v>
      </c>
      <c r="J66" s="85"/>
      <c r="K66" s="95">
        <v>6.14</v>
      </c>
      <c r="L66" s="98" t="s">
        <v>159</v>
      </c>
      <c r="M66" s="99">
        <v>4.7500000000000001E-2</v>
      </c>
      <c r="N66" s="99">
        <v>1.9499999999999997E-2</v>
      </c>
      <c r="O66" s="95">
        <v>21041511</v>
      </c>
      <c r="P66" s="97">
        <v>142.18</v>
      </c>
      <c r="Q66" s="95">
        <v>29916.820270000004</v>
      </c>
      <c r="R66" s="96">
        <v>1.3277939568258158E-2</v>
      </c>
      <c r="S66" s="96">
        <v>4.5496821885077773E-3</v>
      </c>
      <c r="T66" s="96">
        <f>Q66/'סכום נכסי הקרן'!$C$42</f>
        <v>5.7681824847833707E-4</v>
      </c>
    </row>
    <row r="67" spans="2:20">
      <c r="B67" s="88" t="s">
        <v>450</v>
      </c>
      <c r="C67" s="85" t="s">
        <v>451</v>
      </c>
      <c r="D67" s="98" t="s">
        <v>148</v>
      </c>
      <c r="E67" s="98" t="s">
        <v>317</v>
      </c>
      <c r="F67" s="85" t="s">
        <v>452</v>
      </c>
      <c r="G67" s="98" t="s">
        <v>364</v>
      </c>
      <c r="H67" s="85" t="s">
        <v>430</v>
      </c>
      <c r="I67" s="85" t="s">
        <v>155</v>
      </c>
      <c r="J67" s="85"/>
      <c r="K67" s="95">
        <v>1.45</v>
      </c>
      <c r="L67" s="98" t="s">
        <v>159</v>
      </c>
      <c r="M67" s="99">
        <v>4.9500000000000002E-2</v>
      </c>
      <c r="N67" s="99">
        <v>1.5300000000000003E-2</v>
      </c>
      <c r="O67" s="95">
        <v>906611.66</v>
      </c>
      <c r="P67" s="97">
        <v>130.96</v>
      </c>
      <c r="Q67" s="95">
        <v>1187.2986599999999</v>
      </c>
      <c r="R67" s="96">
        <v>1.7901821398834245E-3</v>
      </c>
      <c r="S67" s="96">
        <v>1.8056168794308667E-4</v>
      </c>
      <c r="T67" s="96">
        <f>Q67/'סכום נכסי הקרן'!$C$42</f>
        <v>2.2891989432735143E-5</v>
      </c>
    </row>
    <row r="68" spans="2:20">
      <c r="B68" s="88" t="s">
        <v>453</v>
      </c>
      <c r="C68" s="85" t="s">
        <v>454</v>
      </c>
      <c r="D68" s="98" t="s">
        <v>148</v>
      </c>
      <c r="E68" s="98" t="s">
        <v>317</v>
      </c>
      <c r="F68" s="85" t="s">
        <v>452</v>
      </c>
      <c r="G68" s="98" t="s">
        <v>364</v>
      </c>
      <c r="H68" s="85" t="s">
        <v>430</v>
      </c>
      <c r="I68" s="85" t="s">
        <v>155</v>
      </c>
      <c r="J68" s="85"/>
      <c r="K68" s="95">
        <v>2.73</v>
      </c>
      <c r="L68" s="98" t="s">
        <v>159</v>
      </c>
      <c r="M68" s="99">
        <v>6.5000000000000002E-2</v>
      </c>
      <c r="N68" s="99">
        <v>1.14E-2</v>
      </c>
      <c r="O68" s="95">
        <v>46914610.239999987</v>
      </c>
      <c r="P68" s="97">
        <v>129.38999999999999</v>
      </c>
      <c r="Q68" s="95">
        <v>60702.814140000002</v>
      </c>
      <c r="R68" s="96">
        <v>6.7206930317616861E-2</v>
      </c>
      <c r="S68" s="96">
        <v>9.2315463272011709E-3</v>
      </c>
      <c r="T68" s="96">
        <f>Q68/'סכום נכסי הקרן'!$C$42</f>
        <v>1.1703948017848899E-3</v>
      </c>
    </row>
    <row r="69" spans="2:20">
      <c r="B69" s="88" t="s">
        <v>455</v>
      </c>
      <c r="C69" s="85" t="s">
        <v>456</v>
      </c>
      <c r="D69" s="98" t="s">
        <v>148</v>
      </c>
      <c r="E69" s="98" t="s">
        <v>317</v>
      </c>
      <c r="F69" s="85" t="s">
        <v>452</v>
      </c>
      <c r="G69" s="98" t="s">
        <v>364</v>
      </c>
      <c r="H69" s="85" t="s">
        <v>430</v>
      </c>
      <c r="I69" s="85" t="s">
        <v>155</v>
      </c>
      <c r="J69" s="85"/>
      <c r="K69" s="95">
        <v>3.33</v>
      </c>
      <c r="L69" s="98" t="s">
        <v>159</v>
      </c>
      <c r="M69" s="99">
        <v>5.0999999999999997E-2</v>
      </c>
      <c r="N69" s="99">
        <v>1.8499999999999999E-2</v>
      </c>
      <c r="O69" s="95">
        <v>15131027</v>
      </c>
      <c r="P69" s="97">
        <v>133.83000000000001</v>
      </c>
      <c r="Q69" s="95">
        <v>20249.852749999998</v>
      </c>
      <c r="R69" s="96">
        <v>7.3130392623704877E-3</v>
      </c>
      <c r="S69" s="96">
        <v>3.0795516884849811E-3</v>
      </c>
      <c r="T69" s="96">
        <f>Q69/'סכום נכסי הקרן'!$C$42</f>
        <v>3.9043202084254239E-4</v>
      </c>
    </row>
    <row r="70" spans="2:20">
      <c r="B70" s="88" t="s">
        <v>457</v>
      </c>
      <c r="C70" s="85" t="s">
        <v>458</v>
      </c>
      <c r="D70" s="98" t="s">
        <v>148</v>
      </c>
      <c r="E70" s="98" t="s">
        <v>317</v>
      </c>
      <c r="F70" s="85" t="s">
        <v>452</v>
      </c>
      <c r="G70" s="98" t="s">
        <v>364</v>
      </c>
      <c r="H70" s="85" t="s">
        <v>430</v>
      </c>
      <c r="I70" s="85" t="s">
        <v>155</v>
      </c>
      <c r="J70" s="85"/>
      <c r="K70" s="95">
        <v>1.6800000000000002</v>
      </c>
      <c r="L70" s="98" t="s">
        <v>159</v>
      </c>
      <c r="M70" s="99">
        <v>5.2999999999999999E-2</v>
      </c>
      <c r="N70" s="99">
        <v>1.6700000000000003E-2</v>
      </c>
      <c r="O70" s="95">
        <v>4635061.32</v>
      </c>
      <c r="P70" s="97">
        <v>125.3</v>
      </c>
      <c r="Q70" s="95">
        <v>5807.73189</v>
      </c>
      <c r="R70" s="96">
        <v>9.6721686938123306E-3</v>
      </c>
      <c r="S70" s="96">
        <v>8.8322669645672224E-4</v>
      </c>
      <c r="T70" s="96">
        <f>Q70/'סכום נכסי הקרן'!$C$42</f>
        <v>1.1197733269069714E-4</v>
      </c>
    </row>
    <row r="71" spans="2:20">
      <c r="B71" s="88" t="s">
        <v>459</v>
      </c>
      <c r="C71" s="85" t="s">
        <v>460</v>
      </c>
      <c r="D71" s="98" t="s">
        <v>148</v>
      </c>
      <c r="E71" s="98" t="s">
        <v>317</v>
      </c>
      <c r="F71" s="85" t="s">
        <v>461</v>
      </c>
      <c r="G71" s="98" t="s">
        <v>364</v>
      </c>
      <c r="H71" s="85" t="s">
        <v>430</v>
      </c>
      <c r="I71" s="85" t="s">
        <v>157</v>
      </c>
      <c r="J71" s="85"/>
      <c r="K71" s="95">
        <v>2.7700000000000005</v>
      </c>
      <c r="L71" s="98" t="s">
        <v>159</v>
      </c>
      <c r="M71" s="99">
        <v>4.9500000000000002E-2</v>
      </c>
      <c r="N71" s="99">
        <v>1.9000000000000003E-2</v>
      </c>
      <c r="O71" s="95">
        <v>16396161.58</v>
      </c>
      <c r="P71" s="97">
        <v>109.93</v>
      </c>
      <c r="Q71" s="95">
        <v>18024.299759999998</v>
      </c>
      <c r="R71" s="96">
        <v>4.7818950011665889E-2</v>
      </c>
      <c r="S71" s="96">
        <v>2.741094636338402E-3</v>
      </c>
      <c r="T71" s="96">
        <f>Q71/'סכום נכסי הקרן'!$C$42</f>
        <v>3.4752172603173874E-4</v>
      </c>
    </row>
    <row r="72" spans="2:20">
      <c r="B72" s="88" t="s">
        <v>462</v>
      </c>
      <c r="C72" s="85" t="s">
        <v>463</v>
      </c>
      <c r="D72" s="98" t="s">
        <v>148</v>
      </c>
      <c r="E72" s="98" t="s">
        <v>317</v>
      </c>
      <c r="F72" s="85" t="s">
        <v>464</v>
      </c>
      <c r="G72" s="98" t="s">
        <v>319</v>
      </c>
      <c r="H72" s="85" t="s">
        <v>430</v>
      </c>
      <c r="I72" s="85" t="s">
        <v>157</v>
      </c>
      <c r="J72" s="85"/>
      <c r="K72" s="95">
        <v>3.9099999999999997</v>
      </c>
      <c r="L72" s="98" t="s">
        <v>159</v>
      </c>
      <c r="M72" s="99">
        <v>3.85E-2</v>
      </c>
      <c r="N72" s="99">
        <v>8.1999999999999955E-3</v>
      </c>
      <c r="O72" s="95">
        <v>10976300</v>
      </c>
      <c r="P72" s="97">
        <v>121.55</v>
      </c>
      <c r="Q72" s="95">
        <v>13341.692680000002</v>
      </c>
      <c r="R72" s="96">
        <v>2.5770015471916943E-2</v>
      </c>
      <c r="S72" s="96">
        <v>2.0289743696996375E-3</v>
      </c>
      <c r="T72" s="96">
        <f>Q72/'סכום נכסי הקרן'!$C$42</f>
        <v>2.5723762532113011E-4</v>
      </c>
    </row>
    <row r="73" spans="2:20">
      <c r="B73" s="88" t="s">
        <v>465</v>
      </c>
      <c r="C73" s="85" t="s">
        <v>466</v>
      </c>
      <c r="D73" s="98" t="s">
        <v>148</v>
      </c>
      <c r="E73" s="98" t="s">
        <v>317</v>
      </c>
      <c r="F73" s="85" t="s">
        <v>464</v>
      </c>
      <c r="G73" s="98" t="s">
        <v>319</v>
      </c>
      <c r="H73" s="85" t="s">
        <v>430</v>
      </c>
      <c r="I73" s="85" t="s">
        <v>155</v>
      </c>
      <c r="J73" s="85"/>
      <c r="K73" s="95">
        <v>0.43999999999999995</v>
      </c>
      <c r="L73" s="98" t="s">
        <v>159</v>
      </c>
      <c r="M73" s="99">
        <v>4.2900000000000001E-2</v>
      </c>
      <c r="N73" s="99">
        <v>2.7200000000000002E-2</v>
      </c>
      <c r="O73" s="95">
        <v>4763424.32</v>
      </c>
      <c r="P73" s="97">
        <v>119.36</v>
      </c>
      <c r="Q73" s="95">
        <v>5685.6228600000004</v>
      </c>
      <c r="R73" s="96">
        <v>1.678005169007343E-2</v>
      </c>
      <c r="S73" s="96">
        <v>8.6465663206374726E-4</v>
      </c>
      <c r="T73" s="96">
        <f>Q73/'סכום נכסי הקרן'!$C$42</f>
        <v>1.0962298098579288E-4</v>
      </c>
    </row>
    <row r="74" spans="2:20">
      <c r="B74" s="88" t="s">
        <v>467</v>
      </c>
      <c r="C74" s="85" t="s">
        <v>468</v>
      </c>
      <c r="D74" s="98" t="s">
        <v>148</v>
      </c>
      <c r="E74" s="98" t="s">
        <v>317</v>
      </c>
      <c r="F74" s="85" t="s">
        <v>464</v>
      </c>
      <c r="G74" s="98" t="s">
        <v>319</v>
      </c>
      <c r="H74" s="85" t="s">
        <v>430</v>
      </c>
      <c r="I74" s="85" t="s">
        <v>155</v>
      </c>
      <c r="J74" s="85"/>
      <c r="K74" s="95">
        <v>2.89</v>
      </c>
      <c r="L74" s="98" t="s">
        <v>159</v>
      </c>
      <c r="M74" s="99">
        <v>4.7500000000000001E-2</v>
      </c>
      <c r="N74" s="99">
        <v>8.0000000000000002E-3</v>
      </c>
      <c r="O74" s="95">
        <v>9118362.3699999992</v>
      </c>
      <c r="P74" s="97">
        <v>136.1</v>
      </c>
      <c r="Q74" s="95">
        <v>12410.09045</v>
      </c>
      <c r="R74" s="96">
        <v>1.7952433592121876E-2</v>
      </c>
      <c r="S74" s="96">
        <v>1.88729841502422E-3</v>
      </c>
      <c r="T74" s="96">
        <f>Q74/'סכום נכסי הקרן'!$C$42</f>
        <v>2.3927565069490378E-4</v>
      </c>
    </row>
    <row r="75" spans="2:20">
      <c r="B75" s="88" t="s">
        <v>469</v>
      </c>
      <c r="C75" s="85" t="s">
        <v>470</v>
      </c>
      <c r="D75" s="98" t="s">
        <v>148</v>
      </c>
      <c r="E75" s="98" t="s">
        <v>317</v>
      </c>
      <c r="F75" s="85" t="s">
        <v>471</v>
      </c>
      <c r="G75" s="98" t="s">
        <v>319</v>
      </c>
      <c r="H75" s="85" t="s">
        <v>430</v>
      </c>
      <c r="I75" s="85" t="s">
        <v>157</v>
      </c>
      <c r="J75" s="85"/>
      <c r="K75" s="95">
        <v>3.6799999999999993</v>
      </c>
      <c r="L75" s="98" t="s">
        <v>159</v>
      </c>
      <c r="M75" s="99">
        <v>3.5499999999999997E-2</v>
      </c>
      <c r="N75" s="99">
        <v>8.5000000000000006E-3</v>
      </c>
      <c r="O75" s="95">
        <v>13114521.859999999</v>
      </c>
      <c r="P75" s="97">
        <v>118.39</v>
      </c>
      <c r="Q75" s="95">
        <v>15526.282210000001</v>
      </c>
      <c r="R75" s="96">
        <v>2.6286156967551245E-2</v>
      </c>
      <c r="S75" s="96">
        <v>2.3612017917364774E-3</v>
      </c>
      <c r="T75" s="96">
        <f>Q75/'סכום נכסי הקרן'!$C$42</f>
        <v>2.993581145631746E-4</v>
      </c>
    </row>
    <row r="76" spans="2:20">
      <c r="B76" s="88" t="s">
        <v>472</v>
      </c>
      <c r="C76" s="85" t="s">
        <v>473</v>
      </c>
      <c r="D76" s="98" t="s">
        <v>148</v>
      </c>
      <c r="E76" s="98" t="s">
        <v>317</v>
      </c>
      <c r="F76" s="85" t="s">
        <v>471</v>
      </c>
      <c r="G76" s="98" t="s">
        <v>319</v>
      </c>
      <c r="H76" s="85" t="s">
        <v>430</v>
      </c>
      <c r="I76" s="85" t="s">
        <v>157</v>
      </c>
      <c r="J76" s="85"/>
      <c r="K76" s="95">
        <v>2.0900000000000003</v>
      </c>
      <c r="L76" s="98" t="s">
        <v>159</v>
      </c>
      <c r="M76" s="99">
        <v>4.6500000000000007E-2</v>
      </c>
      <c r="N76" s="99">
        <v>9.6000000000000026E-3</v>
      </c>
      <c r="O76" s="95">
        <v>16567421.93</v>
      </c>
      <c r="P76" s="97">
        <v>133.19999999999999</v>
      </c>
      <c r="Q76" s="95">
        <v>22067.805579999993</v>
      </c>
      <c r="R76" s="96">
        <v>2.5262807599328651E-2</v>
      </c>
      <c r="S76" s="96">
        <v>3.3560218325561541E-3</v>
      </c>
      <c r="T76" s="96">
        <f>Q76/'סכום נכסי הקרן'!$C$42</f>
        <v>4.2548348546187485E-4</v>
      </c>
    </row>
    <row r="77" spans="2:20">
      <c r="B77" s="88" t="s">
        <v>474</v>
      </c>
      <c r="C77" s="85" t="s">
        <v>475</v>
      </c>
      <c r="D77" s="98" t="s">
        <v>148</v>
      </c>
      <c r="E77" s="98" t="s">
        <v>317</v>
      </c>
      <c r="F77" s="85" t="s">
        <v>471</v>
      </c>
      <c r="G77" s="98" t="s">
        <v>319</v>
      </c>
      <c r="H77" s="85" t="s">
        <v>430</v>
      </c>
      <c r="I77" s="85" t="s">
        <v>157</v>
      </c>
      <c r="J77" s="85"/>
      <c r="K77" s="95">
        <v>6.44</v>
      </c>
      <c r="L77" s="98" t="s">
        <v>159</v>
      </c>
      <c r="M77" s="99">
        <v>1.4999999999999999E-2</v>
      </c>
      <c r="N77" s="99">
        <v>1.1399999999999997E-2</v>
      </c>
      <c r="O77" s="95">
        <v>30243580.309999999</v>
      </c>
      <c r="P77" s="97">
        <v>102.36</v>
      </c>
      <c r="Q77" s="95">
        <v>30957.328840000002</v>
      </c>
      <c r="R77" s="96">
        <v>4.6500127944008512E-2</v>
      </c>
      <c r="S77" s="96">
        <v>4.7079203724188475E-3</v>
      </c>
      <c r="T77" s="96">
        <f>Q77/'סכום נכסי הקרן'!$C$42</f>
        <v>5.9688001725782033E-4</v>
      </c>
    </row>
    <row r="78" spans="2:20">
      <c r="B78" s="88" t="s">
        <v>476</v>
      </c>
      <c r="C78" s="85" t="s">
        <v>477</v>
      </c>
      <c r="D78" s="98" t="s">
        <v>148</v>
      </c>
      <c r="E78" s="98" t="s">
        <v>317</v>
      </c>
      <c r="F78" s="85" t="s">
        <v>401</v>
      </c>
      <c r="G78" s="98" t="s">
        <v>402</v>
      </c>
      <c r="H78" s="85" t="s">
        <v>430</v>
      </c>
      <c r="I78" s="85" t="s">
        <v>157</v>
      </c>
      <c r="J78" s="85"/>
      <c r="K78" s="95">
        <v>5.9299999999999988</v>
      </c>
      <c r="L78" s="98" t="s">
        <v>159</v>
      </c>
      <c r="M78" s="99">
        <v>3.85E-2</v>
      </c>
      <c r="N78" s="99">
        <v>1.6299999999999999E-2</v>
      </c>
      <c r="O78" s="95">
        <v>12286906</v>
      </c>
      <c r="P78" s="97">
        <v>118.03</v>
      </c>
      <c r="Q78" s="95">
        <v>14502.23533</v>
      </c>
      <c r="R78" s="96">
        <v>5.1292281494127581E-2</v>
      </c>
      <c r="S78" s="96">
        <v>2.2054670643127539E-3</v>
      </c>
      <c r="T78" s="96">
        <f>Q78/'סכום נכסי הקרן'!$C$42</f>
        <v>2.7961373924687005E-4</v>
      </c>
    </row>
    <row r="79" spans="2:20">
      <c r="B79" s="88" t="s">
        <v>478</v>
      </c>
      <c r="C79" s="85" t="s">
        <v>479</v>
      </c>
      <c r="D79" s="98" t="s">
        <v>148</v>
      </c>
      <c r="E79" s="98" t="s">
        <v>317</v>
      </c>
      <c r="F79" s="85" t="s">
        <v>401</v>
      </c>
      <c r="G79" s="98" t="s">
        <v>402</v>
      </c>
      <c r="H79" s="85" t="s">
        <v>430</v>
      </c>
      <c r="I79" s="85" t="s">
        <v>157</v>
      </c>
      <c r="J79" s="85"/>
      <c r="K79" s="95">
        <v>3.43</v>
      </c>
      <c r="L79" s="98" t="s">
        <v>159</v>
      </c>
      <c r="M79" s="99">
        <v>3.9E-2</v>
      </c>
      <c r="N79" s="99">
        <v>1.26E-2</v>
      </c>
      <c r="O79" s="95">
        <v>12233774</v>
      </c>
      <c r="P79" s="97">
        <v>118.89</v>
      </c>
      <c r="Q79" s="95">
        <v>14544.73403</v>
      </c>
      <c r="R79" s="96">
        <v>6.1466212804441485E-2</v>
      </c>
      <c r="S79" s="96">
        <v>2.2119301702404463E-3</v>
      </c>
      <c r="T79" s="96">
        <f>Q79/'סכום נכסי הקרן'!$C$42</f>
        <v>2.8043314536942479E-4</v>
      </c>
    </row>
    <row r="80" spans="2:20">
      <c r="B80" s="88" t="s">
        <v>480</v>
      </c>
      <c r="C80" s="85" t="s">
        <v>481</v>
      </c>
      <c r="D80" s="98" t="s">
        <v>148</v>
      </c>
      <c r="E80" s="98" t="s">
        <v>317</v>
      </c>
      <c r="F80" s="85" t="s">
        <v>401</v>
      </c>
      <c r="G80" s="98" t="s">
        <v>402</v>
      </c>
      <c r="H80" s="85" t="s">
        <v>430</v>
      </c>
      <c r="I80" s="85" t="s">
        <v>157</v>
      </c>
      <c r="J80" s="85"/>
      <c r="K80" s="95">
        <v>4.29</v>
      </c>
      <c r="L80" s="98" t="s">
        <v>159</v>
      </c>
      <c r="M80" s="99">
        <v>3.9E-2</v>
      </c>
      <c r="N80" s="99">
        <v>1.3000000000000001E-2</v>
      </c>
      <c r="O80" s="95">
        <v>11752140</v>
      </c>
      <c r="P80" s="97">
        <v>121.38</v>
      </c>
      <c r="Q80" s="95">
        <v>14264.74755</v>
      </c>
      <c r="R80" s="96">
        <v>2.9451586023694812E-2</v>
      </c>
      <c r="S80" s="96">
        <v>2.1693504612478975E-3</v>
      </c>
      <c r="T80" s="96">
        <f>Q80/'סכום נכסי הקרן'!$C$42</f>
        <v>2.7503480057430076E-4</v>
      </c>
    </row>
    <row r="81" spans="2:20">
      <c r="B81" s="88" t="s">
        <v>482</v>
      </c>
      <c r="C81" s="85" t="s">
        <v>483</v>
      </c>
      <c r="D81" s="98" t="s">
        <v>148</v>
      </c>
      <c r="E81" s="98" t="s">
        <v>317</v>
      </c>
      <c r="F81" s="85" t="s">
        <v>401</v>
      </c>
      <c r="G81" s="98" t="s">
        <v>402</v>
      </c>
      <c r="H81" s="85" t="s">
        <v>430</v>
      </c>
      <c r="I81" s="85" t="s">
        <v>157</v>
      </c>
      <c r="J81" s="85"/>
      <c r="K81" s="95">
        <v>6.7200000000000015</v>
      </c>
      <c r="L81" s="98" t="s">
        <v>159</v>
      </c>
      <c r="M81" s="99">
        <v>3.85E-2</v>
      </c>
      <c r="N81" s="99">
        <v>1.6900000000000005E-2</v>
      </c>
      <c r="O81" s="95">
        <v>8502120</v>
      </c>
      <c r="P81" s="97">
        <v>119.51</v>
      </c>
      <c r="Q81" s="95">
        <v>10160.883729999998</v>
      </c>
      <c r="R81" s="96">
        <v>3.4008480000000001E-2</v>
      </c>
      <c r="S81" s="96">
        <v>1.5452441572554679E-3</v>
      </c>
      <c r="T81" s="96">
        <f>Q81/'סכום נכסי הקרן'!$C$42</f>
        <v>1.9590929461203165E-4</v>
      </c>
    </row>
    <row r="82" spans="2:20">
      <c r="B82" s="88" t="s">
        <v>484</v>
      </c>
      <c r="C82" s="85" t="s">
        <v>485</v>
      </c>
      <c r="D82" s="98" t="s">
        <v>148</v>
      </c>
      <c r="E82" s="98" t="s">
        <v>317</v>
      </c>
      <c r="F82" s="85" t="s">
        <v>486</v>
      </c>
      <c r="G82" s="98" t="s">
        <v>487</v>
      </c>
      <c r="H82" s="85" t="s">
        <v>430</v>
      </c>
      <c r="I82" s="85" t="s">
        <v>157</v>
      </c>
      <c r="J82" s="85"/>
      <c r="K82" s="95">
        <v>0.78</v>
      </c>
      <c r="L82" s="98" t="s">
        <v>159</v>
      </c>
      <c r="M82" s="99">
        <v>1.2800000000000001E-2</v>
      </c>
      <c r="N82" s="99">
        <v>1.0999999999999999E-2</v>
      </c>
      <c r="O82" s="95">
        <v>3429792.03</v>
      </c>
      <c r="P82" s="97">
        <v>100.29</v>
      </c>
      <c r="Q82" s="95">
        <v>3461.72912</v>
      </c>
      <c r="R82" s="96">
        <v>4.5730560399999995E-2</v>
      </c>
      <c r="S82" s="96">
        <v>5.2645191489472079E-4</v>
      </c>
      <c r="T82" s="96">
        <f>Q82/'סכום נכסי הקרן'!$C$42</f>
        <v>6.6744677732586275E-5</v>
      </c>
    </row>
    <row r="83" spans="2:20">
      <c r="B83" s="88" t="s">
        <v>488</v>
      </c>
      <c r="C83" s="85" t="s">
        <v>489</v>
      </c>
      <c r="D83" s="98" t="s">
        <v>148</v>
      </c>
      <c r="E83" s="98" t="s">
        <v>317</v>
      </c>
      <c r="F83" s="85" t="s">
        <v>490</v>
      </c>
      <c r="G83" s="98" t="s">
        <v>402</v>
      </c>
      <c r="H83" s="85" t="s">
        <v>430</v>
      </c>
      <c r="I83" s="85" t="s">
        <v>155</v>
      </c>
      <c r="J83" s="85"/>
      <c r="K83" s="95">
        <v>4.47</v>
      </c>
      <c r="L83" s="98" t="s">
        <v>159</v>
      </c>
      <c r="M83" s="99">
        <v>3.7499999999999999E-2</v>
      </c>
      <c r="N83" s="99">
        <v>1.2900000000000002E-2</v>
      </c>
      <c r="O83" s="95">
        <v>40776381</v>
      </c>
      <c r="P83" s="97">
        <v>119.6</v>
      </c>
      <c r="Q83" s="95">
        <v>48768.552249999993</v>
      </c>
      <c r="R83" s="96">
        <v>5.2634971358412774E-2</v>
      </c>
      <c r="S83" s="96">
        <v>7.4166108406124344E-3</v>
      </c>
      <c r="T83" s="96">
        <f>Q83/'סכום נכסי הקרן'!$C$42</f>
        <v>9.4029347490107629E-4</v>
      </c>
    </row>
    <row r="84" spans="2:20">
      <c r="B84" s="88" t="s">
        <v>491</v>
      </c>
      <c r="C84" s="85" t="s">
        <v>492</v>
      </c>
      <c r="D84" s="98" t="s">
        <v>148</v>
      </c>
      <c r="E84" s="98" t="s">
        <v>317</v>
      </c>
      <c r="F84" s="85" t="s">
        <v>490</v>
      </c>
      <c r="G84" s="98" t="s">
        <v>402</v>
      </c>
      <c r="H84" s="85" t="s">
        <v>430</v>
      </c>
      <c r="I84" s="85" t="s">
        <v>155</v>
      </c>
      <c r="J84" s="85"/>
      <c r="K84" s="95">
        <v>7.9700000000000006</v>
      </c>
      <c r="L84" s="98" t="s">
        <v>159</v>
      </c>
      <c r="M84" s="99">
        <v>2.4799999999999999E-2</v>
      </c>
      <c r="N84" s="99">
        <v>2.1700000000000001E-2</v>
      </c>
      <c r="O84" s="95">
        <v>12206429</v>
      </c>
      <c r="P84" s="97">
        <v>102.25</v>
      </c>
      <c r="Q84" s="95">
        <v>12481.07408</v>
      </c>
      <c r="R84" s="96">
        <v>4.7490658605288137E-2</v>
      </c>
      <c r="S84" s="96">
        <v>1.8980934445150539E-3</v>
      </c>
      <c r="T84" s="96">
        <f>Q84/'סכום נכסי הקרן'!$C$42</f>
        <v>2.4064426717077615E-4</v>
      </c>
    </row>
    <row r="85" spans="2:20">
      <c r="B85" s="88" t="s">
        <v>493</v>
      </c>
      <c r="C85" s="85" t="s">
        <v>494</v>
      </c>
      <c r="D85" s="98" t="s">
        <v>148</v>
      </c>
      <c r="E85" s="98" t="s">
        <v>317</v>
      </c>
      <c r="F85" s="85" t="s">
        <v>495</v>
      </c>
      <c r="G85" s="98" t="s">
        <v>364</v>
      </c>
      <c r="H85" s="85" t="s">
        <v>430</v>
      </c>
      <c r="I85" s="85" t="s">
        <v>157</v>
      </c>
      <c r="J85" s="85"/>
      <c r="K85" s="95">
        <v>3.34</v>
      </c>
      <c r="L85" s="98" t="s">
        <v>159</v>
      </c>
      <c r="M85" s="99">
        <v>5.0999999999999997E-2</v>
      </c>
      <c r="N85" s="99">
        <v>1.1000000000000001E-2</v>
      </c>
      <c r="O85" s="95">
        <v>53364888.229999997</v>
      </c>
      <c r="P85" s="97">
        <v>127.02</v>
      </c>
      <c r="Q85" s="95">
        <v>67784.083109999992</v>
      </c>
      <c r="R85" s="96">
        <v>4.6484716892368085E-2</v>
      </c>
      <c r="S85" s="96">
        <v>1.0308449654963876E-2</v>
      </c>
      <c r="T85" s="96">
        <f>Q85/'סכום נכסי הקרן'!$C$42</f>
        <v>1.3069268639297213E-3</v>
      </c>
    </row>
    <row r="86" spans="2:20">
      <c r="B86" s="88" t="s">
        <v>496</v>
      </c>
      <c r="C86" s="85" t="s">
        <v>497</v>
      </c>
      <c r="D86" s="98" t="s">
        <v>148</v>
      </c>
      <c r="E86" s="98" t="s">
        <v>317</v>
      </c>
      <c r="F86" s="85" t="s">
        <v>495</v>
      </c>
      <c r="G86" s="98" t="s">
        <v>364</v>
      </c>
      <c r="H86" s="85" t="s">
        <v>430</v>
      </c>
      <c r="I86" s="85" t="s">
        <v>157</v>
      </c>
      <c r="J86" s="85"/>
      <c r="K86" s="95">
        <v>3.6299999999999994</v>
      </c>
      <c r="L86" s="98" t="s">
        <v>159</v>
      </c>
      <c r="M86" s="99">
        <v>3.4000000000000002E-2</v>
      </c>
      <c r="N86" s="99">
        <v>1.2E-2</v>
      </c>
      <c r="O86" s="95">
        <v>12696425.24</v>
      </c>
      <c r="P86" s="97">
        <v>111.19</v>
      </c>
      <c r="Q86" s="95">
        <v>14117.155909999999</v>
      </c>
      <c r="R86" s="96">
        <v>3.6730775605942824E-2</v>
      </c>
      <c r="S86" s="96">
        <v>2.1469050593094429E-3</v>
      </c>
      <c r="T86" s="96">
        <f>Q86/'סכום נכסי הקרן'!$C$42</f>
        <v>2.7218912544885252E-4</v>
      </c>
    </row>
    <row r="87" spans="2:20">
      <c r="B87" s="88" t="s">
        <v>498</v>
      </c>
      <c r="C87" s="85" t="s">
        <v>499</v>
      </c>
      <c r="D87" s="98" t="s">
        <v>148</v>
      </c>
      <c r="E87" s="98" t="s">
        <v>317</v>
      </c>
      <c r="F87" s="85" t="s">
        <v>495</v>
      </c>
      <c r="G87" s="98" t="s">
        <v>364</v>
      </c>
      <c r="H87" s="85" t="s">
        <v>430</v>
      </c>
      <c r="I87" s="85" t="s">
        <v>157</v>
      </c>
      <c r="J87" s="85"/>
      <c r="K87" s="95">
        <v>4.68</v>
      </c>
      <c r="L87" s="98" t="s">
        <v>159</v>
      </c>
      <c r="M87" s="99">
        <v>2.5499999999999998E-2</v>
      </c>
      <c r="N87" s="99">
        <v>1.4000000000000002E-2</v>
      </c>
      <c r="O87" s="95">
        <v>19820231.579999998</v>
      </c>
      <c r="P87" s="97">
        <v>106.44</v>
      </c>
      <c r="Q87" s="95">
        <v>21096.655360000001</v>
      </c>
      <c r="R87" s="96">
        <v>2.1638752514422047E-2</v>
      </c>
      <c r="S87" s="96">
        <v>3.2083315092389366E-3</v>
      </c>
      <c r="T87" s="96">
        <f>Q87/'סכום נכסי הקרן'!$C$42</f>
        <v>4.0675899656719504E-4</v>
      </c>
    </row>
    <row r="88" spans="2:20">
      <c r="B88" s="88" t="s">
        <v>500</v>
      </c>
      <c r="C88" s="85" t="s">
        <v>501</v>
      </c>
      <c r="D88" s="98" t="s">
        <v>148</v>
      </c>
      <c r="E88" s="98" t="s">
        <v>317</v>
      </c>
      <c r="F88" s="85" t="s">
        <v>495</v>
      </c>
      <c r="G88" s="98" t="s">
        <v>364</v>
      </c>
      <c r="H88" s="85" t="s">
        <v>430</v>
      </c>
      <c r="I88" s="85" t="s">
        <v>157</v>
      </c>
      <c r="J88" s="85"/>
      <c r="K88" s="95">
        <v>3.7600000000000016</v>
      </c>
      <c r="L88" s="98" t="s">
        <v>159</v>
      </c>
      <c r="M88" s="99">
        <v>4.9000000000000002E-2</v>
      </c>
      <c r="N88" s="99">
        <v>1.5300000000000003E-2</v>
      </c>
      <c r="O88" s="95">
        <v>19211012.710000001</v>
      </c>
      <c r="P88" s="97">
        <v>115.32</v>
      </c>
      <c r="Q88" s="95">
        <v>22634.953079999999</v>
      </c>
      <c r="R88" s="96">
        <v>2.0634402917776327E-2</v>
      </c>
      <c r="S88" s="96">
        <v>3.4422723383157601E-3</v>
      </c>
      <c r="T88" s="96">
        <f>Q88/'סכום נכסי הקרן'!$C$42</f>
        <v>4.3641850544817073E-4</v>
      </c>
    </row>
    <row r="89" spans="2:20">
      <c r="B89" s="88" t="s">
        <v>502</v>
      </c>
      <c r="C89" s="85" t="s">
        <v>503</v>
      </c>
      <c r="D89" s="98" t="s">
        <v>148</v>
      </c>
      <c r="E89" s="98" t="s">
        <v>317</v>
      </c>
      <c r="F89" s="85" t="s">
        <v>495</v>
      </c>
      <c r="G89" s="98" t="s">
        <v>364</v>
      </c>
      <c r="H89" s="85" t="s">
        <v>430</v>
      </c>
      <c r="I89" s="85" t="s">
        <v>157</v>
      </c>
      <c r="J89" s="85"/>
      <c r="K89" s="95">
        <v>7.41</v>
      </c>
      <c r="L89" s="98" t="s">
        <v>159</v>
      </c>
      <c r="M89" s="99">
        <v>1.7600000000000001E-2</v>
      </c>
      <c r="N89" s="99">
        <v>2.1600000000000001E-2</v>
      </c>
      <c r="O89" s="95">
        <v>8349757.3899999997</v>
      </c>
      <c r="P89" s="97">
        <v>98.22</v>
      </c>
      <c r="Q89" s="95">
        <v>8201.1320999999989</v>
      </c>
      <c r="R89" s="96">
        <v>2.6450843654372273E-2</v>
      </c>
      <c r="S89" s="96">
        <v>1.2472095732174338E-3</v>
      </c>
      <c r="T89" s="96">
        <f>Q89/'סכום נכסי הקרן'!$C$42</f>
        <v>1.5812384507337435E-4</v>
      </c>
    </row>
    <row r="90" spans="2:20">
      <c r="B90" s="88" t="s">
        <v>504</v>
      </c>
      <c r="C90" s="85" t="s">
        <v>505</v>
      </c>
      <c r="D90" s="98" t="s">
        <v>148</v>
      </c>
      <c r="E90" s="98" t="s">
        <v>317</v>
      </c>
      <c r="F90" s="85" t="s">
        <v>495</v>
      </c>
      <c r="G90" s="98" t="s">
        <v>364</v>
      </c>
      <c r="H90" s="85" t="s">
        <v>430</v>
      </c>
      <c r="I90" s="85" t="s">
        <v>157</v>
      </c>
      <c r="J90" s="85"/>
      <c r="K90" s="95">
        <v>7.26</v>
      </c>
      <c r="L90" s="98" t="s">
        <v>159</v>
      </c>
      <c r="M90" s="99">
        <v>2.3E-2</v>
      </c>
      <c r="N90" s="99">
        <v>2.58E-2</v>
      </c>
      <c r="O90" s="95">
        <v>5719745.9699999997</v>
      </c>
      <c r="P90" s="97">
        <v>99.32</v>
      </c>
      <c r="Q90" s="95">
        <v>5680.8515800000005</v>
      </c>
      <c r="R90" s="96">
        <v>1.0412923296462344E-2</v>
      </c>
      <c r="S90" s="96">
        <v>8.63931026620506E-4</v>
      </c>
      <c r="T90" s="96">
        <f>Q90/'סכום נכסי הקרן'!$C$42</f>
        <v>1.0953098720611439E-4</v>
      </c>
    </row>
    <row r="91" spans="2:20">
      <c r="B91" s="88" t="s">
        <v>506</v>
      </c>
      <c r="C91" s="85" t="s">
        <v>507</v>
      </c>
      <c r="D91" s="98" t="s">
        <v>148</v>
      </c>
      <c r="E91" s="98" t="s">
        <v>317</v>
      </c>
      <c r="F91" s="85" t="s">
        <v>495</v>
      </c>
      <c r="G91" s="98" t="s">
        <v>364</v>
      </c>
      <c r="H91" s="85" t="s">
        <v>430</v>
      </c>
      <c r="I91" s="85" t="s">
        <v>157</v>
      </c>
      <c r="J91" s="85"/>
      <c r="K91" s="95">
        <v>0.89999999999999991</v>
      </c>
      <c r="L91" s="98" t="s">
        <v>159</v>
      </c>
      <c r="M91" s="99">
        <v>5.5E-2</v>
      </c>
      <c r="N91" s="99">
        <v>1.1599999999999999E-2</v>
      </c>
      <c r="O91" s="95">
        <v>416795.19999999995</v>
      </c>
      <c r="P91" s="97">
        <v>126.31</v>
      </c>
      <c r="Q91" s="95">
        <v>526.45405000000005</v>
      </c>
      <c r="R91" s="96">
        <v>6.9652395782572388E-3</v>
      </c>
      <c r="S91" s="96">
        <v>8.0061938158402504E-5</v>
      </c>
      <c r="T91" s="96">
        <f>Q91/'סכום נכסי הקרן'!$C$42</f>
        <v>1.0150420408476348E-5</v>
      </c>
    </row>
    <row r="92" spans="2:20">
      <c r="B92" s="88" t="s">
        <v>508</v>
      </c>
      <c r="C92" s="85" t="s">
        <v>509</v>
      </c>
      <c r="D92" s="98" t="s">
        <v>148</v>
      </c>
      <c r="E92" s="98" t="s">
        <v>317</v>
      </c>
      <c r="F92" s="85" t="s">
        <v>495</v>
      </c>
      <c r="G92" s="98" t="s">
        <v>364</v>
      </c>
      <c r="H92" s="85" t="s">
        <v>430</v>
      </c>
      <c r="I92" s="85" t="s">
        <v>157</v>
      </c>
      <c r="J92" s="85"/>
      <c r="K92" s="95">
        <v>3.16</v>
      </c>
      <c r="L92" s="98" t="s">
        <v>159</v>
      </c>
      <c r="M92" s="99">
        <v>5.8499999999999996E-2</v>
      </c>
      <c r="N92" s="99">
        <v>1.61E-2</v>
      </c>
      <c r="O92" s="95">
        <v>18824226.629999999</v>
      </c>
      <c r="P92" s="97">
        <v>124.43</v>
      </c>
      <c r="Q92" s="95">
        <v>23422.985420000001</v>
      </c>
      <c r="R92" s="96">
        <v>1.1421196411181481E-2</v>
      </c>
      <c r="S92" s="96">
        <v>3.5621145096731682E-3</v>
      </c>
      <c r="T92" s="96">
        <f>Q92/'סכום נכסי הקרן'!$C$42</f>
        <v>4.5161234724020436E-4</v>
      </c>
    </row>
    <row r="93" spans="2:20">
      <c r="B93" s="88" t="s">
        <v>510</v>
      </c>
      <c r="C93" s="85" t="s">
        <v>511</v>
      </c>
      <c r="D93" s="98" t="s">
        <v>148</v>
      </c>
      <c r="E93" s="98" t="s">
        <v>317</v>
      </c>
      <c r="F93" s="85" t="s">
        <v>495</v>
      </c>
      <c r="G93" s="98" t="s">
        <v>364</v>
      </c>
      <c r="H93" s="85" t="s">
        <v>430</v>
      </c>
      <c r="I93" s="85" t="s">
        <v>157</v>
      </c>
      <c r="J93" s="85"/>
      <c r="K93" s="95">
        <v>7.78</v>
      </c>
      <c r="L93" s="98" t="s">
        <v>159</v>
      </c>
      <c r="M93" s="99">
        <v>2.1499999999999998E-2</v>
      </c>
      <c r="N93" s="99">
        <v>2.3799999999999998E-2</v>
      </c>
      <c r="O93" s="95">
        <v>20356827</v>
      </c>
      <c r="P93" s="97">
        <v>100.16</v>
      </c>
      <c r="Q93" s="95">
        <v>20389.398120000002</v>
      </c>
      <c r="R93" s="96">
        <v>3.7379341940246162E-2</v>
      </c>
      <c r="S93" s="96">
        <v>3.1007734319272277E-3</v>
      </c>
      <c r="T93" s="96">
        <f>Q93/'סכום נכסי הקרן'!$C$42</f>
        <v>3.931225579778468E-4</v>
      </c>
    </row>
    <row r="94" spans="2:20">
      <c r="B94" s="88" t="s">
        <v>512</v>
      </c>
      <c r="C94" s="85" t="s">
        <v>513</v>
      </c>
      <c r="D94" s="98" t="s">
        <v>148</v>
      </c>
      <c r="E94" s="98" t="s">
        <v>317</v>
      </c>
      <c r="F94" s="85" t="s">
        <v>514</v>
      </c>
      <c r="G94" s="98" t="s">
        <v>402</v>
      </c>
      <c r="H94" s="85" t="s">
        <v>430</v>
      </c>
      <c r="I94" s="85" t="s">
        <v>155</v>
      </c>
      <c r="J94" s="85"/>
      <c r="K94" s="95">
        <v>3.12</v>
      </c>
      <c r="L94" s="98" t="s">
        <v>159</v>
      </c>
      <c r="M94" s="99">
        <v>4.0500000000000001E-2</v>
      </c>
      <c r="N94" s="99">
        <v>9.8000000000000014E-3</v>
      </c>
      <c r="O94" s="95">
        <v>4755109.12</v>
      </c>
      <c r="P94" s="97">
        <v>132.24</v>
      </c>
      <c r="Q94" s="95">
        <v>6288.1565099999998</v>
      </c>
      <c r="R94" s="96">
        <v>2.1794231971473357E-2</v>
      </c>
      <c r="S94" s="96">
        <v>9.5628858327517113E-4</v>
      </c>
      <c r="T94" s="96">
        <f>Q94/'סכום נכסי הקרן'!$C$42</f>
        <v>1.2124027191128532E-4</v>
      </c>
    </row>
    <row r="95" spans="2:20">
      <c r="B95" s="88" t="s">
        <v>515</v>
      </c>
      <c r="C95" s="85" t="s">
        <v>516</v>
      </c>
      <c r="D95" s="98" t="s">
        <v>148</v>
      </c>
      <c r="E95" s="98" t="s">
        <v>317</v>
      </c>
      <c r="F95" s="85" t="s">
        <v>514</v>
      </c>
      <c r="G95" s="98" t="s">
        <v>402</v>
      </c>
      <c r="H95" s="85" t="s">
        <v>430</v>
      </c>
      <c r="I95" s="85" t="s">
        <v>155</v>
      </c>
      <c r="J95" s="85"/>
      <c r="K95" s="95">
        <v>1.75</v>
      </c>
      <c r="L95" s="98" t="s">
        <v>159</v>
      </c>
      <c r="M95" s="99">
        <v>4.2800000000000005E-2</v>
      </c>
      <c r="N95" s="99">
        <v>1.0799999999999999E-2</v>
      </c>
      <c r="O95" s="95">
        <v>2096895.12</v>
      </c>
      <c r="P95" s="97">
        <v>127.21</v>
      </c>
      <c r="Q95" s="95">
        <v>2667.4602500000001</v>
      </c>
      <c r="R95" s="96">
        <v>9.7719179914538008E-3</v>
      </c>
      <c r="S95" s="96">
        <v>4.0566130619661275E-4</v>
      </c>
      <c r="T95" s="96">
        <f>Q95/'סכום נכסי הקרן'!$C$42</f>
        <v>5.1430591065638905E-5</v>
      </c>
    </row>
    <row r="96" spans="2:20">
      <c r="B96" s="88" t="s">
        <v>517</v>
      </c>
      <c r="C96" s="85" t="s">
        <v>518</v>
      </c>
      <c r="D96" s="98" t="s">
        <v>148</v>
      </c>
      <c r="E96" s="98" t="s">
        <v>317</v>
      </c>
      <c r="F96" s="85" t="s">
        <v>464</v>
      </c>
      <c r="G96" s="98" t="s">
        <v>319</v>
      </c>
      <c r="H96" s="85" t="s">
        <v>430</v>
      </c>
      <c r="I96" s="85" t="s">
        <v>155</v>
      </c>
      <c r="J96" s="85"/>
      <c r="K96" s="95">
        <v>1.5999999999999999</v>
      </c>
      <c r="L96" s="98" t="s">
        <v>159</v>
      </c>
      <c r="M96" s="99">
        <v>5.2499999999999998E-2</v>
      </c>
      <c r="N96" s="99">
        <v>0.01</v>
      </c>
      <c r="O96" s="95">
        <v>8228638.4000000004</v>
      </c>
      <c r="P96" s="97">
        <v>136.35</v>
      </c>
      <c r="Q96" s="95">
        <v>11219.748669999999</v>
      </c>
      <c r="R96" s="96">
        <v>1.7142996666666667E-2</v>
      </c>
      <c r="S96" s="96">
        <v>1.7062739362919872E-3</v>
      </c>
      <c r="T96" s="96">
        <f>Q96/'סכום נכסי הקרן'!$C$42</f>
        <v>2.1632498767545493E-4</v>
      </c>
    </row>
    <row r="97" spans="2:20">
      <c r="B97" s="88" t="s">
        <v>519</v>
      </c>
      <c r="C97" s="85" t="s">
        <v>520</v>
      </c>
      <c r="D97" s="98" t="s">
        <v>148</v>
      </c>
      <c r="E97" s="98" t="s">
        <v>317</v>
      </c>
      <c r="F97" s="85" t="s">
        <v>464</v>
      </c>
      <c r="G97" s="98" t="s">
        <v>319</v>
      </c>
      <c r="H97" s="85" t="s">
        <v>430</v>
      </c>
      <c r="I97" s="85" t="s">
        <v>155</v>
      </c>
      <c r="J97" s="85"/>
      <c r="K97" s="95">
        <v>0.98000000000000009</v>
      </c>
      <c r="L97" s="98" t="s">
        <v>159</v>
      </c>
      <c r="M97" s="99">
        <v>5.5E-2</v>
      </c>
      <c r="N97" s="99">
        <v>1.5300000000000001E-2</v>
      </c>
      <c r="O97" s="95">
        <v>1626430.34</v>
      </c>
      <c r="P97" s="97">
        <v>132.19</v>
      </c>
      <c r="Q97" s="95">
        <v>2149.97831</v>
      </c>
      <c r="R97" s="96">
        <v>1.0165189625000001E-2</v>
      </c>
      <c r="S97" s="96">
        <v>3.269638261822218E-4</v>
      </c>
      <c r="T97" s="96">
        <f>Q97/'סכום נכסי הקרן'!$C$42</f>
        <v>4.1453159521909812E-5</v>
      </c>
    </row>
    <row r="98" spans="2:20">
      <c r="B98" s="88" t="s">
        <v>521</v>
      </c>
      <c r="C98" s="85" t="s">
        <v>522</v>
      </c>
      <c r="D98" s="98" t="s">
        <v>148</v>
      </c>
      <c r="E98" s="98" t="s">
        <v>317</v>
      </c>
      <c r="F98" s="85" t="s">
        <v>421</v>
      </c>
      <c r="G98" s="98" t="s">
        <v>402</v>
      </c>
      <c r="H98" s="85" t="s">
        <v>430</v>
      </c>
      <c r="I98" s="85" t="s">
        <v>155</v>
      </c>
      <c r="J98" s="85"/>
      <c r="K98" s="95">
        <v>2.8799999999999994</v>
      </c>
      <c r="L98" s="98" t="s">
        <v>159</v>
      </c>
      <c r="M98" s="99">
        <v>3.6000000000000004E-2</v>
      </c>
      <c r="N98" s="99">
        <v>9.6999999999999986E-3</v>
      </c>
      <c r="O98" s="95">
        <v>26645527</v>
      </c>
      <c r="P98" s="97">
        <v>113.85</v>
      </c>
      <c r="Q98" s="95">
        <v>30335.932550000005</v>
      </c>
      <c r="R98" s="96">
        <v>6.4405980488842482E-2</v>
      </c>
      <c r="S98" s="96">
        <v>4.6134198336883724E-3</v>
      </c>
      <c r="T98" s="96">
        <f>Q98/'סכום נכסי הקרן'!$C$42</f>
        <v>5.8489904079127503E-4</v>
      </c>
    </row>
    <row r="99" spans="2:20">
      <c r="B99" s="88" t="s">
        <v>523</v>
      </c>
      <c r="C99" s="85" t="s">
        <v>524</v>
      </c>
      <c r="D99" s="98" t="s">
        <v>148</v>
      </c>
      <c r="E99" s="98" t="s">
        <v>317</v>
      </c>
      <c r="F99" s="85" t="s">
        <v>525</v>
      </c>
      <c r="G99" s="98" t="s">
        <v>364</v>
      </c>
      <c r="H99" s="85" t="s">
        <v>430</v>
      </c>
      <c r="I99" s="85" t="s">
        <v>157</v>
      </c>
      <c r="J99" s="85"/>
      <c r="K99" s="95">
        <v>8.8099999999999987</v>
      </c>
      <c r="L99" s="98" t="s">
        <v>159</v>
      </c>
      <c r="M99" s="99">
        <v>3.5000000000000003E-2</v>
      </c>
      <c r="N99" s="99">
        <v>2.1899999999999999E-2</v>
      </c>
      <c r="O99" s="95">
        <v>1099146</v>
      </c>
      <c r="P99" s="97">
        <v>112.86</v>
      </c>
      <c r="Q99" s="95">
        <v>1240.4961700000001</v>
      </c>
      <c r="R99" s="96">
        <v>5.8653340234902374E-3</v>
      </c>
      <c r="S99" s="96">
        <v>1.8865184463539631E-4</v>
      </c>
      <c r="T99" s="96">
        <f>Q99/'סכום נכסי הקרן'!$C$42</f>
        <v>2.3917676463130532E-5</v>
      </c>
    </row>
    <row r="100" spans="2:20">
      <c r="B100" s="88" t="s">
        <v>526</v>
      </c>
      <c r="C100" s="85" t="s">
        <v>527</v>
      </c>
      <c r="D100" s="98" t="s">
        <v>148</v>
      </c>
      <c r="E100" s="98" t="s">
        <v>317</v>
      </c>
      <c r="F100" s="85" t="s">
        <v>525</v>
      </c>
      <c r="G100" s="98" t="s">
        <v>364</v>
      </c>
      <c r="H100" s="85" t="s">
        <v>430</v>
      </c>
      <c r="I100" s="85" t="s">
        <v>157</v>
      </c>
      <c r="J100" s="85"/>
      <c r="K100" s="95">
        <v>0.82000000000000006</v>
      </c>
      <c r="L100" s="98" t="s">
        <v>159</v>
      </c>
      <c r="M100" s="99">
        <v>4.7E-2</v>
      </c>
      <c r="N100" s="99">
        <v>9.2999999999999992E-3</v>
      </c>
      <c r="O100" s="95">
        <v>495740.47999999992</v>
      </c>
      <c r="P100" s="97">
        <v>124.08</v>
      </c>
      <c r="Q100" s="95">
        <v>615.11486000000002</v>
      </c>
      <c r="R100" s="96">
        <v>1.3432550690799964E-2</v>
      </c>
      <c r="S100" s="96">
        <v>9.3545273099588489E-5</v>
      </c>
      <c r="T100" s="96">
        <f>Q100/'סכום נכסי הקרן'!$C$42</f>
        <v>1.1859865886682933E-5</v>
      </c>
    </row>
    <row r="101" spans="2:20">
      <c r="B101" s="88" t="s">
        <v>528</v>
      </c>
      <c r="C101" s="85" t="s">
        <v>529</v>
      </c>
      <c r="D101" s="98" t="s">
        <v>148</v>
      </c>
      <c r="E101" s="98" t="s">
        <v>317</v>
      </c>
      <c r="F101" s="85" t="s">
        <v>525</v>
      </c>
      <c r="G101" s="98" t="s">
        <v>364</v>
      </c>
      <c r="H101" s="85" t="s">
        <v>430</v>
      </c>
      <c r="I101" s="85" t="s">
        <v>157</v>
      </c>
      <c r="J101" s="85"/>
      <c r="K101" s="95">
        <v>2.6799999999999997</v>
      </c>
      <c r="L101" s="98" t="s">
        <v>159</v>
      </c>
      <c r="M101" s="99">
        <v>3.9E-2</v>
      </c>
      <c r="N101" s="99">
        <v>1.09E-2</v>
      </c>
      <c r="O101" s="95">
        <v>12318569.42</v>
      </c>
      <c r="P101" s="97">
        <v>114.95</v>
      </c>
      <c r="Q101" s="95">
        <v>14160.195250000002</v>
      </c>
      <c r="R101" s="96">
        <v>2.8529450715252702E-2</v>
      </c>
      <c r="S101" s="96">
        <v>2.1534503845424022E-3</v>
      </c>
      <c r="T101" s="96">
        <f>Q101/'סכום נכסי הקרן'!$C$42</f>
        <v>2.7301895550734169E-4</v>
      </c>
    </row>
    <row r="102" spans="2:20">
      <c r="B102" s="88" t="s">
        <v>530</v>
      </c>
      <c r="C102" s="85" t="s">
        <v>531</v>
      </c>
      <c r="D102" s="98" t="s">
        <v>148</v>
      </c>
      <c r="E102" s="98" t="s">
        <v>317</v>
      </c>
      <c r="F102" s="85" t="s">
        <v>525</v>
      </c>
      <c r="G102" s="98" t="s">
        <v>364</v>
      </c>
      <c r="H102" s="85" t="s">
        <v>430</v>
      </c>
      <c r="I102" s="85" t="s">
        <v>157</v>
      </c>
      <c r="J102" s="85"/>
      <c r="K102" s="95">
        <v>5.52</v>
      </c>
      <c r="L102" s="98" t="s">
        <v>159</v>
      </c>
      <c r="M102" s="99">
        <v>0.04</v>
      </c>
      <c r="N102" s="99">
        <v>1.5699999999999999E-2</v>
      </c>
      <c r="O102" s="95">
        <v>18856646.799999997</v>
      </c>
      <c r="P102" s="97">
        <v>112.92</v>
      </c>
      <c r="Q102" s="95">
        <v>21292.925990000003</v>
      </c>
      <c r="R102" s="96">
        <v>3.393484465529556E-2</v>
      </c>
      <c r="S102" s="96">
        <v>3.2381799015941118E-3</v>
      </c>
      <c r="T102" s="96">
        <f>Q102/'סכום נכסי הקרן'!$C$42</f>
        <v>4.1054323834164148E-4</v>
      </c>
    </row>
    <row r="103" spans="2:20">
      <c r="B103" s="88" t="s">
        <v>532</v>
      </c>
      <c r="C103" s="85" t="s">
        <v>533</v>
      </c>
      <c r="D103" s="98" t="s">
        <v>148</v>
      </c>
      <c r="E103" s="98" t="s">
        <v>317</v>
      </c>
      <c r="F103" s="85" t="s">
        <v>525</v>
      </c>
      <c r="G103" s="98" t="s">
        <v>364</v>
      </c>
      <c r="H103" s="85" t="s">
        <v>430</v>
      </c>
      <c r="I103" s="85" t="s">
        <v>157</v>
      </c>
      <c r="J103" s="85"/>
      <c r="K103" s="95">
        <v>7.419999999999999</v>
      </c>
      <c r="L103" s="98" t="s">
        <v>159</v>
      </c>
      <c r="M103" s="99">
        <v>0.04</v>
      </c>
      <c r="N103" s="99">
        <v>1.9299999999999998E-2</v>
      </c>
      <c r="O103" s="95">
        <v>7219240</v>
      </c>
      <c r="P103" s="97">
        <v>115.85</v>
      </c>
      <c r="Q103" s="95">
        <v>8363.4894800000002</v>
      </c>
      <c r="R103" s="96">
        <v>5.4517285460204533E-2</v>
      </c>
      <c r="S103" s="96">
        <v>1.2719005154129025E-3</v>
      </c>
      <c r="T103" s="96">
        <f>Q103/'סכום נכסי הקרן'!$C$42</f>
        <v>1.6125421450147306E-4</v>
      </c>
    </row>
    <row r="104" spans="2:20">
      <c r="B104" s="88" t="s">
        <v>534</v>
      </c>
      <c r="C104" s="85" t="s">
        <v>535</v>
      </c>
      <c r="D104" s="98" t="s">
        <v>148</v>
      </c>
      <c r="E104" s="98" t="s">
        <v>317</v>
      </c>
      <c r="F104" s="85" t="s">
        <v>334</v>
      </c>
      <c r="G104" s="98" t="s">
        <v>319</v>
      </c>
      <c r="H104" s="85" t="s">
        <v>536</v>
      </c>
      <c r="I104" s="85" t="s">
        <v>157</v>
      </c>
      <c r="J104" s="85"/>
      <c r="K104" s="95">
        <v>0.23999999999999991</v>
      </c>
      <c r="L104" s="98" t="s">
        <v>159</v>
      </c>
      <c r="M104" s="99">
        <v>6.5000000000000002E-2</v>
      </c>
      <c r="N104" s="99">
        <v>3.6199999999999989E-2</v>
      </c>
      <c r="O104" s="95">
        <v>10390240</v>
      </c>
      <c r="P104" s="97">
        <v>129.59</v>
      </c>
      <c r="Q104" s="95">
        <v>13464.712020000003</v>
      </c>
      <c r="R104" s="96">
        <v>1.53701775147929E-2</v>
      </c>
      <c r="S104" s="96">
        <v>2.0476828719732314E-3</v>
      </c>
      <c r="T104" s="96">
        <f>Q104/'סכום נכסי הקרן'!$C$42</f>
        <v>2.5960952847084147E-4</v>
      </c>
    </row>
    <row r="105" spans="2:20">
      <c r="B105" s="88" t="s">
        <v>537</v>
      </c>
      <c r="C105" s="85" t="s">
        <v>538</v>
      </c>
      <c r="D105" s="98" t="s">
        <v>148</v>
      </c>
      <c r="E105" s="98" t="s">
        <v>317</v>
      </c>
      <c r="F105" s="85" t="s">
        <v>539</v>
      </c>
      <c r="G105" s="98" t="s">
        <v>319</v>
      </c>
      <c r="H105" s="85" t="s">
        <v>536</v>
      </c>
      <c r="I105" s="85" t="s">
        <v>155</v>
      </c>
      <c r="J105" s="85"/>
      <c r="K105" s="95">
        <v>3.5499999999999994</v>
      </c>
      <c r="L105" s="98" t="s">
        <v>159</v>
      </c>
      <c r="M105" s="99">
        <v>4.1500000000000002E-2</v>
      </c>
      <c r="N105" s="99">
        <v>8.4000000000000012E-3</v>
      </c>
      <c r="O105" s="95">
        <v>1431700</v>
      </c>
      <c r="P105" s="97">
        <v>116.28</v>
      </c>
      <c r="Q105" s="95">
        <v>1664.7807700000001</v>
      </c>
      <c r="R105" s="96">
        <v>4.7581382209740944E-3</v>
      </c>
      <c r="S105" s="96">
        <v>2.5317608451305051E-4</v>
      </c>
      <c r="T105" s="96">
        <f>Q105/'סכום נכסי הקרן'!$C$42</f>
        <v>3.2098194901239655E-5</v>
      </c>
    </row>
    <row r="106" spans="2:20">
      <c r="B106" s="88" t="s">
        <v>540</v>
      </c>
      <c r="C106" s="85" t="s">
        <v>541</v>
      </c>
      <c r="D106" s="98" t="s">
        <v>148</v>
      </c>
      <c r="E106" s="98" t="s">
        <v>317</v>
      </c>
      <c r="F106" s="85" t="s">
        <v>539</v>
      </c>
      <c r="G106" s="98" t="s">
        <v>319</v>
      </c>
      <c r="H106" s="85" t="s">
        <v>536</v>
      </c>
      <c r="I106" s="85" t="s">
        <v>155</v>
      </c>
      <c r="J106" s="85"/>
      <c r="K106" s="95">
        <v>0.30999999999999989</v>
      </c>
      <c r="L106" s="98" t="s">
        <v>159</v>
      </c>
      <c r="M106" s="99">
        <v>4.2999999999999997E-2</v>
      </c>
      <c r="N106" s="99">
        <v>3.0200000000000001E-2</v>
      </c>
      <c r="O106" s="95">
        <v>1845284.33</v>
      </c>
      <c r="P106" s="97">
        <v>121.18</v>
      </c>
      <c r="Q106" s="95">
        <v>2236.1153800000002</v>
      </c>
      <c r="R106" s="96">
        <v>1.7961998287477854E-2</v>
      </c>
      <c r="S106" s="96">
        <v>3.4006335646693712E-4</v>
      </c>
      <c r="T106" s="96">
        <f>Q106/'סכום נכסי הקרן'!$C$42</f>
        <v>4.3113945440936096E-5</v>
      </c>
    </row>
    <row r="107" spans="2:20">
      <c r="B107" s="88" t="s">
        <v>542</v>
      </c>
      <c r="C107" s="85" t="s">
        <v>543</v>
      </c>
      <c r="D107" s="98" t="s">
        <v>148</v>
      </c>
      <c r="E107" s="98" t="s">
        <v>317</v>
      </c>
      <c r="F107" s="85" t="s">
        <v>544</v>
      </c>
      <c r="G107" s="98" t="s">
        <v>364</v>
      </c>
      <c r="H107" s="85" t="s">
        <v>536</v>
      </c>
      <c r="I107" s="85" t="s">
        <v>157</v>
      </c>
      <c r="J107" s="85"/>
      <c r="K107" s="95">
        <v>4.3899999999999988</v>
      </c>
      <c r="L107" s="98" t="s">
        <v>159</v>
      </c>
      <c r="M107" s="99">
        <v>2.8500000000000001E-2</v>
      </c>
      <c r="N107" s="99">
        <v>1.5699999999999999E-2</v>
      </c>
      <c r="O107" s="95">
        <v>10798960.970000001</v>
      </c>
      <c r="P107" s="97">
        <v>106.33</v>
      </c>
      <c r="Q107" s="95">
        <v>11482.534750000001</v>
      </c>
      <c r="R107" s="96">
        <v>2.077369257386591E-2</v>
      </c>
      <c r="S107" s="96">
        <v>1.7462378474554575E-3</v>
      </c>
      <c r="T107" s="96">
        <f>Q107/'סכום נכסי הקרן'!$C$42</f>
        <v>2.2139169613651723E-4</v>
      </c>
    </row>
    <row r="108" spans="2:20">
      <c r="B108" s="88" t="s">
        <v>545</v>
      </c>
      <c r="C108" s="85" t="s">
        <v>546</v>
      </c>
      <c r="D108" s="98" t="s">
        <v>148</v>
      </c>
      <c r="E108" s="98" t="s">
        <v>317</v>
      </c>
      <c r="F108" s="85" t="s">
        <v>544</v>
      </c>
      <c r="G108" s="98" t="s">
        <v>364</v>
      </c>
      <c r="H108" s="85" t="s">
        <v>536</v>
      </c>
      <c r="I108" s="85" t="s">
        <v>157</v>
      </c>
      <c r="J108" s="85"/>
      <c r="K108" s="95">
        <v>1.4700000000000002</v>
      </c>
      <c r="L108" s="98" t="s">
        <v>159</v>
      </c>
      <c r="M108" s="99">
        <v>4.8499999999999995E-2</v>
      </c>
      <c r="N108" s="99">
        <v>1.1399999999999999E-2</v>
      </c>
      <c r="O108" s="95">
        <v>769265</v>
      </c>
      <c r="P108" s="97">
        <v>126.87</v>
      </c>
      <c r="Q108" s="95">
        <v>975.96650999999997</v>
      </c>
      <c r="R108" s="96">
        <v>2.0475625246260008E-3</v>
      </c>
      <c r="S108" s="96">
        <v>1.4842277377919672E-4</v>
      </c>
      <c r="T108" s="96">
        <f>Q108/'סכום נכסי הקרן'!$C$42</f>
        <v>1.8817350500187877E-5</v>
      </c>
    </row>
    <row r="109" spans="2:20">
      <c r="B109" s="88" t="s">
        <v>547</v>
      </c>
      <c r="C109" s="85" t="s">
        <v>548</v>
      </c>
      <c r="D109" s="98" t="s">
        <v>148</v>
      </c>
      <c r="E109" s="98" t="s">
        <v>317</v>
      </c>
      <c r="F109" s="85" t="s">
        <v>544</v>
      </c>
      <c r="G109" s="98" t="s">
        <v>364</v>
      </c>
      <c r="H109" s="85" t="s">
        <v>536</v>
      </c>
      <c r="I109" s="85" t="s">
        <v>157</v>
      </c>
      <c r="J109" s="85"/>
      <c r="K109" s="95">
        <v>2.82</v>
      </c>
      <c r="L109" s="98" t="s">
        <v>159</v>
      </c>
      <c r="M109" s="99">
        <v>3.7699999999999997E-2</v>
      </c>
      <c r="N109" s="99">
        <v>1.0500000000000002E-2</v>
      </c>
      <c r="O109" s="95">
        <v>16391106.25</v>
      </c>
      <c r="P109" s="97">
        <v>117.52</v>
      </c>
      <c r="Q109" s="95">
        <v>19262.828009999997</v>
      </c>
      <c r="R109" s="96">
        <v>4.0433296814013774E-2</v>
      </c>
      <c r="S109" s="96">
        <v>2.9294472041625727E-3</v>
      </c>
      <c r="T109" s="96">
        <f>Q109/'סכום נכסי הקרן'!$C$42</f>
        <v>3.7140145955316288E-4</v>
      </c>
    </row>
    <row r="110" spans="2:20">
      <c r="B110" s="88" t="s">
        <v>549</v>
      </c>
      <c r="C110" s="85" t="s">
        <v>550</v>
      </c>
      <c r="D110" s="98" t="s">
        <v>148</v>
      </c>
      <c r="E110" s="98" t="s">
        <v>317</v>
      </c>
      <c r="F110" s="85" t="s">
        <v>544</v>
      </c>
      <c r="G110" s="98" t="s">
        <v>364</v>
      </c>
      <c r="H110" s="85" t="s">
        <v>536</v>
      </c>
      <c r="I110" s="85" t="s">
        <v>155</v>
      </c>
      <c r="J110" s="85"/>
      <c r="K110" s="95">
        <v>6.2100000000000017</v>
      </c>
      <c r="L110" s="98" t="s">
        <v>159</v>
      </c>
      <c r="M110" s="99">
        <v>2.5000000000000001E-2</v>
      </c>
      <c r="N110" s="99">
        <v>1.9200000000000009E-2</v>
      </c>
      <c r="O110" s="95">
        <v>2820000</v>
      </c>
      <c r="P110" s="97">
        <v>103.92</v>
      </c>
      <c r="Q110" s="95">
        <v>2930.5439099999994</v>
      </c>
      <c r="R110" s="96">
        <v>1.557643239380933E-2</v>
      </c>
      <c r="S110" s="96">
        <v>4.4567047265170251E-4</v>
      </c>
      <c r="T110" s="96">
        <f>Q110/'סכום נכסי הקרן'!$C$42</f>
        <v>5.6503037087472427E-5</v>
      </c>
    </row>
    <row r="111" spans="2:20">
      <c r="B111" s="88" t="s">
        <v>551</v>
      </c>
      <c r="C111" s="85" t="s">
        <v>552</v>
      </c>
      <c r="D111" s="98" t="s">
        <v>148</v>
      </c>
      <c r="E111" s="98" t="s">
        <v>317</v>
      </c>
      <c r="F111" s="85" t="s">
        <v>464</v>
      </c>
      <c r="G111" s="98" t="s">
        <v>319</v>
      </c>
      <c r="H111" s="85" t="s">
        <v>536</v>
      </c>
      <c r="I111" s="85" t="s">
        <v>157</v>
      </c>
      <c r="J111" s="85"/>
      <c r="K111" s="95">
        <v>3.21</v>
      </c>
      <c r="L111" s="98" t="s">
        <v>159</v>
      </c>
      <c r="M111" s="99">
        <v>6.4000000000000001E-2</v>
      </c>
      <c r="N111" s="99">
        <v>1.21E-2</v>
      </c>
      <c r="O111" s="95">
        <v>67940867</v>
      </c>
      <c r="P111" s="97">
        <v>133.91999999999999</v>
      </c>
      <c r="Q111" s="95">
        <v>90986.413819999987</v>
      </c>
      <c r="R111" s="96">
        <v>5.4266713419258525E-2</v>
      </c>
      <c r="S111" s="96">
        <v>1.3837007496687807E-2</v>
      </c>
      <c r="T111" s="96">
        <f>Q111/'סכום נכסי הקרן'!$C$42</f>
        <v>1.7542848264394627E-3</v>
      </c>
    </row>
    <row r="112" spans="2:20">
      <c r="B112" s="88" t="s">
        <v>553</v>
      </c>
      <c r="C112" s="85" t="s">
        <v>554</v>
      </c>
      <c r="D112" s="98" t="s">
        <v>148</v>
      </c>
      <c r="E112" s="98" t="s">
        <v>317</v>
      </c>
      <c r="F112" s="85" t="s">
        <v>555</v>
      </c>
      <c r="G112" s="98" t="s">
        <v>319</v>
      </c>
      <c r="H112" s="85" t="s">
        <v>536</v>
      </c>
      <c r="I112" s="85" t="s">
        <v>157</v>
      </c>
      <c r="J112" s="85"/>
      <c r="K112" s="95">
        <v>3.1399999999999992</v>
      </c>
      <c r="L112" s="98" t="s">
        <v>159</v>
      </c>
      <c r="M112" s="99">
        <v>0.02</v>
      </c>
      <c r="N112" s="99">
        <v>9.1999999999999964E-3</v>
      </c>
      <c r="O112" s="95">
        <v>18234439</v>
      </c>
      <c r="P112" s="97">
        <v>105.85</v>
      </c>
      <c r="Q112" s="95">
        <v>19301.154430000006</v>
      </c>
      <c r="R112" s="96">
        <v>2.5638001650668492E-2</v>
      </c>
      <c r="S112" s="96">
        <v>2.9352757992087571E-3</v>
      </c>
      <c r="T112" s="96">
        <f>Q112/'סכום נכסי הקרן'!$C$42</f>
        <v>3.7214042105559965E-4</v>
      </c>
    </row>
    <row r="113" spans="2:20">
      <c r="B113" s="88" t="s">
        <v>556</v>
      </c>
      <c r="C113" s="85" t="s">
        <v>557</v>
      </c>
      <c r="D113" s="98" t="s">
        <v>148</v>
      </c>
      <c r="E113" s="98" t="s">
        <v>317</v>
      </c>
      <c r="F113" s="85" t="s">
        <v>558</v>
      </c>
      <c r="G113" s="98" t="s">
        <v>364</v>
      </c>
      <c r="H113" s="85" t="s">
        <v>536</v>
      </c>
      <c r="I113" s="85" t="s">
        <v>155</v>
      </c>
      <c r="J113" s="85"/>
      <c r="K113" s="95">
        <v>7.3199999999999967</v>
      </c>
      <c r="L113" s="98" t="s">
        <v>159</v>
      </c>
      <c r="M113" s="99">
        <v>1.5800000000000002E-2</v>
      </c>
      <c r="N113" s="99">
        <v>1.7599999999999991E-2</v>
      </c>
      <c r="O113" s="95">
        <v>6929317</v>
      </c>
      <c r="P113" s="97">
        <v>99.07</v>
      </c>
      <c r="Q113" s="95">
        <v>6864.8747600000015</v>
      </c>
      <c r="R113" s="96">
        <v>2.19587938902269E-2</v>
      </c>
      <c r="S113" s="96">
        <v>1.0439945869925367E-3</v>
      </c>
      <c r="T113" s="96">
        <f>Q113/'סכום נכסי הקרן'!$C$42</f>
        <v>1.323598229808246E-4</v>
      </c>
    </row>
    <row r="114" spans="2:20">
      <c r="B114" s="88" t="s">
        <v>559</v>
      </c>
      <c r="C114" s="85" t="s">
        <v>560</v>
      </c>
      <c r="D114" s="98" t="s">
        <v>148</v>
      </c>
      <c r="E114" s="98" t="s">
        <v>317</v>
      </c>
      <c r="F114" s="85" t="s">
        <v>323</v>
      </c>
      <c r="G114" s="98" t="s">
        <v>319</v>
      </c>
      <c r="H114" s="85" t="s">
        <v>536</v>
      </c>
      <c r="I114" s="85" t="s">
        <v>157</v>
      </c>
      <c r="J114" s="85"/>
      <c r="K114" s="95">
        <v>4.76</v>
      </c>
      <c r="L114" s="98" t="s">
        <v>159</v>
      </c>
      <c r="M114" s="99">
        <v>4.4999999999999998E-2</v>
      </c>
      <c r="N114" s="99">
        <v>1.6099999999999996E-2</v>
      </c>
      <c r="O114" s="95">
        <v>52430524</v>
      </c>
      <c r="P114" s="97">
        <v>136.91</v>
      </c>
      <c r="Q114" s="95">
        <v>72487.520969999998</v>
      </c>
      <c r="R114" s="96">
        <v>3.0805527370839404E-2</v>
      </c>
      <c r="S114" s="96">
        <v>1.102373781939002E-2</v>
      </c>
      <c r="T114" s="96">
        <f>Q114/'סכום נכסי הקרן'!$C$42</f>
        <v>1.3976125973648511E-3</v>
      </c>
    </row>
    <row r="115" spans="2:20">
      <c r="B115" s="88" t="s">
        <v>561</v>
      </c>
      <c r="C115" s="85" t="s">
        <v>562</v>
      </c>
      <c r="D115" s="98" t="s">
        <v>148</v>
      </c>
      <c r="E115" s="98" t="s">
        <v>317</v>
      </c>
      <c r="F115" s="85" t="s">
        <v>563</v>
      </c>
      <c r="G115" s="98" t="s">
        <v>364</v>
      </c>
      <c r="H115" s="85" t="s">
        <v>536</v>
      </c>
      <c r="I115" s="85" t="s">
        <v>155</v>
      </c>
      <c r="J115" s="85"/>
      <c r="K115" s="95">
        <v>3.5299999999999994</v>
      </c>
      <c r="L115" s="98" t="s">
        <v>159</v>
      </c>
      <c r="M115" s="99">
        <v>4.9500000000000002E-2</v>
      </c>
      <c r="N115" s="99">
        <v>1.7499999999999995E-2</v>
      </c>
      <c r="O115" s="95">
        <v>10796641.199999999</v>
      </c>
      <c r="P115" s="97">
        <v>113.86</v>
      </c>
      <c r="Q115" s="95">
        <v>12293.055900000003</v>
      </c>
      <c r="R115" s="96">
        <v>1.1086415716720496E-2</v>
      </c>
      <c r="S115" s="96">
        <v>1.8695000660429628E-3</v>
      </c>
      <c r="T115" s="96">
        <f>Q115/'סכום נכסי הקרן'!$C$42</f>
        <v>2.3701913868817343E-4</v>
      </c>
    </row>
    <row r="116" spans="2:20">
      <c r="B116" s="88" t="s">
        <v>564</v>
      </c>
      <c r="C116" s="85" t="s">
        <v>565</v>
      </c>
      <c r="D116" s="98" t="s">
        <v>148</v>
      </c>
      <c r="E116" s="98" t="s">
        <v>317</v>
      </c>
      <c r="F116" s="85" t="s">
        <v>566</v>
      </c>
      <c r="G116" s="98" t="s">
        <v>364</v>
      </c>
      <c r="H116" s="85" t="s">
        <v>536</v>
      </c>
      <c r="I116" s="85" t="s">
        <v>155</v>
      </c>
      <c r="J116" s="85"/>
      <c r="K116" s="95">
        <v>7.5400000000000009</v>
      </c>
      <c r="L116" s="98" t="s">
        <v>159</v>
      </c>
      <c r="M116" s="99">
        <v>1.9599999999999999E-2</v>
      </c>
      <c r="N116" s="99">
        <v>2.1200000000000007E-2</v>
      </c>
      <c r="O116" s="95">
        <v>11069000</v>
      </c>
      <c r="P116" s="97">
        <v>98.85</v>
      </c>
      <c r="Q116" s="95">
        <v>10941.706919999999</v>
      </c>
      <c r="R116" s="96">
        <v>4.476211658612532E-2</v>
      </c>
      <c r="S116" s="96">
        <v>1.6639899774280483E-3</v>
      </c>
      <c r="T116" s="96">
        <f>Q116/'סכום נכסי הקרן'!$C$42</f>
        <v>2.1096413870181995E-4</v>
      </c>
    </row>
    <row r="117" spans="2:20">
      <c r="B117" s="88" t="s">
        <v>567</v>
      </c>
      <c r="C117" s="85" t="s">
        <v>568</v>
      </c>
      <c r="D117" s="98" t="s">
        <v>148</v>
      </c>
      <c r="E117" s="98" t="s">
        <v>317</v>
      </c>
      <c r="F117" s="85" t="s">
        <v>566</v>
      </c>
      <c r="G117" s="98" t="s">
        <v>364</v>
      </c>
      <c r="H117" s="85" t="s">
        <v>536</v>
      </c>
      <c r="I117" s="85" t="s">
        <v>155</v>
      </c>
      <c r="J117" s="85"/>
      <c r="K117" s="95">
        <v>5.4299999999999988</v>
      </c>
      <c r="L117" s="98" t="s">
        <v>159</v>
      </c>
      <c r="M117" s="99">
        <v>2.75E-2</v>
      </c>
      <c r="N117" s="99">
        <v>1.6999999999999991E-2</v>
      </c>
      <c r="O117" s="95">
        <v>6454000</v>
      </c>
      <c r="P117" s="97">
        <v>105.23</v>
      </c>
      <c r="Q117" s="95">
        <v>6791.5444300000017</v>
      </c>
      <c r="R117" s="96">
        <v>1.2667856035849773E-2</v>
      </c>
      <c r="S117" s="96">
        <v>1.0328426766869835E-3</v>
      </c>
      <c r="T117" s="96">
        <f>Q117/'סכום נכסי הקרן'!$C$42</f>
        <v>1.3094596040688807E-4</v>
      </c>
    </row>
    <row r="118" spans="2:20">
      <c r="B118" s="88" t="s">
        <v>569</v>
      </c>
      <c r="C118" s="85" t="s">
        <v>570</v>
      </c>
      <c r="D118" s="98" t="s">
        <v>148</v>
      </c>
      <c r="E118" s="98" t="s">
        <v>317</v>
      </c>
      <c r="F118" s="85" t="s">
        <v>571</v>
      </c>
      <c r="G118" s="98" t="s">
        <v>384</v>
      </c>
      <c r="H118" s="85" t="s">
        <v>536</v>
      </c>
      <c r="I118" s="85" t="s">
        <v>157</v>
      </c>
      <c r="J118" s="85"/>
      <c r="K118" s="95">
        <v>0.27</v>
      </c>
      <c r="L118" s="98" t="s">
        <v>159</v>
      </c>
      <c r="M118" s="99">
        <v>5.2999999999999999E-2</v>
      </c>
      <c r="N118" s="99">
        <v>3.9800000000000002E-2</v>
      </c>
      <c r="O118" s="95">
        <v>1980817.8</v>
      </c>
      <c r="P118" s="97">
        <v>124.42</v>
      </c>
      <c r="Q118" s="95">
        <v>2464.53352</v>
      </c>
      <c r="R118" s="96">
        <v>1.0705939224234984E-2</v>
      </c>
      <c r="S118" s="96">
        <v>3.7480066924653737E-4</v>
      </c>
      <c r="T118" s="96">
        <f>Q118/'סכום נכסי הקרן'!$C$42</f>
        <v>4.7518014798788322E-5</v>
      </c>
    </row>
    <row r="119" spans="2:20">
      <c r="B119" s="88" t="s">
        <v>572</v>
      </c>
      <c r="C119" s="85" t="s">
        <v>573</v>
      </c>
      <c r="D119" s="98" t="s">
        <v>148</v>
      </c>
      <c r="E119" s="98" t="s">
        <v>317</v>
      </c>
      <c r="F119" s="85" t="s">
        <v>571</v>
      </c>
      <c r="G119" s="98" t="s">
        <v>384</v>
      </c>
      <c r="H119" s="85" t="s">
        <v>536</v>
      </c>
      <c r="I119" s="85" t="s">
        <v>157</v>
      </c>
      <c r="J119" s="85"/>
      <c r="K119" s="95">
        <v>0.75</v>
      </c>
      <c r="L119" s="98" t="s">
        <v>159</v>
      </c>
      <c r="M119" s="99">
        <v>5.1900000000000002E-2</v>
      </c>
      <c r="N119" s="99">
        <v>1.6400000000000001E-2</v>
      </c>
      <c r="O119" s="95">
        <v>2102871.2300000004</v>
      </c>
      <c r="P119" s="97">
        <v>121.04</v>
      </c>
      <c r="Q119" s="95">
        <v>2545.31529</v>
      </c>
      <c r="R119" s="96">
        <v>7.0188937760989594E-3</v>
      </c>
      <c r="S119" s="96">
        <v>3.8708577765071109E-4</v>
      </c>
      <c r="T119" s="96">
        <f>Q119/'סכום נכסי הקרן'!$C$42</f>
        <v>4.907554660396836E-5</v>
      </c>
    </row>
    <row r="120" spans="2:20">
      <c r="B120" s="88" t="s">
        <v>574</v>
      </c>
      <c r="C120" s="85" t="s">
        <v>575</v>
      </c>
      <c r="D120" s="98" t="s">
        <v>148</v>
      </c>
      <c r="E120" s="98" t="s">
        <v>317</v>
      </c>
      <c r="F120" s="85" t="s">
        <v>571</v>
      </c>
      <c r="G120" s="98" t="s">
        <v>384</v>
      </c>
      <c r="H120" s="85" t="s">
        <v>536</v>
      </c>
      <c r="I120" s="85" t="s">
        <v>157</v>
      </c>
      <c r="J120" s="85"/>
      <c r="K120" s="95">
        <v>1.9799999999999998</v>
      </c>
      <c r="L120" s="98" t="s">
        <v>159</v>
      </c>
      <c r="M120" s="99">
        <v>4.5999999999999999E-2</v>
      </c>
      <c r="N120" s="99">
        <v>1.6E-2</v>
      </c>
      <c r="O120" s="95">
        <v>1140872</v>
      </c>
      <c r="P120" s="97">
        <v>109.65</v>
      </c>
      <c r="Q120" s="95">
        <v>1250.9661500000002</v>
      </c>
      <c r="R120" s="96">
        <v>1.596067162654833E-3</v>
      </c>
      <c r="S120" s="96">
        <v>1.902440954524994E-4</v>
      </c>
      <c r="T120" s="96">
        <f>Q120/'סכום נכסי הקרן'!$C$42</f>
        <v>2.4119545360650344E-5</v>
      </c>
    </row>
    <row r="121" spans="2:20">
      <c r="B121" s="88" t="s">
        <v>576</v>
      </c>
      <c r="C121" s="85" t="s">
        <v>577</v>
      </c>
      <c r="D121" s="98" t="s">
        <v>148</v>
      </c>
      <c r="E121" s="98" t="s">
        <v>317</v>
      </c>
      <c r="F121" s="85" t="s">
        <v>571</v>
      </c>
      <c r="G121" s="98" t="s">
        <v>384</v>
      </c>
      <c r="H121" s="85" t="s">
        <v>536</v>
      </c>
      <c r="I121" s="85" t="s">
        <v>157</v>
      </c>
      <c r="J121" s="85"/>
      <c r="K121" s="95">
        <v>4.74</v>
      </c>
      <c r="L121" s="98" t="s">
        <v>159</v>
      </c>
      <c r="M121" s="99">
        <v>1.9799999999999998E-2</v>
      </c>
      <c r="N121" s="99">
        <v>1.8899999999999997E-2</v>
      </c>
      <c r="O121" s="95">
        <v>46584480</v>
      </c>
      <c r="P121" s="97">
        <v>100.11</v>
      </c>
      <c r="Q121" s="95">
        <v>46635.72292</v>
      </c>
      <c r="R121" s="96">
        <v>4.9055726639640994E-2</v>
      </c>
      <c r="S121" s="96">
        <v>7.0922549924222903E-3</v>
      </c>
      <c r="T121" s="96">
        <f>Q121/'סכום נכסי הקרן'!$C$42</f>
        <v>8.9917096029789516E-4</v>
      </c>
    </row>
    <row r="122" spans="2:20">
      <c r="B122" s="88" t="s">
        <v>578</v>
      </c>
      <c r="C122" s="85" t="s">
        <v>579</v>
      </c>
      <c r="D122" s="98" t="s">
        <v>148</v>
      </c>
      <c r="E122" s="98" t="s">
        <v>317</v>
      </c>
      <c r="F122" s="85" t="s">
        <v>421</v>
      </c>
      <c r="G122" s="98" t="s">
        <v>402</v>
      </c>
      <c r="H122" s="85" t="s">
        <v>536</v>
      </c>
      <c r="I122" s="85" t="s">
        <v>157</v>
      </c>
      <c r="J122" s="85"/>
      <c r="K122" s="95">
        <v>1.4500000000000004</v>
      </c>
      <c r="L122" s="98" t="s">
        <v>159</v>
      </c>
      <c r="M122" s="99">
        <v>4.4999999999999998E-2</v>
      </c>
      <c r="N122" s="99">
        <v>1.3500000000000002E-2</v>
      </c>
      <c r="O122" s="95">
        <v>2932652.4800000004</v>
      </c>
      <c r="P122" s="97">
        <v>128.55000000000001</v>
      </c>
      <c r="Q122" s="95">
        <v>3769.9247500000001</v>
      </c>
      <c r="R122" s="96">
        <v>1.8739502262908086E-2</v>
      </c>
      <c r="S122" s="96">
        <v>5.73321607453359E-4</v>
      </c>
      <c r="T122" s="96">
        <f>Q122/'סכום נכסי הקרן'!$C$42</f>
        <v>7.2686915640254049E-5</v>
      </c>
    </row>
    <row r="123" spans="2:20">
      <c r="B123" s="88" t="s">
        <v>580</v>
      </c>
      <c r="C123" s="85" t="s">
        <v>581</v>
      </c>
      <c r="D123" s="98" t="s">
        <v>148</v>
      </c>
      <c r="E123" s="98" t="s">
        <v>317</v>
      </c>
      <c r="F123" s="85" t="s">
        <v>582</v>
      </c>
      <c r="G123" s="98" t="s">
        <v>384</v>
      </c>
      <c r="H123" s="85" t="s">
        <v>536</v>
      </c>
      <c r="I123" s="85" t="s">
        <v>157</v>
      </c>
      <c r="J123" s="85"/>
      <c r="K123" s="95">
        <v>1.23</v>
      </c>
      <c r="L123" s="98" t="s">
        <v>159</v>
      </c>
      <c r="M123" s="99">
        <v>3.3500000000000002E-2</v>
      </c>
      <c r="N123" s="99">
        <v>1.3500000000000003E-2</v>
      </c>
      <c r="O123" s="95">
        <v>18500920</v>
      </c>
      <c r="P123" s="97">
        <v>111.86</v>
      </c>
      <c r="Q123" s="95">
        <v>20695.12845</v>
      </c>
      <c r="R123" s="96">
        <v>3.1390492030470021E-2</v>
      </c>
      <c r="S123" s="96">
        <v>3.1472682072520787E-3</v>
      </c>
      <c r="T123" s="96">
        <f>Q123/'סכום נכסי הקרן'!$C$42</f>
        <v>3.9901726309241894E-4</v>
      </c>
    </row>
    <row r="124" spans="2:20">
      <c r="B124" s="88" t="s">
        <v>583</v>
      </c>
      <c r="C124" s="85" t="s">
        <v>584</v>
      </c>
      <c r="D124" s="98" t="s">
        <v>148</v>
      </c>
      <c r="E124" s="98" t="s">
        <v>317</v>
      </c>
      <c r="F124" s="85" t="s">
        <v>582</v>
      </c>
      <c r="G124" s="98" t="s">
        <v>384</v>
      </c>
      <c r="H124" s="85" t="s">
        <v>536</v>
      </c>
      <c r="I124" s="85" t="s">
        <v>157</v>
      </c>
      <c r="J124" s="85"/>
      <c r="K124" s="95">
        <v>0.16999999999999998</v>
      </c>
      <c r="L124" s="98" t="s">
        <v>159</v>
      </c>
      <c r="M124" s="99">
        <v>3.4000000000000002E-2</v>
      </c>
      <c r="N124" s="99">
        <v>2.8500000000000001E-2</v>
      </c>
      <c r="O124" s="95">
        <v>44703</v>
      </c>
      <c r="P124" s="97">
        <v>108.98</v>
      </c>
      <c r="Q124" s="95">
        <v>48.717330000000004</v>
      </c>
      <c r="R124" s="96">
        <v>6.4880638521970198E-4</v>
      </c>
      <c r="S124" s="96">
        <v>7.4088210769819085E-6</v>
      </c>
      <c r="T124" s="96">
        <f>Q124/'סכום נכסי הקרן'!$C$42</f>
        <v>9.3930587233297381E-7</v>
      </c>
    </row>
    <row r="125" spans="2:20">
      <c r="B125" s="88" t="s">
        <v>585</v>
      </c>
      <c r="C125" s="85" t="s">
        <v>586</v>
      </c>
      <c r="D125" s="98" t="s">
        <v>148</v>
      </c>
      <c r="E125" s="98" t="s">
        <v>317</v>
      </c>
      <c r="F125" s="85" t="s">
        <v>587</v>
      </c>
      <c r="G125" s="98" t="s">
        <v>154</v>
      </c>
      <c r="H125" s="85" t="s">
        <v>536</v>
      </c>
      <c r="I125" s="85" t="s">
        <v>157</v>
      </c>
      <c r="J125" s="85"/>
      <c r="K125" s="95">
        <v>1.4600000000000002</v>
      </c>
      <c r="L125" s="98" t="s">
        <v>159</v>
      </c>
      <c r="M125" s="99">
        <v>5.2000000000000005E-2</v>
      </c>
      <c r="N125" s="99">
        <v>1.2500000000000001E-2</v>
      </c>
      <c r="O125" s="95">
        <v>1158.5999999999999</v>
      </c>
      <c r="P125" s="97">
        <v>133.31</v>
      </c>
      <c r="Q125" s="95">
        <v>1.54453</v>
      </c>
      <c r="R125" s="96">
        <v>2.2645415465543613E-6</v>
      </c>
      <c r="S125" s="96">
        <v>2.3488862008716128E-7</v>
      </c>
      <c r="T125" s="96">
        <f>Q125/'סכום נכסי הקרן'!$C$42</f>
        <v>2.977967181277069E-8</v>
      </c>
    </row>
    <row r="126" spans="2:20">
      <c r="B126" s="88" t="s">
        <v>588</v>
      </c>
      <c r="C126" s="85" t="s">
        <v>589</v>
      </c>
      <c r="D126" s="98" t="s">
        <v>148</v>
      </c>
      <c r="E126" s="98" t="s">
        <v>317</v>
      </c>
      <c r="F126" s="85" t="s">
        <v>539</v>
      </c>
      <c r="G126" s="98" t="s">
        <v>319</v>
      </c>
      <c r="H126" s="85" t="s">
        <v>313</v>
      </c>
      <c r="I126" s="85" t="s">
        <v>155</v>
      </c>
      <c r="J126" s="85"/>
      <c r="K126" s="95">
        <v>3.61</v>
      </c>
      <c r="L126" s="98" t="s">
        <v>159</v>
      </c>
      <c r="M126" s="99">
        <v>5.2999999999999999E-2</v>
      </c>
      <c r="N126" s="99">
        <v>1.4300000000000002E-2</v>
      </c>
      <c r="O126" s="95">
        <v>14895051</v>
      </c>
      <c r="P126" s="97">
        <v>124.43</v>
      </c>
      <c r="Q126" s="95">
        <v>18533.91216</v>
      </c>
      <c r="R126" s="96">
        <v>5.7287335676868993E-2</v>
      </c>
      <c r="S126" s="96">
        <v>2.818595334554239E-3</v>
      </c>
      <c r="T126" s="96">
        <f>Q126/'סכום נכסי הקרן'!$C$42</f>
        <v>3.5734742706941265E-4</v>
      </c>
    </row>
    <row r="127" spans="2:20">
      <c r="B127" s="88" t="s">
        <v>590</v>
      </c>
      <c r="C127" s="85" t="s">
        <v>591</v>
      </c>
      <c r="D127" s="98" t="s">
        <v>148</v>
      </c>
      <c r="E127" s="98" t="s">
        <v>317</v>
      </c>
      <c r="F127" s="85" t="s">
        <v>592</v>
      </c>
      <c r="G127" s="98" t="s">
        <v>364</v>
      </c>
      <c r="H127" s="85" t="s">
        <v>313</v>
      </c>
      <c r="I127" s="85" t="s">
        <v>155</v>
      </c>
      <c r="J127" s="85"/>
      <c r="K127" s="95">
        <v>2.6</v>
      </c>
      <c r="L127" s="98" t="s">
        <v>159</v>
      </c>
      <c r="M127" s="99">
        <v>5.3499999999999999E-2</v>
      </c>
      <c r="N127" s="99">
        <v>1.7299999999999996E-2</v>
      </c>
      <c r="O127" s="95">
        <v>11442517.289999999</v>
      </c>
      <c r="P127" s="97">
        <v>111.92</v>
      </c>
      <c r="Q127" s="95">
        <v>12806.46536</v>
      </c>
      <c r="R127" s="96">
        <v>3.2469539304967043E-2</v>
      </c>
      <c r="S127" s="96">
        <v>1.9475782125335417E-3</v>
      </c>
      <c r="T127" s="96">
        <f>Q127/'סכום נכסי הקרן'!$C$42</f>
        <v>2.4691804982901998E-4</v>
      </c>
    </row>
    <row r="128" spans="2:20">
      <c r="B128" s="88" t="s">
        <v>593</v>
      </c>
      <c r="C128" s="85" t="s">
        <v>594</v>
      </c>
      <c r="D128" s="98" t="s">
        <v>148</v>
      </c>
      <c r="E128" s="98" t="s">
        <v>317</v>
      </c>
      <c r="F128" s="85" t="s">
        <v>595</v>
      </c>
      <c r="G128" s="98" t="s">
        <v>364</v>
      </c>
      <c r="H128" s="85" t="s">
        <v>313</v>
      </c>
      <c r="I128" s="85" t="s">
        <v>157</v>
      </c>
      <c r="J128" s="85"/>
      <c r="K128" s="95">
        <v>2.3899999999999997</v>
      </c>
      <c r="L128" s="98" t="s">
        <v>159</v>
      </c>
      <c r="M128" s="99">
        <v>4.2500000000000003E-2</v>
      </c>
      <c r="N128" s="99">
        <v>1.5999999999999997E-2</v>
      </c>
      <c r="O128" s="95">
        <v>308418.08</v>
      </c>
      <c r="P128" s="97">
        <v>114.63</v>
      </c>
      <c r="Q128" s="95">
        <v>353.53965000000005</v>
      </c>
      <c r="R128" s="96">
        <v>1.2020397075060076E-3</v>
      </c>
      <c r="S128" s="96">
        <v>5.3765508299999345E-5</v>
      </c>
      <c r="T128" s="96">
        <f>Q128/'סכום נכסי הקרן'!$C$42</f>
        <v>6.8165038877858095E-6</v>
      </c>
    </row>
    <row r="129" spans="2:20">
      <c r="B129" s="88" t="s">
        <v>596</v>
      </c>
      <c r="C129" s="85" t="s">
        <v>597</v>
      </c>
      <c r="D129" s="98" t="s">
        <v>148</v>
      </c>
      <c r="E129" s="98" t="s">
        <v>317</v>
      </c>
      <c r="F129" s="85" t="s">
        <v>595</v>
      </c>
      <c r="G129" s="98" t="s">
        <v>364</v>
      </c>
      <c r="H129" s="85" t="s">
        <v>313</v>
      </c>
      <c r="I129" s="85" t="s">
        <v>157</v>
      </c>
      <c r="J129" s="85"/>
      <c r="K129" s="95">
        <v>2.9700000000000006</v>
      </c>
      <c r="L129" s="98" t="s">
        <v>159</v>
      </c>
      <c r="M129" s="99">
        <v>4.5999999999999999E-2</v>
      </c>
      <c r="N129" s="99">
        <v>1.7100000000000004E-2</v>
      </c>
      <c r="O129" s="95">
        <v>19920692</v>
      </c>
      <c r="P129" s="97">
        <v>110.8</v>
      </c>
      <c r="Q129" s="95">
        <v>22072.126659999998</v>
      </c>
      <c r="R129" s="96">
        <v>3.9060180392156862E-2</v>
      </c>
      <c r="S129" s="96">
        <v>3.3566789726042511E-3</v>
      </c>
      <c r="T129" s="96">
        <f>Q129/'סכום נכסי הקרן'!$C$42</f>
        <v>4.25566799055186E-4</v>
      </c>
    </row>
    <row r="130" spans="2:20">
      <c r="B130" s="88" t="s">
        <v>598</v>
      </c>
      <c r="C130" s="85" t="s">
        <v>599</v>
      </c>
      <c r="D130" s="98" t="s">
        <v>148</v>
      </c>
      <c r="E130" s="98" t="s">
        <v>317</v>
      </c>
      <c r="F130" s="85" t="s">
        <v>595</v>
      </c>
      <c r="G130" s="98" t="s">
        <v>364</v>
      </c>
      <c r="H130" s="85" t="s">
        <v>313</v>
      </c>
      <c r="I130" s="85" t="s">
        <v>157</v>
      </c>
      <c r="J130" s="85"/>
      <c r="K130" s="95">
        <v>6.839999999999999</v>
      </c>
      <c r="L130" s="98" t="s">
        <v>159</v>
      </c>
      <c r="M130" s="99">
        <v>3.0600000000000002E-2</v>
      </c>
      <c r="N130" s="99">
        <v>3.1800000000000002E-2</v>
      </c>
      <c r="O130" s="95">
        <v>7761000</v>
      </c>
      <c r="P130" s="97">
        <v>99.38</v>
      </c>
      <c r="Q130" s="95">
        <v>7712.8815900000009</v>
      </c>
      <c r="R130" s="96">
        <v>6.2837017245567159E-2</v>
      </c>
      <c r="S130" s="96">
        <v>1.1729575427934522E-3</v>
      </c>
      <c r="T130" s="96">
        <f>Q130/'סכום נכסי הקרן'!$C$42</f>
        <v>1.4871001695076239E-4</v>
      </c>
    </row>
    <row r="131" spans="2:20">
      <c r="B131" s="88" t="s">
        <v>600</v>
      </c>
      <c r="C131" s="85" t="s">
        <v>601</v>
      </c>
      <c r="D131" s="98" t="s">
        <v>148</v>
      </c>
      <c r="E131" s="98" t="s">
        <v>317</v>
      </c>
      <c r="F131" s="85" t="s">
        <v>602</v>
      </c>
      <c r="G131" s="98" t="s">
        <v>364</v>
      </c>
      <c r="H131" s="85" t="s">
        <v>313</v>
      </c>
      <c r="I131" s="85" t="s">
        <v>155</v>
      </c>
      <c r="J131" s="85"/>
      <c r="K131" s="95">
        <v>2.0599999999999996</v>
      </c>
      <c r="L131" s="98" t="s">
        <v>159</v>
      </c>
      <c r="M131" s="99">
        <v>4.4500000000000005E-2</v>
      </c>
      <c r="N131" s="99">
        <v>1.5100000000000001E-2</v>
      </c>
      <c r="O131" s="95">
        <v>3748158.31</v>
      </c>
      <c r="P131" s="97">
        <v>109.43</v>
      </c>
      <c r="Q131" s="95">
        <v>4101.6095400000004</v>
      </c>
      <c r="R131" s="96">
        <v>3.5324904759908092E-2</v>
      </c>
      <c r="S131" s="96">
        <v>6.2376347820174193E-4</v>
      </c>
      <c r="T131" s="96">
        <f>Q131/'סכום נכסי הקרן'!$C$42</f>
        <v>7.9082041789624915E-5</v>
      </c>
    </row>
    <row r="132" spans="2:20">
      <c r="B132" s="88" t="s">
        <v>603</v>
      </c>
      <c r="C132" s="85" t="s">
        <v>604</v>
      </c>
      <c r="D132" s="98" t="s">
        <v>148</v>
      </c>
      <c r="E132" s="98" t="s">
        <v>317</v>
      </c>
      <c r="F132" s="85" t="s">
        <v>602</v>
      </c>
      <c r="G132" s="98" t="s">
        <v>364</v>
      </c>
      <c r="H132" s="85" t="s">
        <v>313</v>
      </c>
      <c r="I132" s="85" t="s">
        <v>155</v>
      </c>
      <c r="J132" s="85"/>
      <c r="K132" s="95">
        <v>4.59</v>
      </c>
      <c r="L132" s="98" t="s">
        <v>159</v>
      </c>
      <c r="M132" s="99">
        <v>3.2500000000000001E-2</v>
      </c>
      <c r="N132" s="99">
        <v>2.2600000000000002E-2</v>
      </c>
      <c r="O132" s="95">
        <v>6389999.9900000002</v>
      </c>
      <c r="P132" s="97">
        <v>103.98</v>
      </c>
      <c r="Q132" s="95">
        <v>6644.3220000000001</v>
      </c>
      <c r="R132" s="96">
        <v>4.5827443466935749E-2</v>
      </c>
      <c r="S132" s="96">
        <v>1.0104534233681235E-3</v>
      </c>
      <c r="T132" s="96">
        <f>Q132/'סכום נכסי הקרן'!$C$42</f>
        <v>1.2810740392117485E-4</v>
      </c>
    </row>
    <row r="133" spans="2:20">
      <c r="B133" s="88" t="s">
        <v>605</v>
      </c>
      <c r="C133" s="85" t="s">
        <v>606</v>
      </c>
      <c r="D133" s="98" t="s">
        <v>148</v>
      </c>
      <c r="E133" s="98" t="s">
        <v>317</v>
      </c>
      <c r="F133" s="85" t="s">
        <v>607</v>
      </c>
      <c r="G133" s="98" t="s">
        <v>487</v>
      </c>
      <c r="H133" s="85" t="s">
        <v>313</v>
      </c>
      <c r="I133" s="85" t="s">
        <v>157</v>
      </c>
      <c r="J133" s="85"/>
      <c r="K133" s="95">
        <v>3.68</v>
      </c>
      <c r="L133" s="98" t="s">
        <v>159</v>
      </c>
      <c r="M133" s="99">
        <v>4.4999999999999998E-2</v>
      </c>
      <c r="N133" s="99">
        <v>2.3099999999999999E-2</v>
      </c>
      <c r="O133" s="95">
        <v>1.25</v>
      </c>
      <c r="P133" s="97">
        <v>130.72999999999999</v>
      </c>
      <c r="Q133" s="95">
        <v>1.64E-3</v>
      </c>
      <c r="R133" s="96">
        <v>3.3333333333333334E-9</v>
      </c>
      <c r="S133" s="96">
        <v>2.4940748120330751E-10</v>
      </c>
      <c r="T133" s="96">
        <f>Q133/'סכום נכסי הקרן'!$C$42</f>
        <v>3.1620403470922501E-11</v>
      </c>
    </row>
    <row r="134" spans="2:20">
      <c r="B134" s="88" t="s">
        <v>608</v>
      </c>
      <c r="C134" s="85" t="s">
        <v>609</v>
      </c>
      <c r="D134" s="98" t="s">
        <v>148</v>
      </c>
      <c r="E134" s="98" t="s">
        <v>317</v>
      </c>
      <c r="F134" s="85" t="s">
        <v>610</v>
      </c>
      <c r="G134" s="98" t="s">
        <v>409</v>
      </c>
      <c r="H134" s="85" t="s">
        <v>313</v>
      </c>
      <c r="I134" s="85" t="s">
        <v>157</v>
      </c>
      <c r="J134" s="85"/>
      <c r="K134" s="95">
        <v>0.47000000000000008</v>
      </c>
      <c r="L134" s="98" t="s">
        <v>159</v>
      </c>
      <c r="M134" s="99">
        <v>5.1500000000000004E-2</v>
      </c>
      <c r="N134" s="99">
        <v>3.8100000000000002E-2</v>
      </c>
      <c r="O134" s="95">
        <v>1868487.5</v>
      </c>
      <c r="P134" s="97">
        <v>121.22</v>
      </c>
      <c r="Q134" s="95">
        <v>2264.98038</v>
      </c>
      <c r="R134" s="96">
        <v>2.4430412273712038E-2</v>
      </c>
      <c r="S134" s="96">
        <v>3.4445308021384771E-4</v>
      </c>
      <c r="T134" s="96">
        <f>Q134/'סכום נכסי הקרן'!$C$42</f>
        <v>4.367048382275815E-5</v>
      </c>
    </row>
    <row r="135" spans="2:20">
      <c r="B135" s="88" t="s">
        <v>611</v>
      </c>
      <c r="C135" s="85" t="s">
        <v>612</v>
      </c>
      <c r="D135" s="98" t="s">
        <v>148</v>
      </c>
      <c r="E135" s="98" t="s">
        <v>317</v>
      </c>
      <c r="F135" s="85" t="s">
        <v>471</v>
      </c>
      <c r="G135" s="98" t="s">
        <v>319</v>
      </c>
      <c r="H135" s="85" t="s">
        <v>313</v>
      </c>
      <c r="I135" s="85" t="s">
        <v>157</v>
      </c>
      <c r="J135" s="85"/>
      <c r="K135" s="95">
        <v>2.13</v>
      </c>
      <c r="L135" s="98" t="s">
        <v>159</v>
      </c>
      <c r="M135" s="99">
        <v>4.8499999999999995E-2</v>
      </c>
      <c r="N135" s="99">
        <v>9.5999999999999992E-3</v>
      </c>
      <c r="O135" s="95">
        <v>56705</v>
      </c>
      <c r="P135" s="97">
        <v>114.89</v>
      </c>
      <c r="Q135" s="95">
        <v>65.148380000000003</v>
      </c>
      <c r="R135" s="96">
        <v>3.7803333333333332E-4</v>
      </c>
      <c r="S135" s="96">
        <v>9.9076179026072766E-6</v>
      </c>
      <c r="T135" s="96">
        <f>Q135/'סכום נכסי הקרן'!$C$42</f>
        <v>1.2561085738274258E-6</v>
      </c>
    </row>
    <row r="136" spans="2:20">
      <c r="B136" s="88" t="s">
        <v>613</v>
      </c>
      <c r="C136" s="85" t="s">
        <v>614</v>
      </c>
      <c r="D136" s="98" t="s">
        <v>148</v>
      </c>
      <c r="E136" s="98" t="s">
        <v>317</v>
      </c>
      <c r="F136" s="85" t="s">
        <v>615</v>
      </c>
      <c r="G136" s="98" t="s">
        <v>364</v>
      </c>
      <c r="H136" s="85" t="s">
        <v>313</v>
      </c>
      <c r="I136" s="85" t="s">
        <v>155</v>
      </c>
      <c r="J136" s="85"/>
      <c r="K136" s="95">
        <v>0.17</v>
      </c>
      <c r="L136" s="98" t="s">
        <v>159</v>
      </c>
      <c r="M136" s="99">
        <v>6.5000000000000002E-2</v>
      </c>
      <c r="N136" s="99">
        <v>2.3699999999999995E-2</v>
      </c>
      <c r="O136" s="95">
        <v>3443205.8</v>
      </c>
      <c r="P136" s="97">
        <v>110.72</v>
      </c>
      <c r="Q136" s="95">
        <v>3812.3175699999997</v>
      </c>
      <c r="R136" s="96">
        <v>4.0123303907063063E-2</v>
      </c>
      <c r="S136" s="96">
        <v>5.7976861139074016E-4</v>
      </c>
      <c r="T136" s="96">
        <f>Q136/'סכום נכסי הקרן'!$C$42</f>
        <v>7.3504280318711487E-5</v>
      </c>
    </row>
    <row r="137" spans="2:20">
      <c r="B137" s="88" t="s">
        <v>616</v>
      </c>
      <c r="C137" s="85" t="s">
        <v>617</v>
      </c>
      <c r="D137" s="98" t="s">
        <v>148</v>
      </c>
      <c r="E137" s="98" t="s">
        <v>317</v>
      </c>
      <c r="F137" s="85" t="s">
        <v>615</v>
      </c>
      <c r="G137" s="98" t="s">
        <v>364</v>
      </c>
      <c r="H137" s="85" t="s">
        <v>313</v>
      </c>
      <c r="I137" s="85" t="s">
        <v>155</v>
      </c>
      <c r="J137" s="85"/>
      <c r="K137" s="95">
        <v>2.64</v>
      </c>
      <c r="L137" s="98" t="s">
        <v>159</v>
      </c>
      <c r="M137" s="99">
        <v>4.5999999999999999E-2</v>
      </c>
      <c r="N137" s="99">
        <v>2.35E-2</v>
      </c>
      <c r="O137" s="95">
        <v>9003790.3199999984</v>
      </c>
      <c r="P137" s="97">
        <v>127.75</v>
      </c>
      <c r="Q137" s="95">
        <v>11502.342269999999</v>
      </c>
      <c r="R137" s="96">
        <v>1.8751725775840312E-2</v>
      </c>
      <c r="S137" s="96">
        <v>1.7492501301823379E-3</v>
      </c>
      <c r="T137" s="96">
        <f>Q137/'סכום נכסי הקרן'!$C$42</f>
        <v>2.2177359965734549E-4</v>
      </c>
    </row>
    <row r="138" spans="2:20">
      <c r="B138" s="88" t="s">
        <v>618</v>
      </c>
      <c r="C138" s="85" t="s">
        <v>619</v>
      </c>
      <c r="D138" s="98" t="s">
        <v>148</v>
      </c>
      <c r="E138" s="98" t="s">
        <v>317</v>
      </c>
      <c r="F138" s="85" t="s">
        <v>620</v>
      </c>
      <c r="G138" s="98" t="s">
        <v>364</v>
      </c>
      <c r="H138" s="85" t="s">
        <v>313</v>
      </c>
      <c r="I138" s="85" t="s">
        <v>157</v>
      </c>
      <c r="J138" s="85"/>
      <c r="K138" s="95">
        <v>2.1599999999999997</v>
      </c>
      <c r="L138" s="98" t="s">
        <v>159</v>
      </c>
      <c r="M138" s="99">
        <v>5.4000000000000006E-2</v>
      </c>
      <c r="N138" s="99">
        <v>1.5399999999999999E-2</v>
      </c>
      <c r="O138" s="95">
        <v>11800810.5</v>
      </c>
      <c r="P138" s="97">
        <v>131.06</v>
      </c>
      <c r="Q138" s="95">
        <v>15466.14266</v>
      </c>
      <c r="R138" s="96">
        <v>4.632851479467423E-2</v>
      </c>
      <c r="S138" s="96">
        <v>2.3520559053424525E-3</v>
      </c>
      <c r="T138" s="96">
        <f>Q138/'סכום נכסי הקרן'!$C$42</f>
        <v>2.9819857990734546E-4</v>
      </c>
    </row>
    <row r="139" spans="2:20">
      <c r="B139" s="88" t="s">
        <v>621</v>
      </c>
      <c r="C139" s="85" t="s">
        <v>622</v>
      </c>
      <c r="D139" s="98" t="s">
        <v>148</v>
      </c>
      <c r="E139" s="98" t="s">
        <v>317</v>
      </c>
      <c r="F139" s="85" t="s">
        <v>623</v>
      </c>
      <c r="G139" s="98" t="s">
        <v>364</v>
      </c>
      <c r="H139" s="85" t="s">
        <v>313</v>
      </c>
      <c r="I139" s="85" t="s">
        <v>157</v>
      </c>
      <c r="J139" s="85"/>
      <c r="K139" s="95">
        <v>2.9099999999999997</v>
      </c>
      <c r="L139" s="98" t="s">
        <v>159</v>
      </c>
      <c r="M139" s="99">
        <v>4.4000000000000004E-2</v>
      </c>
      <c r="N139" s="99">
        <v>1.3500000000000003E-2</v>
      </c>
      <c r="O139" s="95">
        <v>8485338.2300000004</v>
      </c>
      <c r="P139" s="97">
        <v>110.75</v>
      </c>
      <c r="Q139" s="95">
        <v>9397.5124299999989</v>
      </c>
      <c r="R139" s="96">
        <v>4.6427791821374208E-2</v>
      </c>
      <c r="S139" s="96">
        <v>1.4291523809408983E-3</v>
      </c>
      <c r="T139" s="96">
        <f>Q139/'סכום נכסי הקרן'!$C$42</f>
        <v>1.8119093576805445E-4</v>
      </c>
    </row>
    <row r="140" spans="2:20">
      <c r="B140" s="88" t="s">
        <v>624</v>
      </c>
      <c r="C140" s="85" t="s">
        <v>625</v>
      </c>
      <c r="D140" s="98" t="s">
        <v>148</v>
      </c>
      <c r="E140" s="98" t="s">
        <v>317</v>
      </c>
      <c r="F140" s="85" t="s">
        <v>563</v>
      </c>
      <c r="G140" s="98" t="s">
        <v>364</v>
      </c>
      <c r="H140" s="85" t="s">
        <v>313</v>
      </c>
      <c r="I140" s="85" t="s">
        <v>157</v>
      </c>
      <c r="J140" s="85"/>
      <c r="K140" s="95">
        <v>5.83</v>
      </c>
      <c r="L140" s="98" t="s">
        <v>159</v>
      </c>
      <c r="M140" s="99">
        <v>4.9500000000000002E-2</v>
      </c>
      <c r="N140" s="99">
        <v>2.6800000000000001E-2</v>
      </c>
      <c r="O140" s="95">
        <v>7107576</v>
      </c>
      <c r="P140" s="97">
        <v>137.94999999999999</v>
      </c>
      <c r="Q140" s="95">
        <v>9804.9013500000001</v>
      </c>
      <c r="R140" s="96">
        <v>4.399182450439576E-3</v>
      </c>
      <c r="S140" s="96">
        <v>1.4911071641161033E-3</v>
      </c>
      <c r="T140" s="96">
        <f>Q140/'סכום נכסי הקרן'!$C$42</f>
        <v>1.8904569309731263E-4</v>
      </c>
    </row>
    <row r="141" spans="2:20">
      <c r="B141" s="88" t="s">
        <v>626</v>
      </c>
      <c r="C141" s="85" t="s">
        <v>627</v>
      </c>
      <c r="D141" s="98" t="s">
        <v>148</v>
      </c>
      <c r="E141" s="98" t="s">
        <v>317</v>
      </c>
      <c r="F141" s="85" t="s">
        <v>563</v>
      </c>
      <c r="G141" s="98" t="s">
        <v>364</v>
      </c>
      <c r="H141" s="85" t="s">
        <v>313</v>
      </c>
      <c r="I141" s="85" t="s">
        <v>157</v>
      </c>
      <c r="J141" s="85"/>
      <c r="K141" s="95">
        <v>0.64000000000000012</v>
      </c>
      <c r="L141" s="98" t="s">
        <v>159</v>
      </c>
      <c r="M141" s="99">
        <v>0.05</v>
      </c>
      <c r="N141" s="99">
        <v>1.5900000000000001E-2</v>
      </c>
      <c r="O141" s="95">
        <v>12233910.77</v>
      </c>
      <c r="P141" s="97">
        <v>126.94</v>
      </c>
      <c r="Q141" s="95">
        <v>15529.725839999999</v>
      </c>
      <c r="R141" s="96">
        <v>2.1752621168184445E-2</v>
      </c>
      <c r="S141" s="96">
        <v>2.3617254911782429E-3</v>
      </c>
      <c r="T141" s="96">
        <f>Q141/'סכום נכסי הקרן'!$C$42</f>
        <v>2.9942451027659199E-4</v>
      </c>
    </row>
    <row r="142" spans="2:20">
      <c r="B142" s="88" t="s">
        <v>628</v>
      </c>
      <c r="C142" s="85" t="s">
        <v>629</v>
      </c>
      <c r="D142" s="98" t="s">
        <v>148</v>
      </c>
      <c r="E142" s="98" t="s">
        <v>317</v>
      </c>
      <c r="F142" s="85" t="s">
        <v>607</v>
      </c>
      <c r="G142" s="98" t="s">
        <v>487</v>
      </c>
      <c r="H142" s="85" t="s">
        <v>313</v>
      </c>
      <c r="I142" s="85" t="s">
        <v>157</v>
      </c>
      <c r="J142" s="85"/>
      <c r="K142" s="95">
        <v>3.5000000000000004</v>
      </c>
      <c r="L142" s="98" t="s">
        <v>159</v>
      </c>
      <c r="M142" s="99">
        <v>4.5999999999999999E-2</v>
      </c>
      <c r="N142" s="99">
        <v>2.3200000000000002E-2</v>
      </c>
      <c r="O142" s="95">
        <v>1.96</v>
      </c>
      <c r="P142" s="97">
        <v>130.11000000000001</v>
      </c>
      <c r="Q142" s="95">
        <v>2.5299999999999997E-3</v>
      </c>
      <c r="R142" s="96">
        <v>3.576931257819701E-9</v>
      </c>
      <c r="S142" s="96">
        <v>3.8475666307583407E-10</v>
      </c>
      <c r="T142" s="96">
        <f>Q142/'סכום נכסי הקרן'!$C$42</f>
        <v>4.8780256574045074E-11</v>
      </c>
    </row>
    <row r="143" spans="2:20">
      <c r="B143" s="88" t="s">
        <v>630</v>
      </c>
      <c r="C143" s="85" t="s">
        <v>631</v>
      </c>
      <c r="D143" s="98" t="s">
        <v>148</v>
      </c>
      <c r="E143" s="98" t="s">
        <v>317</v>
      </c>
      <c r="F143" s="85" t="s">
        <v>610</v>
      </c>
      <c r="G143" s="98" t="s">
        <v>409</v>
      </c>
      <c r="H143" s="85" t="s">
        <v>313</v>
      </c>
      <c r="I143" s="85" t="s">
        <v>157</v>
      </c>
      <c r="J143" s="85"/>
      <c r="K143" s="95">
        <v>7.9999999999999988E-2</v>
      </c>
      <c r="L143" s="98" t="s">
        <v>159</v>
      </c>
      <c r="M143" s="99">
        <v>5.2999999999999999E-2</v>
      </c>
      <c r="N143" s="99">
        <v>4.9599999999999998E-2</v>
      </c>
      <c r="O143" s="95">
        <v>2031351.36</v>
      </c>
      <c r="P143" s="97">
        <v>121.36</v>
      </c>
      <c r="Q143" s="95">
        <v>2465.2480300000002</v>
      </c>
      <c r="R143" s="96">
        <v>1.4092034328834458E-2</v>
      </c>
      <c r="S143" s="96">
        <v>3.7490933030714382E-4</v>
      </c>
      <c r="T143" s="96">
        <f>Q143/'סכום נכסי הקרן'!$C$42</f>
        <v>4.7531791075912726E-5</v>
      </c>
    </row>
    <row r="144" spans="2:20">
      <c r="B144" s="88" t="s">
        <v>632</v>
      </c>
      <c r="C144" s="85" t="s">
        <v>633</v>
      </c>
      <c r="D144" s="98" t="s">
        <v>148</v>
      </c>
      <c r="E144" s="98" t="s">
        <v>317</v>
      </c>
      <c r="F144" s="85" t="s">
        <v>634</v>
      </c>
      <c r="G144" s="98" t="s">
        <v>364</v>
      </c>
      <c r="H144" s="85" t="s">
        <v>313</v>
      </c>
      <c r="I144" s="85" t="s">
        <v>155</v>
      </c>
      <c r="J144" s="85"/>
      <c r="K144" s="95">
        <v>2.15</v>
      </c>
      <c r="L144" s="98" t="s">
        <v>159</v>
      </c>
      <c r="M144" s="99">
        <v>4.8499999999999995E-2</v>
      </c>
      <c r="N144" s="99">
        <v>1.7100000000000001E-2</v>
      </c>
      <c r="O144" s="95">
        <v>18171516</v>
      </c>
      <c r="P144" s="97">
        <v>115.6</v>
      </c>
      <c r="Q144" s="95">
        <v>21006.273379999999</v>
      </c>
      <c r="R144" s="96">
        <v>2.614606618705036E-2</v>
      </c>
      <c r="S144" s="96">
        <v>3.1945864226670048E-3</v>
      </c>
      <c r="T144" s="96">
        <f>Q144/'סכום נכסי הקרן'!$C$42</f>
        <v>4.0501636566835298E-4</v>
      </c>
    </row>
    <row r="145" spans="2:20">
      <c r="B145" s="88" t="s">
        <v>635</v>
      </c>
      <c r="C145" s="85" t="s">
        <v>636</v>
      </c>
      <c r="D145" s="98" t="s">
        <v>148</v>
      </c>
      <c r="E145" s="98" t="s">
        <v>317</v>
      </c>
      <c r="F145" s="85" t="s">
        <v>634</v>
      </c>
      <c r="G145" s="98" t="s">
        <v>364</v>
      </c>
      <c r="H145" s="85" t="s">
        <v>313</v>
      </c>
      <c r="I145" s="85" t="s">
        <v>155</v>
      </c>
      <c r="J145" s="85"/>
      <c r="K145" s="95">
        <v>1.3599999999999997</v>
      </c>
      <c r="L145" s="98" t="s">
        <v>159</v>
      </c>
      <c r="M145" s="99">
        <v>4.2000000000000003E-2</v>
      </c>
      <c r="N145" s="99">
        <v>9.3999999999999986E-3</v>
      </c>
      <c r="O145" s="95">
        <v>2669674.27</v>
      </c>
      <c r="P145" s="97">
        <v>114.31</v>
      </c>
      <c r="Q145" s="95">
        <v>3051.7046900000005</v>
      </c>
      <c r="R145" s="96">
        <v>1.4238262773333333E-2</v>
      </c>
      <c r="S145" s="96">
        <v>4.6409632933489052E-4</v>
      </c>
      <c r="T145" s="96">
        <f>Q145/'סכום נכסי הקרן'!$C$42</f>
        <v>5.8839105836528347E-5</v>
      </c>
    </row>
    <row r="146" spans="2:20">
      <c r="B146" s="88" t="s">
        <v>637</v>
      </c>
      <c r="C146" s="85" t="s">
        <v>638</v>
      </c>
      <c r="D146" s="98" t="s">
        <v>148</v>
      </c>
      <c r="E146" s="98" t="s">
        <v>317</v>
      </c>
      <c r="F146" s="85" t="s">
        <v>634</v>
      </c>
      <c r="G146" s="98" t="s">
        <v>364</v>
      </c>
      <c r="H146" s="85" t="s">
        <v>313</v>
      </c>
      <c r="I146" s="85" t="s">
        <v>155</v>
      </c>
      <c r="J146" s="85"/>
      <c r="K146" s="95">
        <v>4.8100000000000005</v>
      </c>
      <c r="L146" s="98" t="s">
        <v>159</v>
      </c>
      <c r="M146" s="99">
        <v>3.3000000000000002E-2</v>
      </c>
      <c r="N146" s="99">
        <v>2.4800000000000003E-2</v>
      </c>
      <c r="O146" s="95">
        <v>3868395.61</v>
      </c>
      <c r="P146" s="97">
        <v>104.19</v>
      </c>
      <c r="Q146" s="95">
        <v>4030.4812700000002</v>
      </c>
      <c r="R146" s="96">
        <v>5.9635710706968555E-3</v>
      </c>
      <c r="S146" s="96">
        <v>6.1294645218768775E-4</v>
      </c>
      <c r="T146" s="96">
        <f>Q146/'סכום נכסי הקרן'!$C$42</f>
        <v>7.7710636548412288E-5</v>
      </c>
    </row>
    <row r="147" spans="2:20">
      <c r="B147" s="88" t="s">
        <v>639</v>
      </c>
      <c r="C147" s="85" t="s">
        <v>640</v>
      </c>
      <c r="D147" s="98" t="s">
        <v>148</v>
      </c>
      <c r="E147" s="98" t="s">
        <v>317</v>
      </c>
      <c r="F147" s="85" t="s">
        <v>641</v>
      </c>
      <c r="G147" s="98" t="s">
        <v>364</v>
      </c>
      <c r="H147" s="85" t="s">
        <v>313</v>
      </c>
      <c r="I147" s="85" t="s">
        <v>157</v>
      </c>
      <c r="J147" s="85"/>
      <c r="K147" s="95">
        <v>5.339999999999999</v>
      </c>
      <c r="L147" s="98" t="s">
        <v>159</v>
      </c>
      <c r="M147" s="99">
        <v>4.3400000000000001E-2</v>
      </c>
      <c r="N147" s="99">
        <v>3.1200000000000006E-2</v>
      </c>
      <c r="O147" s="95">
        <v>340347.84000000008</v>
      </c>
      <c r="P147" s="97">
        <v>105.7</v>
      </c>
      <c r="Q147" s="95">
        <v>366.82923</v>
      </c>
      <c r="R147" s="96">
        <v>1.936310296607413E-4</v>
      </c>
      <c r="S147" s="96">
        <v>5.5786557491493146E-5</v>
      </c>
      <c r="T147" s="96">
        <f>Q147/'סכום נכסי הקרן'!$C$42</f>
        <v>7.0727367423950178E-6</v>
      </c>
    </row>
    <row r="148" spans="2:20">
      <c r="B148" s="88" t="s">
        <v>642</v>
      </c>
      <c r="C148" s="85" t="s">
        <v>643</v>
      </c>
      <c r="D148" s="98" t="s">
        <v>148</v>
      </c>
      <c r="E148" s="98" t="s">
        <v>317</v>
      </c>
      <c r="F148" s="85" t="s">
        <v>644</v>
      </c>
      <c r="G148" s="98" t="s">
        <v>364</v>
      </c>
      <c r="H148" s="85" t="s">
        <v>645</v>
      </c>
      <c r="I148" s="85" t="s">
        <v>155</v>
      </c>
      <c r="J148" s="85"/>
      <c r="K148" s="95">
        <v>0.57000000000000006</v>
      </c>
      <c r="L148" s="98" t="s">
        <v>159</v>
      </c>
      <c r="M148" s="99">
        <v>6.0999999999999999E-2</v>
      </c>
      <c r="N148" s="99">
        <v>2.7900000000000001E-2</v>
      </c>
      <c r="O148" s="95">
        <v>1965613.5</v>
      </c>
      <c r="P148" s="97">
        <v>113.1</v>
      </c>
      <c r="Q148" s="95">
        <v>2223.1086999999998</v>
      </c>
      <c r="R148" s="96">
        <v>3.9312270000000003E-2</v>
      </c>
      <c r="S148" s="96">
        <v>3.3808533006595077E-4</v>
      </c>
      <c r="T148" s="96">
        <f>Q148/'סכום נכסי הקרן'!$C$42</f>
        <v>4.2863167105925613E-5</v>
      </c>
    </row>
    <row r="149" spans="2:20">
      <c r="B149" s="88" t="s">
        <v>646</v>
      </c>
      <c r="C149" s="85" t="s">
        <v>647</v>
      </c>
      <c r="D149" s="98" t="s">
        <v>148</v>
      </c>
      <c r="E149" s="98" t="s">
        <v>317</v>
      </c>
      <c r="F149" s="85" t="s">
        <v>644</v>
      </c>
      <c r="G149" s="98" t="s">
        <v>364</v>
      </c>
      <c r="H149" s="85" t="s">
        <v>645</v>
      </c>
      <c r="I149" s="85" t="s">
        <v>155</v>
      </c>
      <c r="J149" s="85"/>
      <c r="K149" s="95">
        <v>5.83</v>
      </c>
      <c r="L149" s="98" t="s">
        <v>159</v>
      </c>
      <c r="M149" s="99">
        <v>4.6500000000000007E-2</v>
      </c>
      <c r="N149" s="99">
        <v>3.5299999999999998E-2</v>
      </c>
      <c r="O149" s="95">
        <v>5500000</v>
      </c>
      <c r="P149" s="97">
        <v>107.51</v>
      </c>
      <c r="Q149" s="95">
        <v>5913.05</v>
      </c>
      <c r="R149" s="96">
        <v>1.386710772473539E-2</v>
      </c>
      <c r="S149" s="96">
        <v>8.9924323581049839E-4</v>
      </c>
      <c r="T149" s="96">
        <f>Q149/'סכום נכסי הקרן'!$C$42</f>
        <v>1.1400794313642579E-4</v>
      </c>
    </row>
    <row r="150" spans="2:20">
      <c r="B150" s="88" t="s">
        <v>648</v>
      </c>
      <c r="C150" s="85" t="s">
        <v>649</v>
      </c>
      <c r="D150" s="98" t="s">
        <v>148</v>
      </c>
      <c r="E150" s="98" t="s">
        <v>317</v>
      </c>
      <c r="F150" s="85" t="s">
        <v>644</v>
      </c>
      <c r="G150" s="98" t="s">
        <v>364</v>
      </c>
      <c r="H150" s="85" t="s">
        <v>645</v>
      </c>
      <c r="I150" s="85" t="s">
        <v>155</v>
      </c>
      <c r="J150" s="85"/>
      <c r="K150" s="95">
        <v>1.69</v>
      </c>
      <c r="L150" s="98" t="s">
        <v>159</v>
      </c>
      <c r="M150" s="99">
        <v>5.5999999999999994E-2</v>
      </c>
      <c r="N150" s="99">
        <v>0.02</v>
      </c>
      <c r="O150" s="95">
        <v>8658671.1400000006</v>
      </c>
      <c r="P150" s="97">
        <v>112.85</v>
      </c>
      <c r="Q150" s="95">
        <v>9771.3105199999991</v>
      </c>
      <c r="R150" s="96">
        <v>3.4192642083149052E-2</v>
      </c>
      <c r="S150" s="96">
        <v>1.4859987468588906E-3</v>
      </c>
      <c r="T150" s="96">
        <f>Q150/'סכום נכסי הקרן'!$C$42</f>
        <v>1.8839803724516436E-4</v>
      </c>
    </row>
    <row r="151" spans="2:20">
      <c r="B151" s="88" t="s">
        <v>650</v>
      </c>
      <c r="C151" s="85" t="s">
        <v>651</v>
      </c>
      <c r="D151" s="98" t="s">
        <v>148</v>
      </c>
      <c r="E151" s="98" t="s">
        <v>317</v>
      </c>
      <c r="F151" s="85" t="s">
        <v>592</v>
      </c>
      <c r="G151" s="98" t="s">
        <v>364</v>
      </c>
      <c r="H151" s="85" t="s">
        <v>645</v>
      </c>
      <c r="I151" s="85" t="s">
        <v>157</v>
      </c>
      <c r="J151" s="85"/>
      <c r="K151" s="95">
        <v>0.73999999999999988</v>
      </c>
      <c r="L151" s="98" t="s">
        <v>159</v>
      </c>
      <c r="M151" s="99">
        <v>5.5E-2</v>
      </c>
      <c r="N151" s="99">
        <v>1.8500000000000003E-2</v>
      </c>
      <c r="O151" s="95">
        <v>2367309.6</v>
      </c>
      <c r="P151" s="97">
        <v>124.28</v>
      </c>
      <c r="Q151" s="95">
        <v>2942.0923199999997</v>
      </c>
      <c r="R151" s="96">
        <v>1.9735803251354732E-2</v>
      </c>
      <c r="S151" s="96">
        <v>4.4742672865780202E-4</v>
      </c>
      <c r="T151" s="96">
        <f>Q151/'סכום נכסי הקרן'!$C$42</f>
        <v>5.6725698906769776E-5</v>
      </c>
    </row>
    <row r="152" spans="2:20">
      <c r="B152" s="88" t="s">
        <v>652</v>
      </c>
      <c r="C152" s="85" t="s">
        <v>653</v>
      </c>
      <c r="D152" s="98" t="s">
        <v>148</v>
      </c>
      <c r="E152" s="98" t="s">
        <v>317</v>
      </c>
      <c r="F152" s="85" t="s">
        <v>654</v>
      </c>
      <c r="G152" s="98" t="s">
        <v>409</v>
      </c>
      <c r="H152" s="85" t="s">
        <v>645</v>
      </c>
      <c r="I152" s="85" t="s">
        <v>155</v>
      </c>
      <c r="J152" s="85"/>
      <c r="K152" s="95">
        <v>1.2500000000000004</v>
      </c>
      <c r="L152" s="98" t="s">
        <v>159</v>
      </c>
      <c r="M152" s="99">
        <v>4.2000000000000003E-2</v>
      </c>
      <c r="N152" s="99">
        <v>2.3200000000000002E-2</v>
      </c>
      <c r="O152" s="95">
        <v>6199444.8800000008</v>
      </c>
      <c r="P152" s="97">
        <v>104.01</v>
      </c>
      <c r="Q152" s="95">
        <v>6448.0425699999987</v>
      </c>
      <c r="R152" s="96">
        <v>1.2538090017612641E-2</v>
      </c>
      <c r="S152" s="96">
        <v>9.8060369272890313E-4</v>
      </c>
      <c r="T152" s="96">
        <f>Q152/'סכום נכסי הקרן'!$C$42</f>
        <v>1.2432299247627074E-4</v>
      </c>
    </row>
    <row r="153" spans="2:20">
      <c r="B153" s="88" t="s">
        <v>655</v>
      </c>
      <c r="C153" s="85" t="s">
        <v>656</v>
      </c>
      <c r="D153" s="98" t="s">
        <v>148</v>
      </c>
      <c r="E153" s="98" t="s">
        <v>317</v>
      </c>
      <c r="F153" s="85" t="s">
        <v>657</v>
      </c>
      <c r="G153" s="98" t="s">
        <v>364</v>
      </c>
      <c r="H153" s="85" t="s">
        <v>645</v>
      </c>
      <c r="I153" s="85" t="s">
        <v>155</v>
      </c>
      <c r="J153" s="85"/>
      <c r="K153" s="95">
        <v>2.3399999999999994</v>
      </c>
      <c r="L153" s="98" t="s">
        <v>159</v>
      </c>
      <c r="M153" s="99">
        <v>4.8000000000000001E-2</v>
      </c>
      <c r="N153" s="99">
        <v>2.18E-2</v>
      </c>
      <c r="O153" s="95">
        <v>6663000</v>
      </c>
      <c r="P153" s="97">
        <v>106.38</v>
      </c>
      <c r="Q153" s="95">
        <v>7088.0996100000002</v>
      </c>
      <c r="R153" s="96">
        <v>2.1398566363496224E-2</v>
      </c>
      <c r="S153" s="96">
        <v>1.0779421160050282E-3</v>
      </c>
      <c r="T153" s="96">
        <f>Q153/'סכום נכסי הקרן'!$C$42</f>
        <v>1.3666376189651734E-4</v>
      </c>
    </row>
    <row r="154" spans="2:20">
      <c r="B154" s="88" t="s">
        <v>658</v>
      </c>
      <c r="C154" s="85" t="s">
        <v>659</v>
      </c>
      <c r="D154" s="98" t="s">
        <v>148</v>
      </c>
      <c r="E154" s="98" t="s">
        <v>317</v>
      </c>
      <c r="F154" s="85" t="s">
        <v>660</v>
      </c>
      <c r="G154" s="98" t="s">
        <v>364</v>
      </c>
      <c r="H154" s="85" t="s">
        <v>645</v>
      </c>
      <c r="I154" s="85" t="s">
        <v>157</v>
      </c>
      <c r="J154" s="85"/>
      <c r="K154" s="95">
        <v>2.6500000000000004</v>
      </c>
      <c r="L154" s="98" t="s">
        <v>159</v>
      </c>
      <c r="M154" s="99">
        <v>5.4000000000000006E-2</v>
      </c>
      <c r="N154" s="99">
        <v>3.3700000000000008E-2</v>
      </c>
      <c r="O154" s="95">
        <v>3266273.92</v>
      </c>
      <c r="P154" s="97">
        <v>106.51</v>
      </c>
      <c r="Q154" s="95">
        <v>3478.9081900000001</v>
      </c>
      <c r="R154" s="96">
        <v>4.2696391111111114E-2</v>
      </c>
      <c r="S154" s="96">
        <v>5.2906446890576674E-4</v>
      </c>
      <c r="T154" s="96">
        <f>Q154/'סכום נכסי הקרן'!$C$42</f>
        <v>6.7075902808595559E-5</v>
      </c>
    </row>
    <row r="155" spans="2:20">
      <c r="B155" s="88" t="s">
        <v>661</v>
      </c>
      <c r="C155" s="85" t="s">
        <v>662</v>
      </c>
      <c r="D155" s="98" t="s">
        <v>148</v>
      </c>
      <c r="E155" s="98" t="s">
        <v>317</v>
      </c>
      <c r="F155" s="85" t="s">
        <v>660</v>
      </c>
      <c r="G155" s="98" t="s">
        <v>364</v>
      </c>
      <c r="H155" s="85" t="s">
        <v>645</v>
      </c>
      <c r="I155" s="85" t="s">
        <v>157</v>
      </c>
      <c r="J155" s="85"/>
      <c r="K155" s="95">
        <v>1.5900000000000005</v>
      </c>
      <c r="L155" s="98" t="s">
        <v>159</v>
      </c>
      <c r="M155" s="99">
        <v>6.4000000000000001E-2</v>
      </c>
      <c r="N155" s="99">
        <v>3.1900000000000005E-2</v>
      </c>
      <c r="O155" s="95">
        <v>3450077.6</v>
      </c>
      <c r="P155" s="97">
        <v>116.26</v>
      </c>
      <c r="Q155" s="95">
        <v>4011.0603099999994</v>
      </c>
      <c r="R155" s="96">
        <v>3.3513990076196473E-2</v>
      </c>
      <c r="S155" s="96">
        <v>6.0999295662905945E-4</v>
      </c>
      <c r="T155" s="96">
        <f>Q155/'סכום נכסי הקרן'!$C$42</f>
        <v>7.7336186188050891E-5</v>
      </c>
    </row>
    <row r="156" spans="2:20">
      <c r="B156" s="88" t="s">
        <v>663</v>
      </c>
      <c r="C156" s="85" t="s">
        <v>664</v>
      </c>
      <c r="D156" s="98" t="s">
        <v>148</v>
      </c>
      <c r="E156" s="98" t="s">
        <v>317</v>
      </c>
      <c r="F156" s="85" t="s">
        <v>660</v>
      </c>
      <c r="G156" s="98" t="s">
        <v>364</v>
      </c>
      <c r="H156" s="85" t="s">
        <v>645</v>
      </c>
      <c r="I156" s="85" t="s">
        <v>157</v>
      </c>
      <c r="J156" s="85"/>
      <c r="K156" s="95">
        <v>3.7699999999999996</v>
      </c>
      <c r="L156" s="98" t="s">
        <v>159</v>
      </c>
      <c r="M156" s="99">
        <v>2.5000000000000001E-2</v>
      </c>
      <c r="N156" s="99">
        <v>4.629999999999998E-2</v>
      </c>
      <c r="O156" s="95">
        <v>10000800</v>
      </c>
      <c r="P156" s="97">
        <v>92.93</v>
      </c>
      <c r="Q156" s="95">
        <v>9293.743120000001</v>
      </c>
      <c r="R156" s="96">
        <v>5.4651569467517709E-2</v>
      </c>
      <c r="S156" s="96">
        <v>1.4133713795791271E-3</v>
      </c>
      <c r="T156" s="96">
        <f>Q156/'סכום נכסי הקרן'!$C$42</f>
        <v>1.7919018732287205E-4</v>
      </c>
    </row>
    <row r="157" spans="2:20">
      <c r="B157" s="88" t="s">
        <v>665</v>
      </c>
      <c r="C157" s="85" t="s">
        <v>666</v>
      </c>
      <c r="D157" s="98" t="s">
        <v>148</v>
      </c>
      <c r="E157" s="98" t="s">
        <v>317</v>
      </c>
      <c r="F157" s="85" t="s">
        <v>464</v>
      </c>
      <c r="G157" s="98" t="s">
        <v>319</v>
      </c>
      <c r="H157" s="85" t="s">
        <v>645</v>
      </c>
      <c r="I157" s="85" t="s">
        <v>157</v>
      </c>
      <c r="J157" s="85"/>
      <c r="K157" s="95">
        <v>4.6999999999999993</v>
      </c>
      <c r="L157" s="98" t="s">
        <v>159</v>
      </c>
      <c r="M157" s="99">
        <v>5.0999999999999997E-2</v>
      </c>
      <c r="N157" s="99">
        <v>1.8800000000000001E-2</v>
      </c>
      <c r="O157" s="95">
        <v>55144571</v>
      </c>
      <c r="P157" s="97">
        <v>139.04</v>
      </c>
      <c r="Q157" s="95">
        <v>77514.876980000001</v>
      </c>
      <c r="R157" s="96">
        <v>4.8067061964182707E-2</v>
      </c>
      <c r="S157" s="96">
        <v>1.1788286721564661E-2</v>
      </c>
      <c r="T157" s="96">
        <f>Q157/'סכום נכסי הקרן'!$C$42</f>
        <v>1.4945437104308065E-3</v>
      </c>
    </row>
    <row r="158" spans="2:20">
      <c r="B158" s="88" t="s">
        <v>667</v>
      </c>
      <c r="C158" s="85" t="s">
        <v>668</v>
      </c>
      <c r="D158" s="98" t="s">
        <v>148</v>
      </c>
      <c r="E158" s="98" t="s">
        <v>317</v>
      </c>
      <c r="F158" s="85" t="s">
        <v>555</v>
      </c>
      <c r="G158" s="98" t="s">
        <v>319</v>
      </c>
      <c r="H158" s="85" t="s">
        <v>645</v>
      </c>
      <c r="I158" s="85" t="s">
        <v>157</v>
      </c>
      <c r="J158" s="85"/>
      <c r="K158" s="95">
        <v>3.59</v>
      </c>
      <c r="L158" s="98" t="s">
        <v>159</v>
      </c>
      <c r="M158" s="99">
        <v>2.4E-2</v>
      </c>
      <c r="N158" s="99">
        <v>1.61E-2</v>
      </c>
      <c r="O158" s="95">
        <v>5944709</v>
      </c>
      <c r="P158" s="97">
        <v>104.41</v>
      </c>
      <c r="Q158" s="95">
        <v>6206.8703399999995</v>
      </c>
      <c r="R158" s="96">
        <v>4.5535530175946567E-2</v>
      </c>
      <c r="S158" s="96">
        <v>9.4392676686275406E-4</v>
      </c>
      <c r="T158" s="96">
        <f>Q158/'סכום נכסי הקרן'!$C$42</f>
        <v>1.1967301490396458E-4</v>
      </c>
    </row>
    <row r="159" spans="2:20">
      <c r="B159" s="88" t="s">
        <v>669</v>
      </c>
      <c r="C159" s="85" t="s">
        <v>670</v>
      </c>
      <c r="D159" s="98" t="s">
        <v>148</v>
      </c>
      <c r="E159" s="98" t="s">
        <v>317</v>
      </c>
      <c r="F159" s="85" t="s">
        <v>671</v>
      </c>
      <c r="G159" s="98" t="s">
        <v>364</v>
      </c>
      <c r="H159" s="85" t="s">
        <v>645</v>
      </c>
      <c r="I159" s="85" t="s">
        <v>157</v>
      </c>
      <c r="J159" s="85"/>
      <c r="K159" s="95">
        <v>6.5600000000000005</v>
      </c>
      <c r="L159" s="98" t="s">
        <v>159</v>
      </c>
      <c r="M159" s="99">
        <v>2.8500000000000001E-2</v>
      </c>
      <c r="N159" s="99">
        <v>1.9700000000000006E-2</v>
      </c>
      <c r="O159" s="95">
        <v>28226779</v>
      </c>
      <c r="P159" s="97">
        <v>108.22</v>
      </c>
      <c r="Q159" s="95">
        <v>30547.020579999997</v>
      </c>
      <c r="R159" s="96">
        <v>4.132764128843338E-2</v>
      </c>
      <c r="S159" s="96">
        <v>4.6455216226362174E-3</v>
      </c>
      <c r="T159" s="96">
        <f>Q159/'סכום נכסי הקרן'!$C$42</f>
        <v>5.8896897291108106E-4</v>
      </c>
    </row>
    <row r="160" spans="2:20">
      <c r="B160" s="88" t="s">
        <v>672</v>
      </c>
      <c r="C160" s="85" t="s">
        <v>673</v>
      </c>
      <c r="D160" s="98" t="s">
        <v>148</v>
      </c>
      <c r="E160" s="98" t="s">
        <v>317</v>
      </c>
      <c r="F160" s="85" t="s">
        <v>674</v>
      </c>
      <c r="G160" s="98" t="s">
        <v>429</v>
      </c>
      <c r="H160" s="85" t="s">
        <v>675</v>
      </c>
      <c r="I160" s="85" t="s">
        <v>157</v>
      </c>
      <c r="J160" s="85"/>
      <c r="K160" s="95">
        <v>1.9199999999999995</v>
      </c>
      <c r="L160" s="98" t="s">
        <v>159</v>
      </c>
      <c r="M160" s="99">
        <v>4.8000000000000001E-2</v>
      </c>
      <c r="N160" s="99">
        <v>2.1999999999999999E-2</v>
      </c>
      <c r="O160" s="95">
        <v>18979303.52</v>
      </c>
      <c r="P160" s="97">
        <v>124.24</v>
      </c>
      <c r="Q160" s="95">
        <v>23579.887700000003</v>
      </c>
      <c r="R160" s="96">
        <v>2.3192418845917551E-2</v>
      </c>
      <c r="S160" s="96">
        <v>3.5859758526303976E-3</v>
      </c>
      <c r="T160" s="96">
        <f>Q160/'סכום נכסי הקרן'!$C$42</f>
        <v>4.546375383372213E-4</v>
      </c>
    </row>
    <row r="161" spans="2:20">
      <c r="B161" s="88" t="s">
        <v>676</v>
      </c>
      <c r="C161" s="85" t="s">
        <v>677</v>
      </c>
      <c r="D161" s="98" t="s">
        <v>148</v>
      </c>
      <c r="E161" s="98" t="s">
        <v>317</v>
      </c>
      <c r="F161" s="85" t="s">
        <v>678</v>
      </c>
      <c r="G161" s="98" t="s">
        <v>487</v>
      </c>
      <c r="H161" s="85" t="s">
        <v>675</v>
      </c>
      <c r="I161" s="85" t="s">
        <v>157</v>
      </c>
      <c r="J161" s="85"/>
      <c r="K161" s="95">
        <v>1.05</v>
      </c>
      <c r="L161" s="98" t="s">
        <v>159</v>
      </c>
      <c r="M161" s="99">
        <v>5.2999999999999999E-2</v>
      </c>
      <c r="N161" s="99">
        <v>1.9400000000000001E-2</v>
      </c>
      <c r="O161" s="95">
        <v>1718175.33</v>
      </c>
      <c r="P161" s="97">
        <v>126.97</v>
      </c>
      <c r="Q161" s="95">
        <v>2181.5671200000002</v>
      </c>
      <c r="R161" s="96">
        <v>1.6974635083328211E-2</v>
      </c>
      <c r="S161" s="96">
        <v>3.3176778077753275E-4</v>
      </c>
      <c r="T161" s="96">
        <f>Q161/'סכום נכסי הקרן'!$C$42</f>
        <v>4.2062214959328296E-5</v>
      </c>
    </row>
    <row r="162" spans="2:20">
      <c r="B162" s="88" t="s">
        <v>679</v>
      </c>
      <c r="C162" s="85" t="s">
        <v>680</v>
      </c>
      <c r="D162" s="98" t="s">
        <v>148</v>
      </c>
      <c r="E162" s="98" t="s">
        <v>317</v>
      </c>
      <c r="F162" s="85" t="s">
        <v>678</v>
      </c>
      <c r="G162" s="98" t="s">
        <v>487</v>
      </c>
      <c r="H162" s="85" t="s">
        <v>675</v>
      </c>
      <c r="I162" s="85" t="s">
        <v>157</v>
      </c>
      <c r="J162" s="85"/>
      <c r="K162" s="95">
        <v>2.81</v>
      </c>
      <c r="L162" s="98" t="s">
        <v>159</v>
      </c>
      <c r="M162" s="99">
        <v>0.05</v>
      </c>
      <c r="N162" s="99">
        <v>2.52E-2</v>
      </c>
      <c r="O162" s="95">
        <v>5372</v>
      </c>
      <c r="P162" s="97">
        <v>106.12</v>
      </c>
      <c r="Q162" s="95">
        <v>5.7007599999999998</v>
      </c>
      <c r="R162" s="96">
        <v>2.6109482913647212E-5</v>
      </c>
      <c r="S162" s="96">
        <v>8.6695865399058975E-7</v>
      </c>
      <c r="T162" s="96">
        <f>Q162/'סכום נכסי הקרן'!$C$42</f>
        <v>1.0991483615298546E-7</v>
      </c>
    </row>
    <row r="163" spans="2:20">
      <c r="B163" s="88" t="s">
        <v>681</v>
      </c>
      <c r="C163" s="85" t="s">
        <v>682</v>
      </c>
      <c r="D163" s="98" t="s">
        <v>148</v>
      </c>
      <c r="E163" s="98" t="s">
        <v>317</v>
      </c>
      <c r="F163" s="85" t="s">
        <v>678</v>
      </c>
      <c r="G163" s="98" t="s">
        <v>487</v>
      </c>
      <c r="H163" s="85" t="s">
        <v>675</v>
      </c>
      <c r="I163" s="85" t="s">
        <v>157</v>
      </c>
      <c r="J163" s="85"/>
      <c r="K163" s="95">
        <v>0.67999999999999994</v>
      </c>
      <c r="L163" s="98" t="s">
        <v>159</v>
      </c>
      <c r="M163" s="99">
        <v>5.2499999999999998E-2</v>
      </c>
      <c r="N163" s="99">
        <v>1.0700000000000001E-2</v>
      </c>
      <c r="O163" s="95">
        <v>1655634.2</v>
      </c>
      <c r="P163" s="97">
        <v>123.72</v>
      </c>
      <c r="Q163" s="95">
        <v>2048.3506400000001</v>
      </c>
      <c r="R163" s="96">
        <v>2.4268082011699769E-2</v>
      </c>
      <c r="S163" s="96">
        <v>3.1150852057535545E-4</v>
      </c>
      <c r="T163" s="96">
        <f>Q163/'סכום נכסי הקרן'!$C$42</f>
        <v>3.9493703467513614E-5</v>
      </c>
    </row>
    <row r="164" spans="2:20">
      <c r="B164" s="88" t="s">
        <v>683</v>
      </c>
      <c r="C164" s="85" t="s">
        <v>684</v>
      </c>
      <c r="D164" s="98" t="s">
        <v>148</v>
      </c>
      <c r="E164" s="98" t="s">
        <v>317</v>
      </c>
      <c r="F164" s="85" t="s">
        <v>685</v>
      </c>
      <c r="G164" s="98" t="s">
        <v>364</v>
      </c>
      <c r="H164" s="85" t="s">
        <v>675</v>
      </c>
      <c r="I164" s="85" t="s">
        <v>155</v>
      </c>
      <c r="J164" s="85"/>
      <c r="K164" s="95">
        <v>3.46</v>
      </c>
      <c r="L164" s="98" t="s">
        <v>159</v>
      </c>
      <c r="M164" s="99">
        <v>7.0000000000000007E-2</v>
      </c>
      <c r="N164" s="99">
        <v>2.4900000000000002E-2</v>
      </c>
      <c r="O164" s="95">
        <v>19678461.300000001</v>
      </c>
      <c r="P164" s="97">
        <v>119.7</v>
      </c>
      <c r="Q164" s="95">
        <v>23555.11735</v>
      </c>
      <c r="R164" s="96">
        <v>3.4730439495096126E-2</v>
      </c>
      <c r="S164" s="96">
        <v>3.5822088339706264E-3</v>
      </c>
      <c r="T164" s="96">
        <f>Q164/'סכום נכסי הקרן'!$C$42</f>
        <v>4.5415994781215053E-4</v>
      </c>
    </row>
    <row r="165" spans="2:20">
      <c r="B165" s="88" t="s">
        <v>686</v>
      </c>
      <c r="C165" s="85" t="s">
        <v>687</v>
      </c>
      <c r="D165" s="98" t="s">
        <v>148</v>
      </c>
      <c r="E165" s="98" t="s">
        <v>317</v>
      </c>
      <c r="F165" s="85" t="s">
        <v>685</v>
      </c>
      <c r="G165" s="98" t="s">
        <v>364</v>
      </c>
      <c r="H165" s="85" t="s">
        <v>675</v>
      </c>
      <c r="I165" s="85" t="s">
        <v>155</v>
      </c>
      <c r="J165" s="85"/>
      <c r="K165" s="95">
        <v>4.7399999999999993</v>
      </c>
      <c r="L165" s="98" t="s">
        <v>159</v>
      </c>
      <c r="M165" s="99">
        <v>4.9000000000000002E-2</v>
      </c>
      <c r="N165" s="99">
        <v>3.0400000000000003E-2</v>
      </c>
      <c r="O165" s="95">
        <v>667870.9</v>
      </c>
      <c r="P165" s="97">
        <v>109.54</v>
      </c>
      <c r="Q165" s="95">
        <v>731.58580000000006</v>
      </c>
      <c r="R165" s="96">
        <v>4.1201547207407839E-3</v>
      </c>
      <c r="S165" s="96">
        <v>1.1125790955006506E-4</v>
      </c>
      <c r="T165" s="96">
        <f>Q165/'סכום נכסי הקרן'!$C$42</f>
        <v>1.4105511079022937E-5</v>
      </c>
    </row>
    <row r="166" spans="2:20">
      <c r="B166" s="88" t="s">
        <v>688</v>
      </c>
      <c r="C166" s="85" t="s">
        <v>689</v>
      </c>
      <c r="D166" s="98" t="s">
        <v>148</v>
      </c>
      <c r="E166" s="98" t="s">
        <v>317</v>
      </c>
      <c r="F166" s="85" t="s">
        <v>685</v>
      </c>
      <c r="G166" s="98" t="s">
        <v>364</v>
      </c>
      <c r="H166" s="85" t="s">
        <v>675</v>
      </c>
      <c r="I166" s="85" t="s">
        <v>155</v>
      </c>
      <c r="J166" s="85"/>
      <c r="K166" s="95">
        <v>0.74</v>
      </c>
      <c r="L166" s="98" t="s">
        <v>159</v>
      </c>
      <c r="M166" s="99">
        <v>5.3499999999999999E-2</v>
      </c>
      <c r="N166" s="99">
        <v>2.3900000000000001E-2</v>
      </c>
      <c r="O166" s="95">
        <v>2470950.3100000005</v>
      </c>
      <c r="P166" s="97">
        <v>127.11</v>
      </c>
      <c r="Q166" s="95">
        <v>3140.8249599999999</v>
      </c>
      <c r="R166" s="96">
        <v>6.8758281577726271E-3</v>
      </c>
      <c r="S166" s="96">
        <v>4.776495379110238E-4</v>
      </c>
      <c r="T166" s="96">
        <f>Q166/'סכום נכסי הקרן'!$C$42</f>
        <v>6.055741004069758E-5</v>
      </c>
    </row>
    <row r="167" spans="2:20">
      <c r="B167" s="88" t="s">
        <v>690</v>
      </c>
      <c r="C167" s="85" t="s">
        <v>691</v>
      </c>
      <c r="D167" s="98" t="s">
        <v>148</v>
      </c>
      <c r="E167" s="98" t="s">
        <v>317</v>
      </c>
      <c r="F167" s="85" t="s">
        <v>671</v>
      </c>
      <c r="G167" s="98" t="s">
        <v>364</v>
      </c>
      <c r="H167" s="85" t="s">
        <v>675</v>
      </c>
      <c r="I167" s="85" t="s">
        <v>157</v>
      </c>
      <c r="J167" s="85"/>
      <c r="K167" s="95">
        <v>1.39</v>
      </c>
      <c r="L167" s="98" t="s">
        <v>159</v>
      </c>
      <c r="M167" s="99">
        <v>4.6500000000000007E-2</v>
      </c>
      <c r="N167" s="99">
        <v>2.0199999999999996E-2</v>
      </c>
      <c r="O167" s="95">
        <v>8443436.0499999989</v>
      </c>
      <c r="P167" s="97">
        <v>125.43</v>
      </c>
      <c r="Q167" s="95">
        <v>10590.601630000001</v>
      </c>
      <c r="R167" s="96">
        <v>3.6403449602956009E-2</v>
      </c>
      <c r="S167" s="96">
        <v>1.6105946810767945E-3</v>
      </c>
      <c r="T167" s="96">
        <f>Q167/'סכום נכסי הקרן'!$C$42</f>
        <v>2.0419457106122534E-4</v>
      </c>
    </row>
    <row r="168" spans="2:20">
      <c r="B168" s="88" t="s">
        <v>692</v>
      </c>
      <c r="C168" s="85" t="s">
        <v>693</v>
      </c>
      <c r="D168" s="98" t="s">
        <v>148</v>
      </c>
      <c r="E168" s="98" t="s">
        <v>317</v>
      </c>
      <c r="F168" s="85" t="s">
        <v>671</v>
      </c>
      <c r="G168" s="98" t="s">
        <v>364</v>
      </c>
      <c r="H168" s="85" t="s">
        <v>675</v>
      </c>
      <c r="I168" s="85" t="s">
        <v>157</v>
      </c>
      <c r="J168" s="85"/>
      <c r="K168" s="95">
        <v>2.0299999999999994</v>
      </c>
      <c r="L168" s="98" t="s">
        <v>159</v>
      </c>
      <c r="M168" s="99">
        <v>6.6000000000000003E-2</v>
      </c>
      <c r="N168" s="99">
        <v>2.8300000000000002E-2</v>
      </c>
      <c r="O168" s="95">
        <v>44698978.530000001</v>
      </c>
      <c r="P168" s="97">
        <v>111.15</v>
      </c>
      <c r="Q168" s="95">
        <v>49682.913930000002</v>
      </c>
      <c r="R168" s="96">
        <v>3.5805506068576402E-2</v>
      </c>
      <c r="S168" s="96">
        <v>7.5556648915378168E-3</v>
      </c>
      <c r="T168" s="96">
        <f>Q168/'סכום נכסי הקרן'!$C$42</f>
        <v>9.579230390717781E-4</v>
      </c>
    </row>
    <row r="169" spans="2:20">
      <c r="B169" s="88" t="s">
        <v>694</v>
      </c>
      <c r="C169" s="85" t="s">
        <v>695</v>
      </c>
      <c r="D169" s="98" t="s">
        <v>148</v>
      </c>
      <c r="E169" s="98" t="s">
        <v>317</v>
      </c>
      <c r="F169" s="85" t="s">
        <v>671</v>
      </c>
      <c r="G169" s="98" t="s">
        <v>364</v>
      </c>
      <c r="H169" s="85" t="s">
        <v>675</v>
      </c>
      <c r="I169" s="85" t="s">
        <v>157</v>
      </c>
      <c r="J169" s="85"/>
      <c r="K169" s="95">
        <v>0.73999999999999988</v>
      </c>
      <c r="L169" s="98" t="s">
        <v>159</v>
      </c>
      <c r="M169" s="99">
        <v>5.0499999999999996E-2</v>
      </c>
      <c r="N169" s="99">
        <v>2.2699999999999991E-2</v>
      </c>
      <c r="O169" s="95">
        <v>4210621.99</v>
      </c>
      <c r="P169" s="97">
        <v>126.69</v>
      </c>
      <c r="Q169" s="95">
        <v>5334.4371100000008</v>
      </c>
      <c r="R169" s="96">
        <v>1.2987823508658267E-2</v>
      </c>
      <c r="S169" s="96">
        <v>8.1124909953814097E-4</v>
      </c>
      <c r="T169" s="96">
        <f>Q169/'סכום נכסי הקרן'!$C$42</f>
        <v>1.0285186201735478E-4</v>
      </c>
    </row>
    <row r="170" spans="2:20">
      <c r="B170" s="88" t="s">
        <v>696</v>
      </c>
      <c r="C170" s="85" t="s">
        <v>697</v>
      </c>
      <c r="D170" s="98" t="s">
        <v>148</v>
      </c>
      <c r="E170" s="98" t="s">
        <v>317</v>
      </c>
      <c r="F170" s="85" t="s">
        <v>698</v>
      </c>
      <c r="G170" s="98" t="s">
        <v>402</v>
      </c>
      <c r="H170" s="85" t="s">
        <v>699</v>
      </c>
      <c r="I170" s="85" t="s">
        <v>155</v>
      </c>
      <c r="J170" s="85"/>
      <c r="K170" s="95">
        <v>2.31</v>
      </c>
      <c r="L170" s="98" t="s">
        <v>159</v>
      </c>
      <c r="M170" s="99">
        <v>3.85E-2</v>
      </c>
      <c r="N170" s="99">
        <v>3.2300000000000002E-2</v>
      </c>
      <c r="O170" s="95">
        <v>494207</v>
      </c>
      <c r="P170" s="97">
        <v>101.01</v>
      </c>
      <c r="Q170" s="95">
        <v>499.19846999999999</v>
      </c>
      <c r="R170" s="96">
        <v>1.2355174999999999E-2</v>
      </c>
      <c r="S170" s="96">
        <v>7.5916971355637102E-5</v>
      </c>
      <c r="T170" s="96">
        <f>Q170/'סכום נכסי הקרן'!$C$42</f>
        <v>9.6249128252848794E-6</v>
      </c>
    </row>
    <row r="171" spans="2:20">
      <c r="B171" s="88" t="s">
        <v>700</v>
      </c>
      <c r="C171" s="85" t="s">
        <v>701</v>
      </c>
      <c r="D171" s="98" t="s">
        <v>148</v>
      </c>
      <c r="E171" s="98" t="s">
        <v>317</v>
      </c>
      <c r="F171" s="85" t="s">
        <v>702</v>
      </c>
      <c r="G171" s="98" t="s">
        <v>487</v>
      </c>
      <c r="H171" s="85" t="s">
        <v>703</v>
      </c>
      <c r="I171" s="85" t="s">
        <v>157</v>
      </c>
      <c r="J171" s="85"/>
      <c r="K171" s="95">
        <v>1.6899999999999997</v>
      </c>
      <c r="L171" s="98" t="s">
        <v>159</v>
      </c>
      <c r="M171" s="99">
        <v>4.4500000000000005E-2</v>
      </c>
      <c r="N171" s="99">
        <v>3.0999999999999996E-2</v>
      </c>
      <c r="O171" s="95">
        <v>706845.49</v>
      </c>
      <c r="P171" s="97">
        <v>123.44</v>
      </c>
      <c r="Q171" s="95">
        <v>872.53005000000007</v>
      </c>
      <c r="R171" s="96">
        <v>7.5574302340814681E-3</v>
      </c>
      <c r="S171" s="96">
        <v>1.3269239149066826E-4</v>
      </c>
      <c r="T171" s="96">
        <f>Q171/'סכום נכסי הקרן'!$C$42</f>
        <v>1.6823019647258651E-5</v>
      </c>
    </row>
    <row r="172" spans="2:20">
      <c r="B172" s="88" t="s">
        <v>704</v>
      </c>
      <c r="C172" s="85" t="s">
        <v>705</v>
      </c>
      <c r="D172" s="98" t="s">
        <v>148</v>
      </c>
      <c r="E172" s="98" t="s">
        <v>317</v>
      </c>
      <c r="F172" s="85" t="s">
        <v>706</v>
      </c>
      <c r="G172" s="98" t="s">
        <v>364</v>
      </c>
      <c r="H172" s="85" t="s">
        <v>703</v>
      </c>
      <c r="I172" s="85" t="s">
        <v>157</v>
      </c>
      <c r="J172" s="85"/>
      <c r="K172" s="95">
        <v>2.58</v>
      </c>
      <c r="L172" s="98" t="s">
        <v>159</v>
      </c>
      <c r="M172" s="99">
        <v>5.4000000000000006E-2</v>
      </c>
      <c r="N172" s="99">
        <v>0.17149999999999999</v>
      </c>
      <c r="O172" s="95">
        <v>0.71000000000000019</v>
      </c>
      <c r="P172" s="97">
        <v>91.51</v>
      </c>
      <c r="Q172" s="95">
        <v>6.4000000000000005E-4</v>
      </c>
      <c r="R172" s="96">
        <v>1.6290658871728658E-9</v>
      </c>
      <c r="S172" s="96">
        <v>9.7329748762266346E-11</v>
      </c>
      <c r="T172" s="96">
        <f>Q172/'סכום נכסי הקרן'!$C$42</f>
        <v>1.233966964718927E-11</v>
      </c>
    </row>
    <row r="173" spans="2:20">
      <c r="B173" s="88" t="s">
        <v>707</v>
      </c>
      <c r="C173" s="85" t="s">
        <v>708</v>
      </c>
      <c r="D173" s="98" t="s">
        <v>148</v>
      </c>
      <c r="E173" s="98" t="s">
        <v>317</v>
      </c>
      <c r="F173" s="85" t="s">
        <v>709</v>
      </c>
      <c r="G173" s="98" t="s">
        <v>487</v>
      </c>
      <c r="H173" s="85" t="s">
        <v>710</v>
      </c>
      <c r="I173" s="85" t="s">
        <v>157</v>
      </c>
      <c r="J173" s="85"/>
      <c r="K173" s="95">
        <v>0.91999999999999993</v>
      </c>
      <c r="L173" s="98" t="s">
        <v>159</v>
      </c>
      <c r="M173" s="99">
        <v>4.4500000000000005E-2</v>
      </c>
      <c r="N173" s="99">
        <v>0.22409999999999997</v>
      </c>
      <c r="O173" s="95">
        <v>1522765.57</v>
      </c>
      <c r="P173" s="97">
        <v>106.34</v>
      </c>
      <c r="Q173" s="95">
        <v>1619.3088500000001</v>
      </c>
      <c r="R173" s="96">
        <v>4.5644648235227932E-3</v>
      </c>
      <c r="S173" s="96">
        <v>2.4626081802971004E-4</v>
      </c>
      <c r="T173" s="96">
        <f>Q173/'סכום נכסי הקרן'!$C$42</f>
        <v>3.1221462915265566E-5</v>
      </c>
    </row>
    <row r="174" spans="2:20">
      <c r="B174" s="88" t="s">
        <v>711</v>
      </c>
      <c r="C174" s="85" t="s">
        <v>712</v>
      </c>
      <c r="D174" s="98" t="s">
        <v>148</v>
      </c>
      <c r="E174" s="98" t="s">
        <v>317</v>
      </c>
      <c r="F174" s="85" t="s">
        <v>709</v>
      </c>
      <c r="G174" s="98" t="s">
        <v>487</v>
      </c>
      <c r="H174" s="85" t="s">
        <v>710</v>
      </c>
      <c r="I174" s="85" t="s">
        <v>157</v>
      </c>
      <c r="J174" s="85"/>
      <c r="K174" s="95">
        <v>1.9300000000000002</v>
      </c>
      <c r="L174" s="98" t="s">
        <v>159</v>
      </c>
      <c r="M174" s="99">
        <v>4.9000000000000002E-2</v>
      </c>
      <c r="N174" s="99">
        <v>0.24419999999999997</v>
      </c>
      <c r="O174" s="95">
        <v>12103700.869999999</v>
      </c>
      <c r="P174" s="97">
        <v>89.12</v>
      </c>
      <c r="Q174" s="95">
        <v>10786.81841</v>
      </c>
      <c r="R174" s="96">
        <v>1.2401752345338295E-2</v>
      </c>
      <c r="S174" s="96">
        <v>1.6404348840460769E-3</v>
      </c>
      <c r="T174" s="96">
        <f>Q174/'סכום נכסי הקרן'!$C$42</f>
        <v>2.0797777456815533E-4</v>
      </c>
    </row>
    <row r="175" spans="2:20">
      <c r="B175" s="88" t="s">
        <v>713</v>
      </c>
      <c r="C175" s="85" t="s">
        <v>714</v>
      </c>
      <c r="D175" s="98" t="s">
        <v>148</v>
      </c>
      <c r="E175" s="98" t="s">
        <v>317</v>
      </c>
      <c r="F175" s="85" t="s">
        <v>715</v>
      </c>
      <c r="G175" s="98" t="s">
        <v>364</v>
      </c>
      <c r="H175" s="85" t="s">
        <v>716</v>
      </c>
      <c r="I175" s="85" t="s">
        <v>157</v>
      </c>
      <c r="J175" s="85"/>
      <c r="K175" s="95">
        <v>0.76</v>
      </c>
      <c r="L175" s="98" t="s">
        <v>159</v>
      </c>
      <c r="M175" s="99">
        <v>5.3499999999999999E-2</v>
      </c>
      <c r="N175" s="99">
        <v>4.1099999999999998E-2</v>
      </c>
      <c r="O175" s="95">
        <v>3222914.14</v>
      </c>
      <c r="P175" s="97">
        <v>106.3</v>
      </c>
      <c r="Q175" s="95">
        <v>3425.9576499999998</v>
      </c>
      <c r="R175" s="96">
        <v>3.3584252207009425E-2</v>
      </c>
      <c r="S175" s="96">
        <v>5.2101187085103814E-4</v>
      </c>
      <c r="T175" s="96">
        <f>Q175/'סכום נכסי הקרן'!$C$42</f>
        <v>6.6054977541032619E-5</v>
      </c>
    </row>
    <row r="176" spans="2:20">
      <c r="B176" s="88" t="s">
        <v>717</v>
      </c>
      <c r="C176" s="85" t="s">
        <v>718</v>
      </c>
      <c r="D176" s="98" t="s">
        <v>148</v>
      </c>
      <c r="E176" s="98" t="s">
        <v>317</v>
      </c>
      <c r="F176" s="85" t="s">
        <v>719</v>
      </c>
      <c r="G176" s="98" t="s">
        <v>364</v>
      </c>
      <c r="H176" s="85" t="s">
        <v>720</v>
      </c>
      <c r="I176" s="85" t="s">
        <v>155</v>
      </c>
      <c r="J176" s="85"/>
      <c r="K176" s="95">
        <v>3.48</v>
      </c>
      <c r="L176" s="98" t="s">
        <v>159</v>
      </c>
      <c r="M176" s="99">
        <v>7.4999999999999997E-2</v>
      </c>
      <c r="N176" s="99">
        <v>0.20929999999999999</v>
      </c>
      <c r="O176" s="95">
        <v>1.28</v>
      </c>
      <c r="P176" s="97">
        <v>72</v>
      </c>
      <c r="Q176" s="95">
        <v>9.1000000000000011E-4</v>
      </c>
      <c r="R176" s="96">
        <v>9.7634436593313611E-10</v>
      </c>
      <c r="S176" s="96">
        <v>1.3839073652134747E-10</v>
      </c>
      <c r="T176" s="96">
        <f>Q176/'סכום נכסי הקרן'!$C$42</f>
        <v>1.7545467779597246E-11</v>
      </c>
    </row>
    <row r="177" spans="2:20">
      <c r="B177" s="88" t="s">
        <v>721</v>
      </c>
      <c r="C177" s="85" t="s">
        <v>722</v>
      </c>
      <c r="D177" s="98" t="s">
        <v>148</v>
      </c>
      <c r="E177" s="98" t="s">
        <v>317</v>
      </c>
      <c r="F177" s="85" t="s">
        <v>719</v>
      </c>
      <c r="G177" s="98" t="s">
        <v>364</v>
      </c>
      <c r="H177" s="85" t="s">
        <v>720</v>
      </c>
      <c r="I177" s="85" t="s">
        <v>155</v>
      </c>
      <c r="J177" s="85"/>
      <c r="K177" s="95">
        <v>4.1500000000000012</v>
      </c>
      <c r="L177" s="98" t="s">
        <v>159</v>
      </c>
      <c r="M177" s="99">
        <v>6.7000000000000004E-2</v>
      </c>
      <c r="N177" s="99">
        <v>0.23590000000000011</v>
      </c>
      <c r="O177" s="95">
        <v>2635299.5800000005</v>
      </c>
      <c r="P177" s="97">
        <v>52.26</v>
      </c>
      <c r="Q177" s="95">
        <v>1377.2075599999996</v>
      </c>
      <c r="R177" s="96">
        <v>7.96080323765282E-3</v>
      </c>
      <c r="S177" s="96">
        <v>2.0944260282545907E-4</v>
      </c>
      <c r="T177" s="96">
        <f>Q177/'סכום נכסי הקרן'!$C$42</f>
        <v>2.6553572384393109E-5</v>
      </c>
    </row>
    <row r="178" spans="2:20">
      <c r="B178" s="88" t="s">
        <v>723</v>
      </c>
      <c r="C178" s="85" t="s">
        <v>724</v>
      </c>
      <c r="D178" s="98" t="s">
        <v>148</v>
      </c>
      <c r="E178" s="98" t="s">
        <v>317</v>
      </c>
      <c r="F178" s="85" t="s">
        <v>725</v>
      </c>
      <c r="G178" s="98" t="s">
        <v>487</v>
      </c>
      <c r="H178" s="85" t="s">
        <v>726</v>
      </c>
      <c r="I178" s="85"/>
      <c r="J178" s="85"/>
      <c r="K178" s="95">
        <v>3.0399999999999996</v>
      </c>
      <c r="L178" s="98" t="s">
        <v>159</v>
      </c>
      <c r="M178" s="99">
        <v>7.400000000000001E-2</v>
      </c>
      <c r="N178" s="99">
        <v>3.9399999999999998E-2</v>
      </c>
      <c r="O178" s="95">
        <v>0.91</v>
      </c>
      <c r="P178" s="97">
        <v>114.24</v>
      </c>
      <c r="Q178" s="95">
        <v>1.0400000000000001E-3</v>
      </c>
      <c r="R178" s="96">
        <v>5.3216150201005006E-9</v>
      </c>
      <c r="S178" s="96">
        <v>1.5816084173868282E-10</v>
      </c>
      <c r="T178" s="96">
        <f>Q178/'סכום נכסי הקרן'!$C$42</f>
        <v>2.0051963176682564E-11</v>
      </c>
    </row>
    <row r="179" spans="2:20">
      <c r="B179" s="88" t="s">
        <v>727</v>
      </c>
      <c r="C179" s="85" t="s">
        <v>728</v>
      </c>
      <c r="D179" s="98" t="s">
        <v>148</v>
      </c>
      <c r="E179" s="98" t="s">
        <v>317</v>
      </c>
      <c r="F179" s="85" t="s">
        <v>729</v>
      </c>
      <c r="G179" s="98" t="s">
        <v>384</v>
      </c>
      <c r="H179" s="85" t="s">
        <v>726</v>
      </c>
      <c r="I179" s="85"/>
      <c r="J179" s="85"/>
      <c r="K179" s="95">
        <v>3.2100000000000004</v>
      </c>
      <c r="L179" s="98" t="s">
        <v>159</v>
      </c>
      <c r="M179" s="99">
        <v>3.85E-2</v>
      </c>
      <c r="N179" s="99">
        <v>2.4400000000000005E-2</v>
      </c>
      <c r="O179" s="95">
        <v>14740000</v>
      </c>
      <c r="P179" s="97">
        <v>105.06</v>
      </c>
      <c r="Q179" s="95">
        <v>15485.844649999999</v>
      </c>
      <c r="R179" s="96">
        <v>5.3021582733812953E-2</v>
      </c>
      <c r="S179" s="96">
        <v>2.3550521393062283E-3</v>
      </c>
      <c r="T179" s="96">
        <f>Q179/'סכום נכסי הקרן'!$C$42</f>
        <v>2.9857844873233333E-4</v>
      </c>
    </row>
    <row r="180" spans="2:20">
      <c r="B180" s="84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95"/>
      <c r="P180" s="97"/>
      <c r="Q180" s="85"/>
      <c r="R180" s="85"/>
      <c r="S180" s="96"/>
      <c r="T180" s="85"/>
    </row>
    <row r="181" spans="2:20">
      <c r="B181" s="102" t="s">
        <v>61</v>
      </c>
      <c r="C181" s="83"/>
      <c r="D181" s="83"/>
      <c r="E181" s="83"/>
      <c r="F181" s="83"/>
      <c r="G181" s="83"/>
      <c r="H181" s="83"/>
      <c r="I181" s="83"/>
      <c r="J181" s="83"/>
      <c r="K181" s="92">
        <v>3.7032480380118753</v>
      </c>
      <c r="L181" s="83"/>
      <c r="M181" s="83"/>
      <c r="N181" s="104">
        <v>2.5642905796664266E-2</v>
      </c>
      <c r="O181" s="92"/>
      <c r="P181" s="94"/>
      <c r="Q181" s="92">
        <v>981988.64527999994</v>
      </c>
      <c r="R181" s="83"/>
      <c r="S181" s="93">
        <v>0.14933860645703231</v>
      </c>
      <c r="T181" s="93">
        <f>Q181/'סכום נכסי הקרן'!$C$42</f>
        <v>1.8933461687572071E-2</v>
      </c>
    </row>
    <row r="182" spans="2:20">
      <c r="B182" s="88" t="s">
        <v>730</v>
      </c>
      <c r="C182" s="85" t="s">
        <v>731</v>
      </c>
      <c r="D182" s="98" t="s">
        <v>148</v>
      </c>
      <c r="E182" s="98" t="s">
        <v>317</v>
      </c>
      <c r="F182" s="85" t="s">
        <v>318</v>
      </c>
      <c r="G182" s="98" t="s">
        <v>319</v>
      </c>
      <c r="H182" s="85" t="s">
        <v>320</v>
      </c>
      <c r="I182" s="85" t="s">
        <v>155</v>
      </c>
      <c r="J182" s="85"/>
      <c r="K182" s="95">
        <v>6.8000000000000007</v>
      </c>
      <c r="L182" s="98" t="s">
        <v>159</v>
      </c>
      <c r="M182" s="99">
        <v>3.0099999999999998E-2</v>
      </c>
      <c r="N182" s="99">
        <v>2.2200000000000001E-2</v>
      </c>
      <c r="O182" s="95">
        <v>28290100</v>
      </c>
      <c r="P182" s="97">
        <v>105.53</v>
      </c>
      <c r="Q182" s="95">
        <v>29854.542829999999</v>
      </c>
      <c r="R182" s="96">
        <v>2.460008695652174E-2</v>
      </c>
      <c r="S182" s="96">
        <v>4.5402111766503434E-3</v>
      </c>
      <c r="T182" s="96">
        <f>Q182/'סכום נכסי הקרן'!$C$42</f>
        <v>5.7561749373447339E-4</v>
      </c>
    </row>
    <row r="183" spans="2:20">
      <c r="B183" s="88" t="s">
        <v>732</v>
      </c>
      <c r="C183" s="85" t="s">
        <v>733</v>
      </c>
      <c r="D183" s="98" t="s">
        <v>148</v>
      </c>
      <c r="E183" s="98" t="s">
        <v>317</v>
      </c>
      <c r="F183" s="85" t="s">
        <v>323</v>
      </c>
      <c r="G183" s="98" t="s">
        <v>319</v>
      </c>
      <c r="H183" s="85" t="s">
        <v>320</v>
      </c>
      <c r="I183" s="85" t="s">
        <v>157</v>
      </c>
      <c r="J183" s="85"/>
      <c r="K183" s="95">
        <v>5.34</v>
      </c>
      <c r="L183" s="98" t="s">
        <v>159</v>
      </c>
      <c r="M183" s="99">
        <v>2.4700000000000003E-2</v>
      </c>
      <c r="N183" s="99">
        <v>1.8699999999999998E-2</v>
      </c>
      <c r="O183" s="95">
        <v>1000000</v>
      </c>
      <c r="P183" s="97">
        <v>104</v>
      </c>
      <c r="Q183" s="95">
        <v>1039.9999599999999</v>
      </c>
      <c r="R183" s="96">
        <v>5.0595278752158521E-4</v>
      </c>
      <c r="S183" s="96">
        <v>1.5816083565557348E-4</v>
      </c>
      <c r="T183" s="96">
        <f>Q183/'סכום נכסי הקרן'!$C$42</f>
        <v>2.0051962405453208E-5</v>
      </c>
    </row>
    <row r="184" spans="2:20">
      <c r="B184" s="88" t="s">
        <v>734</v>
      </c>
      <c r="C184" s="85" t="s">
        <v>735</v>
      </c>
      <c r="D184" s="98" t="s">
        <v>148</v>
      </c>
      <c r="E184" s="98" t="s">
        <v>317</v>
      </c>
      <c r="F184" s="85" t="s">
        <v>334</v>
      </c>
      <c r="G184" s="98" t="s">
        <v>319</v>
      </c>
      <c r="H184" s="85" t="s">
        <v>320</v>
      </c>
      <c r="I184" s="85" t="s">
        <v>155</v>
      </c>
      <c r="J184" s="85"/>
      <c r="K184" s="95">
        <v>0.17000000000000004</v>
      </c>
      <c r="L184" s="98" t="s">
        <v>159</v>
      </c>
      <c r="M184" s="99">
        <v>8.199999999999999E-3</v>
      </c>
      <c r="N184" s="99">
        <v>2.7000000000000001E-3</v>
      </c>
      <c r="O184" s="95">
        <v>331651</v>
      </c>
      <c r="P184" s="97">
        <v>100.16</v>
      </c>
      <c r="Q184" s="95">
        <v>332.18162999999998</v>
      </c>
      <c r="R184" s="96">
        <v>4.180660987422129E-4</v>
      </c>
      <c r="S184" s="96">
        <v>5.0517429048968924E-5</v>
      </c>
      <c r="T184" s="96">
        <f>Q184/'סכום נכסי הקרן'!$C$42</f>
        <v>6.4047055891638379E-6</v>
      </c>
    </row>
    <row r="185" spans="2:20">
      <c r="B185" s="88" t="s">
        <v>736</v>
      </c>
      <c r="C185" s="85" t="s">
        <v>737</v>
      </c>
      <c r="D185" s="98" t="s">
        <v>148</v>
      </c>
      <c r="E185" s="98" t="s">
        <v>317</v>
      </c>
      <c r="F185" s="85" t="s">
        <v>334</v>
      </c>
      <c r="G185" s="98" t="s">
        <v>319</v>
      </c>
      <c r="H185" s="85" t="s">
        <v>320</v>
      </c>
      <c r="I185" s="85" t="s">
        <v>155</v>
      </c>
      <c r="J185" s="85"/>
      <c r="K185" s="95">
        <v>1.5999999999999994</v>
      </c>
      <c r="L185" s="98" t="s">
        <v>159</v>
      </c>
      <c r="M185" s="99">
        <v>5.9000000000000004E-2</v>
      </c>
      <c r="N185" s="99">
        <v>8.2999999999999949E-3</v>
      </c>
      <c r="O185" s="95">
        <v>33375371</v>
      </c>
      <c r="P185" s="97">
        <v>110.34</v>
      </c>
      <c r="Q185" s="95">
        <v>36826.383260000002</v>
      </c>
      <c r="R185" s="96">
        <v>2.062393969410789E-2</v>
      </c>
      <c r="S185" s="96">
        <v>5.600472860185517E-3</v>
      </c>
      <c r="T185" s="96">
        <f>Q185/'סכום נכסי הקרן'!$C$42</f>
        <v>7.1003969332684535E-4</v>
      </c>
    </row>
    <row r="186" spans="2:20">
      <c r="B186" s="88" t="s">
        <v>738</v>
      </c>
      <c r="C186" s="85" t="s">
        <v>739</v>
      </c>
      <c r="D186" s="98" t="s">
        <v>148</v>
      </c>
      <c r="E186" s="98" t="s">
        <v>317</v>
      </c>
      <c r="F186" s="85" t="s">
        <v>334</v>
      </c>
      <c r="G186" s="98" t="s">
        <v>319</v>
      </c>
      <c r="H186" s="85" t="s">
        <v>320</v>
      </c>
      <c r="I186" s="85" t="s">
        <v>155</v>
      </c>
      <c r="J186" s="85"/>
      <c r="K186" s="95">
        <v>2.13</v>
      </c>
      <c r="L186" s="98" t="s">
        <v>159</v>
      </c>
      <c r="M186" s="99">
        <v>1.8200000000000001E-2</v>
      </c>
      <c r="N186" s="99">
        <v>8.0000000000000002E-3</v>
      </c>
      <c r="O186" s="95">
        <v>468500</v>
      </c>
      <c r="P186" s="97">
        <v>102.32</v>
      </c>
      <c r="Q186" s="95">
        <v>479.36920000000003</v>
      </c>
      <c r="R186" s="96">
        <v>7.4563560461737041E-4</v>
      </c>
      <c r="S186" s="96">
        <v>7.290138093807595E-5</v>
      </c>
      <c r="T186" s="96">
        <f>Q186/'סכום נכסי הקרן'!$C$42</f>
        <v>9.242589948495941E-6</v>
      </c>
    </row>
    <row r="187" spans="2:20">
      <c r="B187" s="88" t="s">
        <v>740</v>
      </c>
      <c r="C187" s="85" t="s">
        <v>741</v>
      </c>
      <c r="D187" s="98" t="s">
        <v>148</v>
      </c>
      <c r="E187" s="98" t="s">
        <v>317</v>
      </c>
      <c r="F187" s="85" t="s">
        <v>742</v>
      </c>
      <c r="G187" s="98" t="s">
        <v>743</v>
      </c>
      <c r="H187" s="85" t="s">
        <v>344</v>
      </c>
      <c r="I187" s="85" t="s">
        <v>155</v>
      </c>
      <c r="J187" s="85"/>
      <c r="K187" s="95">
        <v>2.16</v>
      </c>
      <c r="L187" s="98" t="s">
        <v>159</v>
      </c>
      <c r="M187" s="99">
        <v>4.8399999999999999E-2</v>
      </c>
      <c r="N187" s="99">
        <v>9.7999999999999979E-3</v>
      </c>
      <c r="O187" s="95">
        <v>10180633.539999999</v>
      </c>
      <c r="P187" s="97">
        <v>109.77</v>
      </c>
      <c r="Q187" s="95">
        <v>11175.28188</v>
      </c>
      <c r="R187" s="96">
        <v>1.2119801833333332E-2</v>
      </c>
      <c r="S187" s="96">
        <v>1.6995115276998555E-3</v>
      </c>
      <c r="T187" s="96">
        <f>Q187/'סכום נכסי הקרן'!$C$42</f>
        <v>2.1546763533346913E-4</v>
      </c>
    </row>
    <row r="188" spans="2:20">
      <c r="B188" s="88" t="s">
        <v>744</v>
      </c>
      <c r="C188" s="85" t="s">
        <v>745</v>
      </c>
      <c r="D188" s="98" t="s">
        <v>148</v>
      </c>
      <c r="E188" s="98" t="s">
        <v>317</v>
      </c>
      <c r="F188" s="85" t="s">
        <v>343</v>
      </c>
      <c r="G188" s="98" t="s">
        <v>319</v>
      </c>
      <c r="H188" s="85" t="s">
        <v>344</v>
      </c>
      <c r="I188" s="85" t="s">
        <v>155</v>
      </c>
      <c r="J188" s="85"/>
      <c r="K188" s="95">
        <v>3.1799999999999997</v>
      </c>
      <c r="L188" s="98" t="s">
        <v>159</v>
      </c>
      <c r="M188" s="99">
        <v>1.95E-2</v>
      </c>
      <c r="N188" s="99">
        <v>1.2500000000000001E-2</v>
      </c>
      <c r="O188" s="95">
        <v>15630000</v>
      </c>
      <c r="P188" s="97">
        <v>103.62</v>
      </c>
      <c r="Q188" s="95">
        <v>16195.80602</v>
      </c>
      <c r="R188" s="96">
        <v>2.2817518248175184E-2</v>
      </c>
      <c r="S188" s="96">
        <v>2.4630214545765636E-3</v>
      </c>
      <c r="T188" s="96">
        <f>Q188/'סכום נכסי הקרן'!$C$42</f>
        <v>3.1226702493243629E-4</v>
      </c>
    </row>
    <row r="189" spans="2:20">
      <c r="B189" s="88" t="s">
        <v>746</v>
      </c>
      <c r="C189" s="85" t="s">
        <v>747</v>
      </c>
      <c r="D189" s="98" t="s">
        <v>148</v>
      </c>
      <c r="E189" s="98" t="s">
        <v>317</v>
      </c>
      <c r="F189" s="85" t="s">
        <v>318</v>
      </c>
      <c r="G189" s="98" t="s">
        <v>319</v>
      </c>
      <c r="H189" s="85" t="s">
        <v>344</v>
      </c>
      <c r="I189" s="85" t="s">
        <v>155</v>
      </c>
      <c r="J189" s="85"/>
      <c r="K189" s="95">
        <v>0.95</v>
      </c>
      <c r="L189" s="98" t="s">
        <v>159</v>
      </c>
      <c r="M189" s="99">
        <v>5.4000000000000006E-2</v>
      </c>
      <c r="N189" s="99">
        <v>4.8000000000000004E-3</v>
      </c>
      <c r="O189" s="95">
        <v>40930768</v>
      </c>
      <c r="P189" s="97">
        <v>104.92</v>
      </c>
      <c r="Q189" s="95">
        <v>42944.56179</v>
      </c>
      <c r="R189" s="96">
        <v>1.8553963914509218E-2</v>
      </c>
      <c r="S189" s="96">
        <v>6.530911577697379E-3</v>
      </c>
      <c r="T189" s="96">
        <f>Q189/'סכום נכסי הקרן'!$C$42</f>
        <v>8.280026650498548E-4</v>
      </c>
    </row>
    <row r="190" spans="2:20">
      <c r="B190" s="88" t="s">
        <v>748</v>
      </c>
      <c r="C190" s="85" t="s">
        <v>749</v>
      </c>
      <c r="D190" s="98" t="s">
        <v>148</v>
      </c>
      <c r="E190" s="98" t="s">
        <v>317</v>
      </c>
      <c r="F190" s="85" t="s">
        <v>334</v>
      </c>
      <c r="G190" s="98" t="s">
        <v>319</v>
      </c>
      <c r="H190" s="85" t="s">
        <v>344</v>
      </c>
      <c r="I190" s="85" t="s">
        <v>157</v>
      </c>
      <c r="J190" s="85"/>
      <c r="K190" s="95">
        <v>0.90999999999999992</v>
      </c>
      <c r="L190" s="98" t="s">
        <v>159</v>
      </c>
      <c r="M190" s="99">
        <v>2.4199999999999999E-2</v>
      </c>
      <c r="N190" s="99">
        <v>5.1000000000000004E-3</v>
      </c>
      <c r="O190" s="95">
        <v>4154211</v>
      </c>
      <c r="P190" s="97">
        <v>101.94</v>
      </c>
      <c r="Q190" s="95">
        <v>4234.8026900000004</v>
      </c>
      <c r="R190" s="96">
        <v>4.297809407938025E-3</v>
      </c>
      <c r="S190" s="96">
        <v>6.4401919043042145E-4</v>
      </c>
      <c r="T190" s="96">
        <f>Q190/'סכום נכסי הקרן'!$C$42</f>
        <v>8.1650103461919485E-5</v>
      </c>
    </row>
    <row r="191" spans="2:20">
      <c r="B191" s="88" t="s">
        <v>750</v>
      </c>
      <c r="C191" s="85" t="s">
        <v>751</v>
      </c>
      <c r="D191" s="98" t="s">
        <v>148</v>
      </c>
      <c r="E191" s="98" t="s">
        <v>317</v>
      </c>
      <c r="F191" s="85" t="s">
        <v>334</v>
      </c>
      <c r="G191" s="98" t="s">
        <v>319</v>
      </c>
      <c r="H191" s="85" t="s">
        <v>344</v>
      </c>
      <c r="I191" s="85" t="s">
        <v>157</v>
      </c>
      <c r="J191" s="85"/>
      <c r="K191" s="95">
        <v>2.3699999999999997</v>
      </c>
      <c r="L191" s="98" t="s">
        <v>159</v>
      </c>
      <c r="M191" s="99">
        <v>6.0999999999999999E-2</v>
      </c>
      <c r="N191" s="99">
        <v>1.1399999999999999E-2</v>
      </c>
      <c r="O191" s="95">
        <v>32196218</v>
      </c>
      <c r="P191" s="97">
        <v>115.16</v>
      </c>
      <c r="Q191" s="95">
        <v>37077.165660000006</v>
      </c>
      <c r="R191" s="96">
        <v>1.8795117155495384E-2</v>
      </c>
      <c r="S191" s="96">
        <v>5.6386112789136396E-3</v>
      </c>
      <c r="T191" s="96">
        <f>Q191/'סכום נכסי הקרן'!$C$42</f>
        <v>7.1487496202892245E-4</v>
      </c>
    </row>
    <row r="192" spans="2:20">
      <c r="B192" s="88" t="s">
        <v>752</v>
      </c>
      <c r="C192" s="85" t="s">
        <v>753</v>
      </c>
      <c r="D192" s="98" t="s">
        <v>148</v>
      </c>
      <c r="E192" s="98" t="s">
        <v>317</v>
      </c>
      <c r="F192" s="85" t="s">
        <v>383</v>
      </c>
      <c r="G192" s="98" t="s">
        <v>384</v>
      </c>
      <c r="H192" s="85" t="s">
        <v>378</v>
      </c>
      <c r="I192" s="85" t="s">
        <v>157</v>
      </c>
      <c r="J192" s="85"/>
      <c r="K192" s="95">
        <v>4.03</v>
      </c>
      <c r="L192" s="98" t="s">
        <v>159</v>
      </c>
      <c r="M192" s="99">
        <v>1.5260000000000001E-2</v>
      </c>
      <c r="N192" s="99">
        <v>1.41E-2</v>
      </c>
      <c r="O192" s="95">
        <v>6586366</v>
      </c>
      <c r="P192" s="97">
        <v>100.55</v>
      </c>
      <c r="Q192" s="95">
        <v>6622.59069</v>
      </c>
      <c r="R192" s="96">
        <v>8.9761979069421984E-3</v>
      </c>
      <c r="S192" s="96">
        <v>1.0071485750203502E-3</v>
      </c>
      <c r="T192" s="96">
        <f>Q192/'סכום נכסי הקרן'!$C$42</f>
        <v>1.2768840831742381E-4</v>
      </c>
    </row>
    <row r="193" spans="2:20">
      <c r="B193" s="88" t="s">
        <v>754</v>
      </c>
      <c r="C193" s="85" t="s">
        <v>755</v>
      </c>
      <c r="D193" s="98" t="s">
        <v>148</v>
      </c>
      <c r="E193" s="98" t="s">
        <v>317</v>
      </c>
      <c r="F193" s="85" t="s">
        <v>383</v>
      </c>
      <c r="G193" s="98" t="s">
        <v>384</v>
      </c>
      <c r="H193" s="85" t="s">
        <v>378</v>
      </c>
      <c r="I193" s="85" t="s">
        <v>157</v>
      </c>
      <c r="J193" s="85"/>
      <c r="K193" s="95">
        <v>0.66</v>
      </c>
      <c r="L193" s="98" t="s">
        <v>159</v>
      </c>
      <c r="M193" s="99">
        <v>5.7000000000000002E-2</v>
      </c>
      <c r="N193" s="99">
        <v>4.9000000000000016E-3</v>
      </c>
      <c r="O193" s="95">
        <v>5542218.1699999999</v>
      </c>
      <c r="P193" s="97">
        <v>105.36</v>
      </c>
      <c r="Q193" s="95">
        <v>5839.2810599999993</v>
      </c>
      <c r="R193" s="96">
        <v>1.2504733358407398E-2</v>
      </c>
      <c r="S193" s="96">
        <v>8.8802462269071904E-4</v>
      </c>
      <c r="T193" s="96">
        <f>Q193/'סכום נכסי הקרן'!$C$42</f>
        <v>1.1258562383982684E-4</v>
      </c>
    </row>
    <row r="194" spans="2:20">
      <c r="B194" s="88" t="s">
        <v>756</v>
      </c>
      <c r="C194" s="85" t="s">
        <v>757</v>
      </c>
      <c r="D194" s="98" t="s">
        <v>148</v>
      </c>
      <c r="E194" s="98" t="s">
        <v>317</v>
      </c>
      <c r="F194" s="85" t="s">
        <v>383</v>
      </c>
      <c r="G194" s="98" t="s">
        <v>384</v>
      </c>
      <c r="H194" s="85" t="s">
        <v>378</v>
      </c>
      <c r="I194" s="85" t="s">
        <v>157</v>
      </c>
      <c r="J194" s="85"/>
      <c r="K194" s="95">
        <v>6.9399999999999986</v>
      </c>
      <c r="L194" s="98" t="s">
        <v>159</v>
      </c>
      <c r="M194" s="99">
        <v>3.6499999999999998E-2</v>
      </c>
      <c r="N194" s="99">
        <v>2.8699999999999996E-2</v>
      </c>
      <c r="O194" s="95">
        <v>9909849</v>
      </c>
      <c r="P194" s="97">
        <v>106.85</v>
      </c>
      <c r="Q194" s="95">
        <v>10588.673320000002</v>
      </c>
      <c r="R194" s="96">
        <v>8.9885170172181242E-3</v>
      </c>
      <c r="S194" s="96">
        <v>1.6103014280645512E-3</v>
      </c>
      <c r="T194" s="96">
        <f>Q194/'סכום נכסי הקרן'!$C$42</f>
        <v>2.041573918293857E-4</v>
      </c>
    </row>
    <row r="195" spans="2:20">
      <c r="B195" s="88" t="s">
        <v>758</v>
      </c>
      <c r="C195" s="85" t="s">
        <v>759</v>
      </c>
      <c r="D195" s="98" t="s">
        <v>148</v>
      </c>
      <c r="E195" s="98" t="s">
        <v>317</v>
      </c>
      <c r="F195" s="85" t="s">
        <v>318</v>
      </c>
      <c r="G195" s="98" t="s">
        <v>319</v>
      </c>
      <c r="H195" s="85" t="s">
        <v>378</v>
      </c>
      <c r="I195" s="85" t="s">
        <v>155</v>
      </c>
      <c r="J195" s="85"/>
      <c r="K195" s="95">
        <v>4.21</v>
      </c>
      <c r="L195" s="98" t="s">
        <v>159</v>
      </c>
      <c r="M195" s="99">
        <v>1.5260000000000001E-2</v>
      </c>
      <c r="N195" s="99">
        <v>1.49E-2</v>
      </c>
      <c r="O195" s="95">
        <v>24500290</v>
      </c>
      <c r="P195" s="97">
        <v>100.34</v>
      </c>
      <c r="Q195" s="95">
        <v>24583.591570000001</v>
      </c>
      <c r="R195" s="96">
        <v>2.5789778947368423E-2</v>
      </c>
      <c r="S195" s="96">
        <v>3.738616861222295E-3</v>
      </c>
      <c r="T195" s="96">
        <f>Q195/'סכום נכסי הקרן'!$C$42</f>
        <v>4.739896854925422E-4</v>
      </c>
    </row>
    <row r="196" spans="2:20">
      <c r="B196" s="88" t="s">
        <v>760</v>
      </c>
      <c r="C196" s="85" t="s">
        <v>761</v>
      </c>
      <c r="D196" s="98" t="s">
        <v>148</v>
      </c>
      <c r="E196" s="98" t="s">
        <v>317</v>
      </c>
      <c r="F196" s="85" t="s">
        <v>405</v>
      </c>
      <c r="G196" s="98" t="s">
        <v>364</v>
      </c>
      <c r="H196" s="85" t="s">
        <v>378</v>
      </c>
      <c r="I196" s="85" t="s">
        <v>157</v>
      </c>
      <c r="J196" s="85"/>
      <c r="K196" s="95">
        <v>1.3900000000000006</v>
      </c>
      <c r="L196" s="98" t="s">
        <v>159</v>
      </c>
      <c r="M196" s="99">
        <v>5.2499999999999998E-2</v>
      </c>
      <c r="N196" s="99">
        <v>8.2000000000000024E-3</v>
      </c>
      <c r="O196" s="95">
        <v>539963.31999999995</v>
      </c>
      <c r="P196" s="97">
        <v>106.65</v>
      </c>
      <c r="Q196" s="95">
        <v>575.87086999999997</v>
      </c>
      <c r="R196" s="96">
        <v>1.1883738593779596E-2</v>
      </c>
      <c r="S196" s="96">
        <v>8.7577136088449583E-5</v>
      </c>
      <c r="T196" s="96">
        <f>Q196/'סכום נכסי הקרן'!$C$42</f>
        <v>1.1103212961311683E-5</v>
      </c>
    </row>
    <row r="197" spans="2:20">
      <c r="B197" s="88" t="s">
        <v>762</v>
      </c>
      <c r="C197" s="85" t="s">
        <v>763</v>
      </c>
      <c r="D197" s="98" t="s">
        <v>148</v>
      </c>
      <c r="E197" s="98" t="s">
        <v>317</v>
      </c>
      <c r="F197" s="85" t="s">
        <v>408</v>
      </c>
      <c r="G197" s="98" t="s">
        <v>409</v>
      </c>
      <c r="H197" s="85" t="s">
        <v>378</v>
      </c>
      <c r="I197" s="85" t="s">
        <v>157</v>
      </c>
      <c r="J197" s="85"/>
      <c r="K197" s="95">
        <v>4.84</v>
      </c>
      <c r="L197" s="98" t="s">
        <v>159</v>
      </c>
      <c r="M197" s="99">
        <v>4.8000000000000001E-2</v>
      </c>
      <c r="N197" s="99">
        <v>2.2599999999999999E-2</v>
      </c>
      <c r="O197" s="95">
        <v>44269226</v>
      </c>
      <c r="P197" s="97">
        <v>115.26</v>
      </c>
      <c r="Q197" s="95">
        <v>51024.711369999997</v>
      </c>
      <c r="R197" s="96">
        <v>1.9593372216847142E-2</v>
      </c>
      <c r="S197" s="96">
        <v>7.7597224036082104E-3</v>
      </c>
      <c r="T197" s="96">
        <f>Q197/'סכום נכסי הקרן'!$C$42</f>
        <v>9.8379387835778468E-4</v>
      </c>
    </row>
    <row r="198" spans="2:20" s="150" customFormat="1">
      <c r="B198" s="88" t="s">
        <v>764</v>
      </c>
      <c r="C198" s="85" t="s">
        <v>765</v>
      </c>
      <c r="D198" s="98" t="s">
        <v>148</v>
      </c>
      <c r="E198" s="98" t="s">
        <v>317</v>
      </c>
      <c r="F198" s="85" t="s">
        <v>318</v>
      </c>
      <c r="G198" s="98" t="s">
        <v>319</v>
      </c>
      <c r="H198" s="85" t="s">
        <v>378</v>
      </c>
      <c r="I198" s="85" t="s">
        <v>157</v>
      </c>
      <c r="J198" s="85"/>
      <c r="K198" s="95">
        <v>4.0500000000000007</v>
      </c>
      <c r="L198" s="98" t="s">
        <v>159</v>
      </c>
      <c r="M198" s="99">
        <v>3.2500000000000001E-2</v>
      </c>
      <c r="N198" s="99">
        <v>2.6800000000000004E-2</v>
      </c>
      <c r="O198" s="95">
        <f>20550000/50000</f>
        <v>411</v>
      </c>
      <c r="P198" s="97">
        <f>102.4*50000</f>
        <v>5120000</v>
      </c>
      <c r="Q198" s="95">
        <v>21043.199539999994</v>
      </c>
      <c r="R198" s="96">
        <v>2.2198217661355657E-2</v>
      </c>
      <c r="S198" s="96">
        <v>3.2002020693475595E-3</v>
      </c>
      <c r="T198" s="96">
        <f>Q198/'סכום נכסי הקרן'!$C$42</f>
        <v>4.057283291304455E-4</v>
      </c>
    </row>
    <row r="199" spans="2:20" s="150" customFormat="1">
      <c r="B199" s="88" t="s">
        <v>766</v>
      </c>
      <c r="C199" s="85" t="s">
        <v>767</v>
      </c>
      <c r="D199" s="98" t="s">
        <v>148</v>
      </c>
      <c r="E199" s="98" t="s">
        <v>317</v>
      </c>
      <c r="F199" s="85" t="s">
        <v>318</v>
      </c>
      <c r="G199" s="98" t="s">
        <v>319</v>
      </c>
      <c r="H199" s="85" t="s">
        <v>378</v>
      </c>
      <c r="I199" s="85" t="s">
        <v>155</v>
      </c>
      <c r="J199" s="85"/>
      <c r="K199" s="95">
        <v>3.7100000000000004</v>
      </c>
      <c r="L199" s="98" t="s">
        <v>159</v>
      </c>
      <c r="M199" s="99">
        <v>2.1299999999999999E-2</v>
      </c>
      <c r="N199" s="99">
        <v>1.46E-2</v>
      </c>
      <c r="O199" s="95">
        <v>1395961</v>
      </c>
      <c r="P199" s="97">
        <v>102.77</v>
      </c>
      <c r="Q199" s="95">
        <v>1434.6291299999998</v>
      </c>
      <c r="R199" s="96">
        <v>1.3959623959623961E-3</v>
      </c>
      <c r="S199" s="96">
        <v>2.1817514498426361E-4</v>
      </c>
      <c r="T199" s="96">
        <f>Q199/'סכום נכסי הקרן'!$C$42</f>
        <v>2.7660702391303976E-5</v>
      </c>
    </row>
    <row r="200" spans="2:20" s="150" customFormat="1">
      <c r="B200" s="88" t="s">
        <v>768</v>
      </c>
      <c r="C200" s="85" t="s">
        <v>769</v>
      </c>
      <c r="D200" s="98" t="s">
        <v>148</v>
      </c>
      <c r="E200" s="98" t="s">
        <v>317</v>
      </c>
      <c r="F200" s="85" t="s">
        <v>770</v>
      </c>
      <c r="G200" s="98" t="s">
        <v>319</v>
      </c>
      <c r="H200" s="85" t="s">
        <v>378</v>
      </c>
      <c r="I200" s="85" t="s">
        <v>157</v>
      </c>
      <c r="J200" s="85"/>
      <c r="K200" s="95">
        <v>5.21</v>
      </c>
      <c r="L200" s="98" t="s">
        <v>159</v>
      </c>
      <c r="M200" s="99">
        <v>2.07E-2</v>
      </c>
      <c r="N200" s="99">
        <v>1.7499999999999998E-2</v>
      </c>
      <c r="O200" s="95">
        <v>16794554</v>
      </c>
      <c r="P200" s="97">
        <v>102.69</v>
      </c>
      <c r="Q200" s="95">
        <v>17246.327830000002</v>
      </c>
      <c r="R200" s="96">
        <v>6.6260377254273806E-2</v>
      </c>
      <c r="S200" s="96">
        <v>2.6227824293212224E-3</v>
      </c>
      <c r="T200" s="96">
        <f>Q200/'סכום נכסי הקרן'!$C$42</f>
        <v>3.3252185632707279E-4</v>
      </c>
    </row>
    <row r="201" spans="2:20" s="150" customFormat="1">
      <c r="B201" s="88" t="s">
        <v>771</v>
      </c>
      <c r="C201" s="85" t="s">
        <v>772</v>
      </c>
      <c r="D201" s="98" t="s">
        <v>148</v>
      </c>
      <c r="E201" s="98" t="s">
        <v>317</v>
      </c>
      <c r="F201" s="85" t="s">
        <v>428</v>
      </c>
      <c r="G201" s="98" t="s">
        <v>429</v>
      </c>
      <c r="H201" s="85" t="s">
        <v>430</v>
      </c>
      <c r="I201" s="85" t="s">
        <v>157</v>
      </c>
      <c r="J201" s="85"/>
      <c r="K201" s="95">
        <v>0.16999999999999998</v>
      </c>
      <c r="L201" s="98" t="s">
        <v>159</v>
      </c>
      <c r="M201" s="99">
        <v>6.5000000000000002E-2</v>
      </c>
      <c r="N201" s="99">
        <v>6.9999999999999993E-3</v>
      </c>
      <c r="O201" s="95">
        <v>415.16</v>
      </c>
      <c r="P201" s="97">
        <v>103.13</v>
      </c>
      <c r="Q201" s="95">
        <v>0.42816000000000004</v>
      </c>
      <c r="R201" s="96">
        <v>1.0684953795051422E-6</v>
      </c>
      <c r="S201" s="96">
        <v>6.5113601921956193E-8</v>
      </c>
      <c r="T201" s="96">
        <f>Q201/'סכום נכסי הקרן'!$C$42</f>
        <v>8.2552389939696219E-9</v>
      </c>
    </row>
    <row r="202" spans="2:20" s="150" customFormat="1">
      <c r="B202" s="88" t="s">
        <v>773</v>
      </c>
      <c r="C202" s="85" t="s">
        <v>774</v>
      </c>
      <c r="D202" s="98" t="s">
        <v>148</v>
      </c>
      <c r="E202" s="98" t="s">
        <v>317</v>
      </c>
      <c r="F202" s="85" t="s">
        <v>447</v>
      </c>
      <c r="G202" s="98" t="s">
        <v>364</v>
      </c>
      <c r="H202" s="85" t="s">
        <v>430</v>
      </c>
      <c r="I202" s="85" t="s">
        <v>157</v>
      </c>
      <c r="J202" s="85"/>
      <c r="K202" s="95">
        <v>0.56999999999999995</v>
      </c>
      <c r="L202" s="98" t="s">
        <v>159</v>
      </c>
      <c r="M202" s="99">
        <v>6.4100000000000004E-2</v>
      </c>
      <c r="N202" s="99">
        <v>9.7000000000000003E-3</v>
      </c>
      <c r="O202" s="95">
        <v>869732.8</v>
      </c>
      <c r="P202" s="97">
        <v>105.82</v>
      </c>
      <c r="Q202" s="95">
        <v>920.35127999999997</v>
      </c>
      <c r="R202" s="96">
        <v>4.0517516398330356E-3</v>
      </c>
      <c r="S202" s="96">
        <v>1.3996493571160975E-4</v>
      </c>
      <c r="T202" s="96">
        <f>Q202/'סכום נכסי הקרן'!$C$42</f>
        <v>1.7745048054012176E-5</v>
      </c>
    </row>
    <row r="203" spans="2:20" s="150" customFormat="1">
      <c r="B203" s="88" t="s">
        <v>775</v>
      </c>
      <c r="C203" s="85" t="s">
        <v>776</v>
      </c>
      <c r="D203" s="98" t="s">
        <v>148</v>
      </c>
      <c r="E203" s="98" t="s">
        <v>317</v>
      </c>
      <c r="F203" s="85" t="s">
        <v>452</v>
      </c>
      <c r="G203" s="98" t="s">
        <v>364</v>
      </c>
      <c r="H203" s="85" t="s">
        <v>430</v>
      </c>
      <c r="I203" s="85" t="s">
        <v>155</v>
      </c>
      <c r="J203" s="85"/>
      <c r="K203" s="95">
        <v>0.25</v>
      </c>
      <c r="L203" s="98" t="s">
        <v>159</v>
      </c>
      <c r="M203" s="99">
        <v>6.4000000000000001E-2</v>
      </c>
      <c r="N203" s="99">
        <v>1.2600000000000002E-2</v>
      </c>
      <c r="O203" s="95">
        <v>3221751.3</v>
      </c>
      <c r="P203" s="97">
        <v>106.06</v>
      </c>
      <c r="Q203" s="95">
        <v>3416.9894399999998</v>
      </c>
      <c r="R203" s="96">
        <v>1.1463838644583587E-2</v>
      </c>
      <c r="S203" s="96">
        <v>5.1964800581018301E-4</v>
      </c>
      <c r="T203" s="96">
        <f>Q203/'סכום נכסי הקרן'!$C$42</f>
        <v>6.588206387114728E-5</v>
      </c>
    </row>
    <row r="204" spans="2:20" s="150" customFormat="1">
      <c r="B204" s="88" t="s">
        <v>777</v>
      </c>
      <c r="C204" s="85" t="s">
        <v>778</v>
      </c>
      <c r="D204" s="98" t="s">
        <v>148</v>
      </c>
      <c r="E204" s="98" t="s">
        <v>317</v>
      </c>
      <c r="F204" s="85" t="s">
        <v>452</v>
      </c>
      <c r="G204" s="98" t="s">
        <v>364</v>
      </c>
      <c r="H204" s="85" t="s">
        <v>430</v>
      </c>
      <c r="I204" s="85" t="s">
        <v>155</v>
      </c>
      <c r="J204" s="85"/>
      <c r="K204" s="95">
        <v>1</v>
      </c>
      <c r="L204" s="98" t="s">
        <v>159</v>
      </c>
      <c r="M204" s="99">
        <v>8.0000000000000002E-3</v>
      </c>
      <c r="N204" s="99">
        <v>1.3999999999999997E-2</v>
      </c>
      <c r="O204" s="95">
        <v>10524755</v>
      </c>
      <c r="P204" s="97">
        <v>99.61</v>
      </c>
      <c r="Q204" s="95">
        <v>10483.708720000001</v>
      </c>
      <c r="R204" s="96">
        <v>1.8944109247902345E-2</v>
      </c>
      <c r="S204" s="96">
        <v>1.5943386497099701E-3</v>
      </c>
      <c r="T204" s="96">
        <f>Q204/'סכום נכסי הקרן'!$C$42</f>
        <v>2.0213359731587104E-4</v>
      </c>
    </row>
    <row r="205" spans="2:20" s="150" customFormat="1">
      <c r="B205" s="88" t="s">
        <v>779</v>
      </c>
      <c r="C205" s="85" t="s">
        <v>780</v>
      </c>
      <c r="D205" s="98" t="s">
        <v>148</v>
      </c>
      <c r="E205" s="98" t="s">
        <v>317</v>
      </c>
      <c r="F205" s="85" t="s">
        <v>461</v>
      </c>
      <c r="G205" s="98" t="s">
        <v>364</v>
      </c>
      <c r="H205" s="85" t="s">
        <v>430</v>
      </c>
      <c r="I205" s="85" t="s">
        <v>157</v>
      </c>
      <c r="J205" s="85"/>
      <c r="K205" s="95">
        <v>4</v>
      </c>
      <c r="L205" s="98" t="s">
        <v>159</v>
      </c>
      <c r="M205" s="99">
        <v>5.0499999999999996E-2</v>
      </c>
      <c r="N205" s="99">
        <v>3.0400000000000003E-2</v>
      </c>
      <c r="O205" s="95">
        <v>7929601.5499999998</v>
      </c>
      <c r="P205" s="97">
        <v>109.3</v>
      </c>
      <c r="Q205" s="95">
        <v>8667.0545999999995</v>
      </c>
      <c r="R205" s="96">
        <v>1.3609096808274747E-2</v>
      </c>
      <c r="S205" s="96">
        <v>1.3180660105106949E-3</v>
      </c>
      <c r="T205" s="96">
        <f>Q205/'סכום נכסי הקרן'!$C$42</f>
        <v>1.6710717277836269E-4</v>
      </c>
    </row>
    <row r="206" spans="2:20" s="150" customFormat="1">
      <c r="B206" s="88" t="s">
        <v>781</v>
      </c>
      <c r="C206" s="85" t="s">
        <v>782</v>
      </c>
      <c r="D206" s="98" t="s">
        <v>148</v>
      </c>
      <c r="E206" s="98" t="s">
        <v>317</v>
      </c>
      <c r="F206" s="85" t="s">
        <v>461</v>
      </c>
      <c r="G206" s="98" t="s">
        <v>364</v>
      </c>
      <c r="H206" s="85" t="s">
        <v>430</v>
      </c>
      <c r="I206" s="85" t="s">
        <v>157</v>
      </c>
      <c r="J206" s="85"/>
      <c r="K206" s="95">
        <v>5.8400000000000007</v>
      </c>
      <c r="L206" s="98" t="s">
        <v>159</v>
      </c>
      <c r="M206" s="99">
        <v>4.3499999999999997E-2</v>
      </c>
      <c r="N206" s="99">
        <v>4.0899999999999999E-2</v>
      </c>
      <c r="O206" s="95">
        <v>4924252</v>
      </c>
      <c r="P206" s="97">
        <v>103.38</v>
      </c>
      <c r="Q206" s="95">
        <v>5090.6918900000001</v>
      </c>
      <c r="R206" s="96">
        <v>1.9250248238872253E-2</v>
      </c>
      <c r="S206" s="96">
        <v>7.7418087918719816E-4</v>
      </c>
      <c r="T206" s="96">
        <f>Q206/'סכום נכסי הקרן'!$C$42</f>
        <v>9.8152275309727454E-5</v>
      </c>
    </row>
    <row r="207" spans="2:20" s="150" customFormat="1">
      <c r="B207" s="88" t="s">
        <v>783</v>
      </c>
      <c r="C207" s="85" t="s">
        <v>784</v>
      </c>
      <c r="D207" s="98" t="s">
        <v>148</v>
      </c>
      <c r="E207" s="98" t="s">
        <v>317</v>
      </c>
      <c r="F207" s="85" t="s">
        <v>464</v>
      </c>
      <c r="G207" s="98" t="s">
        <v>319</v>
      </c>
      <c r="H207" s="85" t="s">
        <v>430</v>
      </c>
      <c r="I207" s="85" t="s">
        <v>157</v>
      </c>
      <c r="J207" s="85"/>
      <c r="K207" s="95">
        <v>3.7499999999999996</v>
      </c>
      <c r="L207" s="98" t="s">
        <v>159</v>
      </c>
      <c r="M207" s="99">
        <v>6.4000000000000001E-2</v>
      </c>
      <c r="N207" s="99">
        <v>1.3899999999999999E-2</v>
      </c>
      <c r="O207" s="95">
        <v>10185941</v>
      </c>
      <c r="P207" s="97">
        <v>122.26</v>
      </c>
      <c r="Q207" s="95">
        <v>12453.331100000001</v>
      </c>
      <c r="R207" s="96">
        <v>3.1301291270251004E-2</v>
      </c>
      <c r="S207" s="96">
        <v>1.8938743550254969E-3</v>
      </c>
      <c r="T207" s="96">
        <f>Q207/'סכום נכסי הקרן'!$C$42</f>
        <v>2.4010936215791901E-4</v>
      </c>
    </row>
    <row r="208" spans="2:20" s="150" customFormat="1">
      <c r="B208" s="88" t="s">
        <v>785</v>
      </c>
      <c r="C208" s="85" t="s">
        <v>786</v>
      </c>
      <c r="D208" s="98" t="s">
        <v>148</v>
      </c>
      <c r="E208" s="98" t="s">
        <v>317</v>
      </c>
      <c r="F208" s="85" t="s">
        <v>464</v>
      </c>
      <c r="G208" s="98" t="s">
        <v>319</v>
      </c>
      <c r="H208" s="85" t="s">
        <v>430</v>
      </c>
      <c r="I208" s="85" t="s">
        <v>155</v>
      </c>
      <c r="J208" s="85"/>
      <c r="K208" s="95">
        <v>0.90999999999999981</v>
      </c>
      <c r="L208" s="98" t="s">
        <v>159</v>
      </c>
      <c r="M208" s="99">
        <v>2.1299999999999999E-2</v>
      </c>
      <c r="N208" s="99">
        <v>7.8000000000000005E-3</v>
      </c>
      <c r="O208" s="95">
        <v>13518610</v>
      </c>
      <c r="P208" s="97">
        <v>101.4</v>
      </c>
      <c r="Q208" s="95">
        <v>13707.87026</v>
      </c>
      <c r="R208" s="96">
        <v>1.7675983687259825E-2</v>
      </c>
      <c r="S208" s="96">
        <v>2.0846618257367852E-3</v>
      </c>
      <c r="T208" s="96">
        <f>Q208/'סכום נכסי הקרן'!$C$42</f>
        <v>2.6429779777332888E-4</v>
      </c>
    </row>
    <row r="209" spans="2:20" s="150" customFormat="1">
      <c r="B209" s="88" t="s">
        <v>787</v>
      </c>
      <c r="C209" s="85" t="s">
        <v>788</v>
      </c>
      <c r="D209" s="98" t="s">
        <v>148</v>
      </c>
      <c r="E209" s="98" t="s">
        <v>317</v>
      </c>
      <c r="F209" s="85" t="s">
        <v>471</v>
      </c>
      <c r="G209" s="98" t="s">
        <v>319</v>
      </c>
      <c r="H209" s="85" t="s">
        <v>430</v>
      </c>
      <c r="I209" s="85" t="s">
        <v>157</v>
      </c>
      <c r="J209" s="85"/>
      <c r="K209" s="95">
        <v>0.5</v>
      </c>
      <c r="L209" s="98" t="s">
        <v>159</v>
      </c>
      <c r="M209" s="99">
        <v>1.3100000000000001E-2</v>
      </c>
      <c r="N209" s="99">
        <v>8.5999999999999983E-3</v>
      </c>
      <c r="O209" s="95">
        <v>4431202.43</v>
      </c>
      <c r="P209" s="97">
        <v>100.22</v>
      </c>
      <c r="Q209" s="95">
        <v>4455.5825200000008</v>
      </c>
      <c r="R209" s="96">
        <v>6.0374161960167788E-2</v>
      </c>
      <c r="S209" s="96">
        <v>6.7759488634554004E-4</v>
      </c>
      <c r="T209" s="96">
        <f>Q209/'סכום נכסי הקרן'!$C$42</f>
        <v>8.5906900597798567E-5</v>
      </c>
    </row>
    <row r="210" spans="2:20" s="150" customFormat="1">
      <c r="B210" s="88" t="s">
        <v>789</v>
      </c>
      <c r="C210" s="85" t="s">
        <v>790</v>
      </c>
      <c r="D210" s="98" t="s">
        <v>148</v>
      </c>
      <c r="E210" s="98" t="s">
        <v>317</v>
      </c>
      <c r="F210" s="85" t="s">
        <v>471</v>
      </c>
      <c r="G210" s="98" t="s">
        <v>319</v>
      </c>
      <c r="H210" s="85" t="s">
        <v>430</v>
      </c>
      <c r="I210" s="85" t="s">
        <v>157</v>
      </c>
      <c r="J210" s="85"/>
      <c r="K210" s="95">
        <v>3.4500000000000011</v>
      </c>
      <c r="L210" s="98" t="s">
        <v>159</v>
      </c>
      <c r="M210" s="99">
        <v>1.0500000000000001E-2</v>
      </c>
      <c r="N210" s="99">
        <v>1.1600000000000001E-2</v>
      </c>
      <c r="O210" s="95">
        <v>5771800</v>
      </c>
      <c r="P210" s="97">
        <v>99.65</v>
      </c>
      <c r="Q210" s="95">
        <v>5766.8743400000003</v>
      </c>
      <c r="R210" s="96">
        <v>1.9239333333333334E-2</v>
      </c>
      <c r="S210" s="96">
        <v>8.7701317289962588E-4</v>
      </c>
      <c r="T210" s="96">
        <f>Q210/'סכום נכסי הקרן'!$C$42</f>
        <v>1.1118956914445727E-4</v>
      </c>
    </row>
    <row r="211" spans="2:20" s="150" customFormat="1">
      <c r="B211" s="88" t="s">
        <v>791</v>
      </c>
      <c r="C211" s="85" t="s">
        <v>792</v>
      </c>
      <c r="D211" s="98" t="s">
        <v>148</v>
      </c>
      <c r="E211" s="98" t="s">
        <v>317</v>
      </c>
      <c r="F211" s="85" t="s">
        <v>421</v>
      </c>
      <c r="G211" s="98" t="s">
        <v>402</v>
      </c>
      <c r="H211" s="85" t="s">
        <v>430</v>
      </c>
      <c r="I211" s="85" t="s">
        <v>155</v>
      </c>
      <c r="J211" s="85"/>
      <c r="K211" s="95">
        <v>0.99000000000000032</v>
      </c>
      <c r="L211" s="98" t="s">
        <v>159</v>
      </c>
      <c r="M211" s="99">
        <v>0.06</v>
      </c>
      <c r="N211" s="99">
        <v>7.6000000000000009E-3</v>
      </c>
      <c r="O211" s="95">
        <v>5011869</v>
      </c>
      <c r="P211" s="97">
        <v>105.21</v>
      </c>
      <c r="Q211" s="95">
        <v>5272.9873699999989</v>
      </c>
      <c r="R211" s="96">
        <v>3.1967032275236451E-2</v>
      </c>
      <c r="S211" s="96">
        <v>8.0190396241984908E-4</v>
      </c>
      <c r="T211" s="96">
        <f>Q211/'סכום נכסי הקרן'!$C$42</f>
        <v>1.0166706593687712E-4</v>
      </c>
    </row>
    <row r="212" spans="2:20" s="150" customFormat="1">
      <c r="B212" s="88" t="s">
        <v>793</v>
      </c>
      <c r="C212" s="85" t="s">
        <v>794</v>
      </c>
      <c r="D212" s="98" t="s">
        <v>148</v>
      </c>
      <c r="E212" s="98" t="s">
        <v>317</v>
      </c>
      <c r="F212" s="85" t="s">
        <v>401</v>
      </c>
      <c r="G212" s="98" t="s">
        <v>402</v>
      </c>
      <c r="H212" s="85" t="s">
        <v>430</v>
      </c>
      <c r="I212" s="85" t="s">
        <v>157</v>
      </c>
      <c r="J212" s="85"/>
      <c r="K212" s="95">
        <v>9.68</v>
      </c>
      <c r="L212" s="98" t="s">
        <v>159</v>
      </c>
      <c r="M212" s="99">
        <v>3.95E-2</v>
      </c>
      <c r="N212" s="99">
        <v>3.8400000000000011E-2</v>
      </c>
      <c r="O212" s="95">
        <v>6431500</v>
      </c>
      <c r="P212" s="97">
        <v>103.35</v>
      </c>
      <c r="Q212" s="95">
        <v>6646.9549200000001</v>
      </c>
      <c r="R212" s="96">
        <v>2.6796803147842527E-2</v>
      </c>
      <c r="S212" s="96">
        <v>1.0108538318714221E-3</v>
      </c>
      <c r="T212" s="96">
        <f>Q212/'סכום נכסי הקרן'!$C$42</f>
        <v>1.2815816855087404E-4</v>
      </c>
    </row>
    <row r="213" spans="2:20" s="150" customFormat="1">
      <c r="B213" s="88" t="s">
        <v>795</v>
      </c>
      <c r="C213" s="85" t="s">
        <v>796</v>
      </c>
      <c r="D213" s="98" t="s">
        <v>148</v>
      </c>
      <c r="E213" s="98" t="s">
        <v>317</v>
      </c>
      <c r="F213" s="85" t="s">
        <v>401</v>
      </c>
      <c r="G213" s="98" t="s">
        <v>402</v>
      </c>
      <c r="H213" s="85" t="s">
        <v>430</v>
      </c>
      <c r="I213" s="85" t="s">
        <v>157</v>
      </c>
      <c r="J213" s="85"/>
      <c r="K213" s="95">
        <v>10.260000000000002</v>
      </c>
      <c r="L213" s="98" t="s">
        <v>159</v>
      </c>
      <c r="M213" s="99">
        <v>3.95E-2</v>
      </c>
      <c r="N213" s="99">
        <v>3.9800000000000002E-2</v>
      </c>
      <c r="O213" s="95">
        <v>6431500</v>
      </c>
      <c r="P213" s="97">
        <v>102</v>
      </c>
      <c r="Q213" s="95">
        <v>6560.1296700000003</v>
      </c>
      <c r="R213" s="96">
        <v>2.6796803147842527E-2</v>
      </c>
      <c r="S213" s="96">
        <v>9.9764964473279556E-4</v>
      </c>
      <c r="T213" s="96">
        <f>Q213/'סכום נכסי הקרן'!$C$42</f>
        <v>1.2648411401644494E-4</v>
      </c>
    </row>
    <row r="214" spans="2:20" s="150" customFormat="1">
      <c r="B214" s="88" t="s">
        <v>797</v>
      </c>
      <c r="C214" s="85" t="s">
        <v>798</v>
      </c>
      <c r="D214" s="98" t="s">
        <v>148</v>
      </c>
      <c r="E214" s="98" t="s">
        <v>317</v>
      </c>
      <c r="F214" s="85" t="s">
        <v>490</v>
      </c>
      <c r="G214" s="98" t="s">
        <v>402</v>
      </c>
      <c r="H214" s="85" t="s">
        <v>430</v>
      </c>
      <c r="I214" s="85" t="s">
        <v>155</v>
      </c>
      <c r="J214" s="85"/>
      <c r="K214" s="95">
        <v>0.82000000000000006</v>
      </c>
      <c r="L214" s="98" t="s">
        <v>159</v>
      </c>
      <c r="M214" s="99">
        <v>5.7000000000000002E-2</v>
      </c>
      <c r="N214" s="99">
        <v>8.6E-3</v>
      </c>
      <c r="O214" s="95">
        <v>952146.6</v>
      </c>
      <c r="P214" s="97">
        <v>104.96</v>
      </c>
      <c r="Q214" s="95">
        <v>999.37307999999996</v>
      </c>
      <c r="R214" s="96">
        <v>6.6384987589591989E-3</v>
      </c>
      <c r="S214" s="96">
        <v>1.5198239186901922E-4</v>
      </c>
      <c r="T214" s="96">
        <f>Q214/'סכום נכסי הקרן'!$C$42</f>
        <v>1.9268646346084458E-5</v>
      </c>
    </row>
    <row r="215" spans="2:20" s="150" customFormat="1">
      <c r="B215" s="88" t="s">
        <v>799</v>
      </c>
      <c r="C215" s="85" t="s">
        <v>800</v>
      </c>
      <c r="D215" s="98" t="s">
        <v>148</v>
      </c>
      <c r="E215" s="98" t="s">
        <v>317</v>
      </c>
      <c r="F215" s="85" t="s">
        <v>490</v>
      </c>
      <c r="G215" s="98" t="s">
        <v>402</v>
      </c>
      <c r="H215" s="85" t="s">
        <v>430</v>
      </c>
      <c r="I215" s="85" t="s">
        <v>155</v>
      </c>
      <c r="J215" s="85"/>
      <c r="K215" s="95">
        <v>6.8099999999999987</v>
      </c>
      <c r="L215" s="98" t="s">
        <v>159</v>
      </c>
      <c r="M215" s="99">
        <v>3.9199999999999999E-2</v>
      </c>
      <c r="N215" s="99">
        <v>3.2699999999999993E-2</v>
      </c>
      <c r="O215" s="95">
        <v>21211818.59</v>
      </c>
      <c r="P215" s="97">
        <v>105.3</v>
      </c>
      <c r="Q215" s="95">
        <v>22336.045690000006</v>
      </c>
      <c r="R215" s="96">
        <v>2.2099005254965859E-2</v>
      </c>
      <c r="S215" s="96">
        <v>3.3968151802346914E-3</v>
      </c>
      <c r="T215" s="96">
        <f>Q215/'סכום נכסי הקרן'!$C$42</f>
        <v>4.3065535162363402E-4</v>
      </c>
    </row>
    <row r="216" spans="2:20" s="150" customFormat="1">
      <c r="B216" s="88" t="s">
        <v>801</v>
      </c>
      <c r="C216" s="85" t="s">
        <v>802</v>
      </c>
      <c r="D216" s="98" t="s">
        <v>148</v>
      </c>
      <c r="E216" s="98" t="s">
        <v>317</v>
      </c>
      <c r="F216" s="85" t="s">
        <v>464</v>
      </c>
      <c r="G216" s="98" t="s">
        <v>319</v>
      </c>
      <c r="H216" s="85" t="s">
        <v>430</v>
      </c>
      <c r="I216" s="85" t="s">
        <v>155</v>
      </c>
      <c r="J216" s="85"/>
      <c r="K216" s="95">
        <v>1.39</v>
      </c>
      <c r="L216" s="98" t="s">
        <v>159</v>
      </c>
      <c r="M216" s="99">
        <v>6.0999999999999999E-2</v>
      </c>
      <c r="N216" s="99">
        <v>8.6999999999999994E-3</v>
      </c>
      <c r="O216" s="95">
        <v>10090305</v>
      </c>
      <c r="P216" s="97">
        <v>110.85</v>
      </c>
      <c r="Q216" s="95">
        <v>11185.10332</v>
      </c>
      <c r="R216" s="96">
        <v>2.2422899999999999E-2</v>
      </c>
      <c r="S216" s="96">
        <v>1.7010051500243612E-3</v>
      </c>
      <c r="T216" s="96">
        <f>Q216/'סכום נכסי הקרן'!$C$42</f>
        <v>2.1565699990387489E-4</v>
      </c>
    </row>
    <row r="217" spans="2:20" s="150" customFormat="1">
      <c r="B217" s="88" t="s">
        <v>803</v>
      </c>
      <c r="C217" s="85" t="s">
        <v>804</v>
      </c>
      <c r="D217" s="98" t="s">
        <v>148</v>
      </c>
      <c r="E217" s="98" t="s">
        <v>317</v>
      </c>
      <c r="F217" s="85"/>
      <c r="G217" s="98" t="s">
        <v>805</v>
      </c>
      <c r="H217" s="85" t="s">
        <v>430</v>
      </c>
      <c r="I217" s="85" t="s">
        <v>155</v>
      </c>
      <c r="J217" s="85"/>
      <c r="K217" s="95">
        <v>3.7899999999999987</v>
      </c>
      <c r="L217" s="98" t="s">
        <v>159</v>
      </c>
      <c r="M217" s="99">
        <v>4.2000000000000003E-2</v>
      </c>
      <c r="N217" s="99">
        <v>4.0599999999999997E-2</v>
      </c>
      <c r="O217" s="95">
        <v>58873506</v>
      </c>
      <c r="P217" s="97">
        <v>101.74</v>
      </c>
      <c r="Q217" s="95">
        <v>59897.903040000005</v>
      </c>
      <c r="R217" s="96">
        <v>4.2052504285714283E-2</v>
      </c>
      <c r="S217" s="96">
        <v>9.1091372722965462E-3</v>
      </c>
      <c r="T217" s="96">
        <f>Q217/'סכום נכסי הקרן'!$C$42</f>
        <v>1.1548755251140218E-3</v>
      </c>
    </row>
    <row r="218" spans="2:20" s="150" customFormat="1">
      <c r="B218" s="88" t="s">
        <v>806</v>
      </c>
      <c r="C218" s="85" t="s">
        <v>807</v>
      </c>
      <c r="D218" s="98" t="s">
        <v>148</v>
      </c>
      <c r="E218" s="98" t="s">
        <v>317</v>
      </c>
      <c r="F218" s="85" t="s">
        <v>808</v>
      </c>
      <c r="G218" s="98" t="s">
        <v>487</v>
      </c>
      <c r="H218" s="85" t="s">
        <v>430</v>
      </c>
      <c r="I218" s="85" t="s">
        <v>157</v>
      </c>
      <c r="J218" s="85"/>
      <c r="K218" s="95">
        <v>2.5799999999999996</v>
      </c>
      <c r="L218" s="98" t="s">
        <v>159</v>
      </c>
      <c r="M218" s="99">
        <v>2.3E-2</v>
      </c>
      <c r="N218" s="99">
        <v>1.4999999999999999E-2</v>
      </c>
      <c r="O218" s="95">
        <v>58928619</v>
      </c>
      <c r="P218" s="97">
        <v>102.1</v>
      </c>
      <c r="Q218" s="95">
        <v>60166.119930000001</v>
      </c>
      <c r="R218" s="96">
        <v>1.8905016507388784E-2</v>
      </c>
      <c r="S218" s="96">
        <v>9.149927088730133E-3</v>
      </c>
      <c r="T218" s="96">
        <f>Q218/'סכום נכסי הקרן'!$C$42</f>
        <v>1.1600469435771412E-3</v>
      </c>
    </row>
    <row r="219" spans="2:20" s="150" customFormat="1">
      <c r="B219" s="88" t="s">
        <v>809</v>
      </c>
      <c r="C219" s="85" t="s">
        <v>810</v>
      </c>
      <c r="D219" s="98" t="s">
        <v>148</v>
      </c>
      <c r="E219" s="98" t="s">
        <v>317</v>
      </c>
      <c r="F219" s="85" t="s">
        <v>808</v>
      </c>
      <c r="G219" s="98" t="s">
        <v>487</v>
      </c>
      <c r="H219" s="85" t="s">
        <v>430</v>
      </c>
      <c r="I219" s="85" t="s">
        <v>157</v>
      </c>
      <c r="J219" s="85"/>
      <c r="K219" s="95">
        <v>7.18</v>
      </c>
      <c r="L219" s="98" t="s">
        <v>159</v>
      </c>
      <c r="M219" s="99">
        <v>1.7500000000000002E-2</v>
      </c>
      <c r="N219" s="99">
        <v>2.1599999999999998E-2</v>
      </c>
      <c r="O219" s="95">
        <v>44973789</v>
      </c>
      <c r="P219" s="97">
        <v>97.37</v>
      </c>
      <c r="Q219" s="95">
        <v>43790.97984</v>
      </c>
      <c r="R219" s="96">
        <v>3.1132390464336791E-2</v>
      </c>
      <c r="S219" s="96">
        <v>6.6596329154385474E-3</v>
      </c>
      <c r="T219" s="96">
        <f>Q219/'סכום נכסי הקרן'!$C$42</f>
        <v>8.4432222617550812E-4</v>
      </c>
    </row>
    <row r="220" spans="2:20" s="150" customFormat="1">
      <c r="B220" s="88" t="s">
        <v>811</v>
      </c>
      <c r="C220" s="85" t="s">
        <v>812</v>
      </c>
      <c r="D220" s="98" t="s">
        <v>148</v>
      </c>
      <c r="E220" s="98" t="s">
        <v>317</v>
      </c>
      <c r="F220" s="85" t="s">
        <v>813</v>
      </c>
      <c r="G220" s="98" t="s">
        <v>154</v>
      </c>
      <c r="H220" s="85" t="s">
        <v>430</v>
      </c>
      <c r="I220" s="85" t="s">
        <v>155</v>
      </c>
      <c r="J220" s="85"/>
      <c r="K220" s="95">
        <v>4.79</v>
      </c>
      <c r="L220" s="98" t="s">
        <v>159</v>
      </c>
      <c r="M220" s="99">
        <v>2.75E-2</v>
      </c>
      <c r="N220" s="99">
        <v>2.3300000000000001E-2</v>
      </c>
      <c r="O220" s="95">
        <v>19556195.760000002</v>
      </c>
      <c r="P220" s="97">
        <v>102.29</v>
      </c>
      <c r="Q220" s="95">
        <v>20004.031999999999</v>
      </c>
      <c r="R220" s="96">
        <v>3.4262096111421718E-2</v>
      </c>
      <c r="S220" s="96">
        <v>3.0421678262380252E-3</v>
      </c>
      <c r="T220" s="96">
        <f>Q220/'סכום נכסי הקרן'!$C$42</f>
        <v>3.8569241639344195E-4</v>
      </c>
    </row>
    <row r="221" spans="2:20" s="150" customFormat="1">
      <c r="B221" s="88" t="s">
        <v>814</v>
      </c>
      <c r="C221" s="85" t="s">
        <v>815</v>
      </c>
      <c r="D221" s="98" t="s">
        <v>148</v>
      </c>
      <c r="E221" s="98" t="s">
        <v>317</v>
      </c>
      <c r="F221" s="85" t="s">
        <v>544</v>
      </c>
      <c r="G221" s="98" t="s">
        <v>364</v>
      </c>
      <c r="H221" s="85" t="s">
        <v>536</v>
      </c>
      <c r="I221" s="85" t="s">
        <v>157</v>
      </c>
      <c r="J221" s="85"/>
      <c r="K221" s="95">
        <v>5.09</v>
      </c>
      <c r="L221" s="98" t="s">
        <v>159</v>
      </c>
      <c r="M221" s="99">
        <v>3.5000000000000003E-2</v>
      </c>
      <c r="N221" s="99">
        <v>2.1700000000000001E-2</v>
      </c>
      <c r="O221" s="95">
        <v>5858099.9900000002</v>
      </c>
      <c r="P221" s="97">
        <v>107.84</v>
      </c>
      <c r="Q221" s="95">
        <v>6317.3747699999994</v>
      </c>
      <c r="R221" s="96">
        <v>5.7937602820676393E-2</v>
      </c>
      <c r="S221" s="96">
        <v>9.6073203000184384E-4</v>
      </c>
      <c r="T221" s="96">
        <f>Q221/'סכום נכסי הקרן'!$C$42</f>
        <v>1.2180362140513794E-4</v>
      </c>
    </row>
    <row r="222" spans="2:20" s="150" customFormat="1">
      <c r="B222" s="88" t="s">
        <v>816</v>
      </c>
      <c r="C222" s="85" t="s">
        <v>817</v>
      </c>
      <c r="D222" s="98" t="s">
        <v>148</v>
      </c>
      <c r="E222" s="98" t="s">
        <v>317</v>
      </c>
      <c r="F222" s="85" t="s">
        <v>818</v>
      </c>
      <c r="G222" s="98" t="s">
        <v>384</v>
      </c>
      <c r="H222" s="85" t="s">
        <v>536</v>
      </c>
      <c r="I222" s="85" t="s">
        <v>155</v>
      </c>
      <c r="J222" s="85"/>
      <c r="K222" s="95">
        <v>1.73</v>
      </c>
      <c r="L222" s="98" t="s">
        <v>159</v>
      </c>
      <c r="M222" s="99">
        <v>6.9000000000000006E-2</v>
      </c>
      <c r="N222" s="99">
        <v>1.7399999999999995E-2</v>
      </c>
      <c r="O222" s="95">
        <v>1.46</v>
      </c>
      <c r="P222" s="97">
        <v>109.11</v>
      </c>
      <c r="Q222" s="95">
        <v>1.5900000000000001E-3</v>
      </c>
      <c r="R222" s="96">
        <v>3.4574216159893908E-9</v>
      </c>
      <c r="S222" s="96">
        <v>2.4180359458125545E-10</v>
      </c>
      <c r="T222" s="96">
        <f>Q222/'סכום נכסי הקרן'!$C$42</f>
        <v>3.0656366779735843E-11</v>
      </c>
    </row>
    <row r="223" spans="2:20" s="150" customFormat="1">
      <c r="B223" s="88" t="s">
        <v>819</v>
      </c>
      <c r="C223" s="85" t="s">
        <v>820</v>
      </c>
      <c r="D223" s="98" t="s">
        <v>148</v>
      </c>
      <c r="E223" s="98" t="s">
        <v>317</v>
      </c>
      <c r="F223" s="85" t="s">
        <v>821</v>
      </c>
      <c r="G223" s="98" t="s">
        <v>425</v>
      </c>
      <c r="H223" s="85" t="s">
        <v>536</v>
      </c>
      <c r="I223" s="85" t="s">
        <v>155</v>
      </c>
      <c r="J223" s="85"/>
      <c r="K223" s="95">
        <v>1.85</v>
      </c>
      <c r="L223" s="98" t="s">
        <v>159</v>
      </c>
      <c r="M223" s="99">
        <v>5.5500000000000001E-2</v>
      </c>
      <c r="N223" s="99">
        <v>1.49E-2</v>
      </c>
      <c r="O223" s="95">
        <v>749817.6</v>
      </c>
      <c r="P223" s="97">
        <v>108.08</v>
      </c>
      <c r="Q223" s="95">
        <v>810.40287000000001</v>
      </c>
      <c r="R223" s="96">
        <v>1.56212E-2</v>
      </c>
      <c r="S223" s="96">
        <v>1.2324423083331186E-4</v>
      </c>
      <c r="T223" s="96">
        <f>Q223/'סכום נכסי הקרן'!$C$42</f>
        <v>1.5625162026459487E-5</v>
      </c>
    </row>
    <row r="224" spans="2:20" s="150" customFormat="1">
      <c r="B224" s="88" t="s">
        <v>822</v>
      </c>
      <c r="C224" s="85" t="s">
        <v>823</v>
      </c>
      <c r="D224" s="98" t="s">
        <v>148</v>
      </c>
      <c r="E224" s="98" t="s">
        <v>317</v>
      </c>
      <c r="F224" s="85" t="s">
        <v>555</v>
      </c>
      <c r="G224" s="98" t="s">
        <v>319</v>
      </c>
      <c r="H224" s="85" t="s">
        <v>536</v>
      </c>
      <c r="I224" s="85" t="s">
        <v>157</v>
      </c>
      <c r="J224" s="85"/>
      <c r="K224" s="95">
        <v>0.17</v>
      </c>
      <c r="L224" s="98" t="s">
        <v>159</v>
      </c>
      <c r="M224" s="99">
        <v>1.0700000000000001E-2</v>
      </c>
      <c r="N224" s="99">
        <v>1.1700000000000002E-2</v>
      </c>
      <c r="O224" s="95">
        <v>1872201.25</v>
      </c>
      <c r="P224" s="97">
        <v>100.07</v>
      </c>
      <c r="Q224" s="95">
        <v>1873.51179</v>
      </c>
      <c r="R224" s="96">
        <v>1.7830488095238094E-2</v>
      </c>
      <c r="S224" s="96">
        <v>2.8491942472475608E-4</v>
      </c>
      <c r="T224" s="96">
        <f>Q224/'סכום נכסי הקרן'!$C$42</f>
        <v>3.6122682138615996E-5</v>
      </c>
    </row>
    <row r="225" spans="2:20" s="150" customFormat="1">
      <c r="B225" s="88" t="s">
        <v>824</v>
      </c>
      <c r="C225" s="85" t="s">
        <v>825</v>
      </c>
      <c r="D225" s="98" t="s">
        <v>148</v>
      </c>
      <c r="E225" s="98" t="s">
        <v>317</v>
      </c>
      <c r="F225" s="85" t="s">
        <v>539</v>
      </c>
      <c r="G225" s="98" t="s">
        <v>319</v>
      </c>
      <c r="H225" s="85" t="s">
        <v>536</v>
      </c>
      <c r="I225" s="85" t="s">
        <v>155</v>
      </c>
      <c r="J225" s="85"/>
      <c r="K225" s="95">
        <v>3.1</v>
      </c>
      <c r="L225" s="98" t="s">
        <v>159</v>
      </c>
      <c r="M225" s="99">
        <v>1.52E-2</v>
      </c>
      <c r="N225" s="99">
        <v>1.2199999999999999E-2</v>
      </c>
      <c r="O225" s="95">
        <v>19374360</v>
      </c>
      <c r="P225" s="97">
        <v>101.04</v>
      </c>
      <c r="Q225" s="95">
        <v>19575.853340000001</v>
      </c>
      <c r="R225" s="96">
        <v>3.7644969494423502E-2</v>
      </c>
      <c r="S225" s="96">
        <v>2.9770513865455821E-3</v>
      </c>
      <c r="T225" s="96">
        <f>Q225/'סכום נכסי הקרן'!$C$42</f>
        <v>3.774368176209792E-4</v>
      </c>
    </row>
    <row r="226" spans="2:20" s="150" customFormat="1">
      <c r="B226" s="88" t="s">
        <v>826</v>
      </c>
      <c r="C226" s="85" t="s">
        <v>827</v>
      </c>
      <c r="D226" s="98" t="s">
        <v>148</v>
      </c>
      <c r="E226" s="98" t="s">
        <v>317</v>
      </c>
      <c r="F226" s="85" t="s">
        <v>828</v>
      </c>
      <c r="G226" s="98" t="s">
        <v>364</v>
      </c>
      <c r="H226" s="85" t="s">
        <v>536</v>
      </c>
      <c r="I226" s="85" t="s">
        <v>155</v>
      </c>
      <c r="J226" s="85"/>
      <c r="K226" s="95">
        <v>4</v>
      </c>
      <c r="L226" s="98" t="s">
        <v>159</v>
      </c>
      <c r="M226" s="99">
        <v>6.0499999999999998E-2</v>
      </c>
      <c r="N226" s="99">
        <v>5.4099999999999981E-2</v>
      </c>
      <c r="O226" s="95">
        <v>19506828</v>
      </c>
      <c r="P226" s="97">
        <v>104.83</v>
      </c>
      <c r="Q226" s="95">
        <v>20449.007130000002</v>
      </c>
      <c r="R226" s="96">
        <v>2.0905556037822598E-2</v>
      </c>
      <c r="S226" s="96">
        <v>3.1098386350010832E-3</v>
      </c>
      <c r="T226" s="96">
        <f>Q226/'סכום נכסי הקרן'!$C$42</f>
        <v>3.9427186343315307E-4</v>
      </c>
    </row>
    <row r="227" spans="2:20" s="150" customFormat="1">
      <c r="B227" s="88" t="s">
        <v>829</v>
      </c>
      <c r="C227" s="85" t="s">
        <v>830</v>
      </c>
      <c r="D227" s="98" t="s">
        <v>148</v>
      </c>
      <c r="E227" s="98" t="s">
        <v>317</v>
      </c>
      <c r="F227" s="85" t="s">
        <v>563</v>
      </c>
      <c r="G227" s="98" t="s">
        <v>364</v>
      </c>
      <c r="H227" s="85" t="s">
        <v>536</v>
      </c>
      <c r="I227" s="85" t="s">
        <v>155</v>
      </c>
      <c r="J227" s="85"/>
      <c r="K227" s="95">
        <v>4.120000000000001</v>
      </c>
      <c r="L227" s="98" t="s">
        <v>159</v>
      </c>
      <c r="M227" s="99">
        <v>7.0499999999999993E-2</v>
      </c>
      <c r="N227" s="99">
        <v>2.7900000000000001E-2</v>
      </c>
      <c r="O227" s="95">
        <v>7884.9</v>
      </c>
      <c r="P227" s="97">
        <v>120.03</v>
      </c>
      <c r="Q227" s="95">
        <v>9.4642499999999998</v>
      </c>
      <c r="R227" s="96">
        <v>1.1789082050210913E-5</v>
      </c>
      <c r="S227" s="96">
        <v>1.4393016792551238E-6</v>
      </c>
      <c r="T227" s="96">
        <f>Q227/'סכום נכסי הקרן'!$C$42</f>
        <v>1.8247768509126724E-7</v>
      </c>
    </row>
    <row r="228" spans="2:20" s="150" customFormat="1">
      <c r="B228" s="88" t="s">
        <v>831</v>
      </c>
      <c r="C228" s="85" t="s">
        <v>832</v>
      </c>
      <c r="D228" s="98" t="s">
        <v>148</v>
      </c>
      <c r="E228" s="98" t="s">
        <v>317</v>
      </c>
      <c r="F228" s="85" t="s">
        <v>571</v>
      </c>
      <c r="G228" s="98" t="s">
        <v>384</v>
      </c>
      <c r="H228" s="85" t="s">
        <v>536</v>
      </c>
      <c r="I228" s="85" t="s">
        <v>157</v>
      </c>
      <c r="J228" s="85"/>
      <c r="K228" s="95">
        <v>0.27</v>
      </c>
      <c r="L228" s="98" t="s">
        <v>159</v>
      </c>
      <c r="M228" s="99">
        <v>6.25E-2</v>
      </c>
      <c r="N228" s="99">
        <v>1.2900000000000002E-2</v>
      </c>
      <c r="O228" s="95">
        <v>2105788.25</v>
      </c>
      <c r="P228" s="97">
        <v>105.89</v>
      </c>
      <c r="Q228" s="95">
        <v>2229.8192999999997</v>
      </c>
      <c r="R228" s="96">
        <v>1.2868944626800325E-2</v>
      </c>
      <c r="S228" s="96">
        <v>3.3910586289726962E-4</v>
      </c>
      <c r="T228" s="96">
        <f>Q228/'סכום נכסי הקרן'!$C$42</f>
        <v>4.2992552398323153E-5</v>
      </c>
    </row>
    <row r="229" spans="2:20" s="150" customFormat="1">
      <c r="B229" s="88" t="s">
        <v>833</v>
      </c>
      <c r="C229" s="85" t="s">
        <v>834</v>
      </c>
      <c r="D229" s="98" t="s">
        <v>148</v>
      </c>
      <c r="E229" s="98" t="s">
        <v>317</v>
      </c>
      <c r="F229" s="85" t="s">
        <v>571</v>
      </c>
      <c r="G229" s="98" t="s">
        <v>384</v>
      </c>
      <c r="H229" s="85" t="s">
        <v>536</v>
      </c>
      <c r="I229" s="85" t="s">
        <v>157</v>
      </c>
      <c r="J229" s="85"/>
      <c r="K229" s="95">
        <v>4.9799999999999995</v>
      </c>
      <c r="L229" s="98" t="s">
        <v>159</v>
      </c>
      <c r="M229" s="99">
        <v>4.1399999999999999E-2</v>
      </c>
      <c r="N229" s="99">
        <v>2.7799999999999995E-2</v>
      </c>
      <c r="O229" s="95">
        <v>9579956.7100000009</v>
      </c>
      <c r="P229" s="97">
        <v>107.95</v>
      </c>
      <c r="Q229" s="95">
        <v>10341.563260000001</v>
      </c>
      <c r="R229" s="96">
        <v>1.1915221998964337E-2</v>
      </c>
      <c r="S229" s="96">
        <v>1.5727214904763815E-3</v>
      </c>
      <c r="T229" s="96">
        <f>Q229/'סכום נכסי הקרן'!$C$42</f>
        <v>1.9939292853735893E-4</v>
      </c>
    </row>
    <row r="230" spans="2:20" s="150" customFormat="1">
      <c r="B230" s="88" t="s">
        <v>835</v>
      </c>
      <c r="C230" s="85" t="s">
        <v>836</v>
      </c>
      <c r="D230" s="98" t="s">
        <v>148</v>
      </c>
      <c r="E230" s="98" t="s">
        <v>317</v>
      </c>
      <c r="F230" s="85" t="s">
        <v>582</v>
      </c>
      <c r="G230" s="98" t="s">
        <v>384</v>
      </c>
      <c r="H230" s="85" t="s">
        <v>536</v>
      </c>
      <c r="I230" s="85" t="s">
        <v>157</v>
      </c>
      <c r="J230" s="85"/>
      <c r="K230" s="95">
        <v>3.1700000000000004</v>
      </c>
      <c r="L230" s="98" t="s">
        <v>159</v>
      </c>
      <c r="M230" s="99">
        <v>1.3000000000000001E-2</v>
      </c>
      <c r="N230" s="99">
        <v>1.6E-2</v>
      </c>
      <c r="O230" s="95">
        <v>21010376</v>
      </c>
      <c r="P230" s="97">
        <v>99.11</v>
      </c>
      <c r="Q230" s="95">
        <v>20823.38365</v>
      </c>
      <c r="R230" s="96">
        <v>3.8470536966576457E-2</v>
      </c>
      <c r="S230" s="96">
        <v>3.1667729672418508E-3</v>
      </c>
      <c r="T230" s="96">
        <f>Q230/'סכום נכסי הקרן'!$C$42</f>
        <v>4.0149011746512856E-4</v>
      </c>
    </row>
    <row r="231" spans="2:20" s="150" customFormat="1">
      <c r="B231" s="88" t="s">
        <v>837</v>
      </c>
      <c r="C231" s="85" t="s">
        <v>838</v>
      </c>
      <c r="D231" s="98" t="s">
        <v>148</v>
      </c>
      <c r="E231" s="98" t="s">
        <v>317</v>
      </c>
      <c r="F231" s="85" t="s">
        <v>582</v>
      </c>
      <c r="G231" s="98" t="s">
        <v>384</v>
      </c>
      <c r="H231" s="85" t="s">
        <v>536</v>
      </c>
      <c r="I231" s="85" t="s">
        <v>157</v>
      </c>
      <c r="J231" s="85"/>
      <c r="K231" s="95">
        <v>0.73999999999999977</v>
      </c>
      <c r="L231" s="98" t="s">
        <v>159</v>
      </c>
      <c r="M231" s="99">
        <v>5.5E-2</v>
      </c>
      <c r="N231" s="99">
        <v>9.8999999999999991E-3</v>
      </c>
      <c r="O231" s="95">
        <v>760489.2</v>
      </c>
      <c r="P231" s="97">
        <v>104.73</v>
      </c>
      <c r="Q231" s="95">
        <v>796.4603400000002</v>
      </c>
      <c r="R231" s="96">
        <v>3.1353286169130677E-3</v>
      </c>
      <c r="S231" s="96">
        <v>1.211238824864207E-4</v>
      </c>
      <c r="T231" s="96">
        <f>Q231/'סכום נכסי הקרן'!$C$42</f>
        <v>1.5356339816700075E-5</v>
      </c>
    </row>
    <row r="232" spans="2:20" s="150" customFormat="1">
      <c r="B232" s="88" t="s">
        <v>839</v>
      </c>
      <c r="C232" s="85" t="s">
        <v>840</v>
      </c>
      <c r="D232" s="98" t="s">
        <v>148</v>
      </c>
      <c r="E232" s="98" t="s">
        <v>317</v>
      </c>
      <c r="F232" s="85"/>
      <c r="G232" s="98" t="s">
        <v>364</v>
      </c>
      <c r="H232" s="85" t="s">
        <v>536</v>
      </c>
      <c r="I232" s="85" t="s">
        <v>157</v>
      </c>
      <c r="J232" s="85"/>
      <c r="K232" s="95">
        <v>3.4600000000000004</v>
      </c>
      <c r="L232" s="98" t="s">
        <v>159</v>
      </c>
      <c r="M232" s="99">
        <v>5.0999999999999997E-2</v>
      </c>
      <c r="N232" s="99">
        <v>5.0300000000000004E-2</v>
      </c>
      <c r="O232" s="95">
        <v>53359310</v>
      </c>
      <c r="P232" s="97">
        <v>100.42</v>
      </c>
      <c r="Q232" s="95">
        <v>53583.41732</v>
      </c>
      <c r="R232" s="96">
        <v>6.2998004722550183E-2</v>
      </c>
      <c r="S232" s="96">
        <v>8.1488446024676111E-3</v>
      </c>
      <c r="T232" s="96">
        <f>Q232/'סכום נכסי הקרן'!$C$42</f>
        <v>1.0331276067129371E-3</v>
      </c>
    </row>
    <row r="233" spans="2:20" s="150" customFormat="1">
      <c r="B233" s="88" t="s">
        <v>841</v>
      </c>
      <c r="C233" s="85" t="s">
        <v>842</v>
      </c>
      <c r="D233" s="98" t="s">
        <v>148</v>
      </c>
      <c r="E233" s="98" t="s">
        <v>317</v>
      </c>
      <c r="F233" s="85" t="s">
        <v>843</v>
      </c>
      <c r="G233" s="98" t="s">
        <v>364</v>
      </c>
      <c r="H233" s="85" t="s">
        <v>536</v>
      </c>
      <c r="I233" s="85" t="s">
        <v>157</v>
      </c>
      <c r="J233" s="85"/>
      <c r="K233" s="95">
        <v>4.6100000000000003</v>
      </c>
      <c r="L233" s="98" t="s">
        <v>159</v>
      </c>
      <c r="M233" s="99">
        <v>3.3500000000000002E-2</v>
      </c>
      <c r="N233" s="99">
        <v>2.5399999999999999E-2</v>
      </c>
      <c r="O233" s="95">
        <v>14511000</v>
      </c>
      <c r="P233" s="97">
        <v>103.79</v>
      </c>
      <c r="Q233" s="95">
        <v>15304.026149999998</v>
      </c>
      <c r="R233" s="96">
        <v>2.3463315346570195E-2</v>
      </c>
      <c r="S233" s="96">
        <v>2.3274015941103969E-3</v>
      </c>
      <c r="T233" s="96">
        <f>Q233/'סכום נכסי הקרן'!$C$42</f>
        <v>2.9507285462960283E-4</v>
      </c>
    </row>
    <row r="234" spans="2:20" s="150" customFormat="1">
      <c r="B234" s="88" t="s">
        <v>844</v>
      </c>
      <c r="C234" s="85" t="s">
        <v>845</v>
      </c>
      <c r="D234" s="98" t="s">
        <v>148</v>
      </c>
      <c r="E234" s="98" t="s">
        <v>317</v>
      </c>
      <c r="F234" s="85" t="s">
        <v>587</v>
      </c>
      <c r="G234" s="98" t="s">
        <v>154</v>
      </c>
      <c r="H234" s="85" t="s">
        <v>536</v>
      </c>
      <c r="I234" s="85" t="s">
        <v>157</v>
      </c>
      <c r="J234" s="85"/>
      <c r="K234" s="95">
        <v>0.34999999999999992</v>
      </c>
      <c r="L234" s="98" t="s">
        <v>159</v>
      </c>
      <c r="M234" s="99">
        <v>5.45E-2</v>
      </c>
      <c r="N234" s="99">
        <v>9.3999999999999969E-3</v>
      </c>
      <c r="O234" s="95">
        <v>50.49</v>
      </c>
      <c r="P234" s="97">
        <v>105.11</v>
      </c>
      <c r="Q234" s="95">
        <v>5.3080000000000009E-2</v>
      </c>
      <c r="R234" s="96">
        <v>4.4420731881398002E-7</v>
      </c>
      <c r="S234" s="96">
        <v>8.0722860379704667E-9</v>
      </c>
      <c r="T234" s="96">
        <f>Q234/'סכום נכסי הקרן'!$C$42</f>
        <v>1.0234213513637603E-9</v>
      </c>
    </row>
    <row r="235" spans="2:20" s="150" customFormat="1">
      <c r="B235" s="88" t="s">
        <v>846</v>
      </c>
      <c r="C235" s="85" t="s">
        <v>847</v>
      </c>
      <c r="D235" s="98" t="s">
        <v>148</v>
      </c>
      <c r="E235" s="98" t="s">
        <v>317</v>
      </c>
      <c r="F235" s="85" t="s">
        <v>848</v>
      </c>
      <c r="G235" s="98" t="s">
        <v>849</v>
      </c>
      <c r="H235" s="85" t="s">
        <v>313</v>
      </c>
      <c r="I235" s="85" t="s">
        <v>157</v>
      </c>
      <c r="J235" s="85"/>
      <c r="K235" s="95">
        <v>1.22</v>
      </c>
      <c r="L235" s="98" t="s">
        <v>159</v>
      </c>
      <c r="M235" s="99">
        <v>6.3E-2</v>
      </c>
      <c r="N235" s="99">
        <v>1.2199999999999999E-2</v>
      </c>
      <c r="O235" s="95">
        <v>7164000</v>
      </c>
      <c r="P235" s="97">
        <v>107.84</v>
      </c>
      <c r="Q235" s="95">
        <v>7725.6576100000002</v>
      </c>
      <c r="R235" s="96">
        <v>2.5472000000000002E-2</v>
      </c>
      <c r="S235" s="96">
        <v>1.1749004909446736E-3</v>
      </c>
      <c r="T235" s="96">
        <f>Q235/'סכום נכסי הקרן'!$C$42</f>
        <v>1.4895634799170905E-4</v>
      </c>
    </row>
    <row r="236" spans="2:20" s="150" customFormat="1">
      <c r="B236" s="88" t="s">
        <v>850</v>
      </c>
      <c r="C236" s="85" t="s">
        <v>851</v>
      </c>
      <c r="D236" s="98" t="s">
        <v>148</v>
      </c>
      <c r="E236" s="98" t="s">
        <v>317</v>
      </c>
      <c r="F236" s="85" t="s">
        <v>848</v>
      </c>
      <c r="G236" s="98" t="s">
        <v>849</v>
      </c>
      <c r="H236" s="85" t="s">
        <v>313</v>
      </c>
      <c r="I236" s="85" t="s">
        <v>157</v>
      </c>
      <c r="J236" s="85"/>
      <c r="K236" s="95">
        <v>5.0699999999999994</v>
      </c>
      <c r="L236" s="98" t="s">
        <v>159</v>
      </c>
      <c r="M236" s="99">
        <v>4.7500000000000001E-2</v>
      </c>
      <c r="N236" s="99">
        <v>3.0600000000000006E-2</v>
      </c>
      <c r="O236" s="95">
        <v>14594800</v>
      </c>
      <c r="P236" s="97">
        <v>110.07</v>
      </c>
      <c r="Q236" s="95">
        <v>16064.497009999999</v>
      </c>
      <c r="R236" s="96">
        <v>2.9074465118132196E-2</v>
      </c>
      <c r="S236" s="96">
        <v>2.4430522780866854E-3</v>
      </c>
      <c r="T236" s="96">
        <f>Q236/'סכום נכסי הקרן'!$C$42</f>
        <v>3.0973529086196836E-4</v>
      </c>
    </row>
    <row r="237" spans="2:20" s="150" customFormat="1">
      <c r="B237" s="88" t="s">
        <v>852</v>
      </c>
      <c r="C237" s="85" t="s">
        <v>853</v>
      </c>
      <c r="D237" s="98" t="s">
        <v>148</v>
      </c>
      <c r="E237" s="98" t="s">
        <v>317</v>
      </c>
      <c r="F237" s="85" t="s">
        <v>539</v>
      </c>
      <c r="G237" s="98" t="s">
        <v>319</v>
      </c>
      <c r="H237" s="85" t="s">
        <v>313</v>
      </c>
      <c r="I237" s="85" t="s">
        <v>155</v>
      </c>
      <c r="J237" s="85"/>
      <c r="K237" s="95">
        <v>3.7600000000000002</v>
      </c>
      <c r="L237" s="98" t="s">
        <v>159</v>
      </c>
      <c r="M237" s="99">
        <v>2.6200000000000001E-2</v>
      </c>
      <c r="N237" s="99">
        <v>1.61E-2</v>
      </c>
      <c r="O237" s="95">
        <v>2325747</v>
      </c>
      <c r="P237" s="97">
        <v>104</v>
      </c>
      <c r="Q237" s="95">
        <v>2418.7768799999999</v>
      </c>
      <c r="R237" s="96">
        <v>2.4094014172053705E-2</v>
      </c>
      <c r="S237" s="96">
        <v>3.6784210319121627E-4</v>
      </c>
      <c r="T237" s="96">
        <f>Q237/'סכום נכסי הקרן'!$C$42</f>
        <v>4.6635793202279937E-5</v>
      </c>
    </row>
    <row r="238" spans="2:20" s="150" customFormat="1">
      <c r="B238" s="88" t="s">
        <v>854</v>
      </c>
      <c r="C238" s="85" t="s">
        <v>855</v>
      </c>
      <c r="D238" s="98" t="s">
        <v>148</v>
      </c>
      <c r="E238" s="98" t="s">
        <v>317</v>
      </c>
      <c r="F238" s="85" t="s">
        <v>592</v>
      </c>
      <c r="G238" s="98" t="s">
        <v>364</v>
      </c>
      <c r="H238" s="85" t="s">
        <v>313</v>
      </c>
      <c r="I238" s="85" t="s">
        <v>155</v>
      </c>
      <c r="J238" s="85"/>
      <c r="K238" s="95">
        <v>2.56</v>
      </c>
      <c r="L238" s="98" t="s">
        <v>159</v>
      </c>
      <c r="M238" s="99">
        <v>0.05</v>
      </c>
      <c r="N238" s="99">
        <v>2.1000000000000001E-2</v>
      </c>
      <c r="O238" s="95">
        <v>10275380</v>
      </c>
      <c r="P238" s="97">
        <v>108.8</v>
      </c>
      <c r="Q238" s="95">
        <v>11179.613449999999</v>
      </c>
      <c r="R238" s="96">
        <v>4.1101520000000002E-2</v>
      </c>
      <c r="S238" s="96">
        <v>1.7001702630433648E-3</v>
      </c>
      <c r="T238" s="96">
        <f>Q238/'סכום נכסי הקרן'!$C$42</f>
        <v>2.1555115118167796E-4</v>
      </c>
    </row>
    <row r="239" spans="2:20" s="150" customFormat="1">
      <c r="B239" s="88" t="s">
        <v>856</v>
      </c>
      <c r="C239" s="85" t="s">
        <v>857</v>
      </c>
      <c r="D239" s="98" t="s">
        <v>148</v>
      </c>
      <c r="E239" s="98" t="s">
        <v>317</v>
      </c>
      <c r="F239" s="85" t="s">
        <v>592</v>
      </c>
      <c r="G239" s="98" t="s">
        <v>364</v>
      </c>
      <c r="H239" s="85" t="s">
        <v>313</v>
      </c>
      <c r="I239" s="85" t="s">
        <v>155</v>
      </c>
      <c r="J239" s="85"/>
      <c r="K239" s="95">
        <v>3.8399999999999994</v>
      </c>
      <c r="L239" s="98" t="s">
        <v>159</v>
      </c>
      <c r="M239" s="99">
        <v>4.6500000000000007E-2</v>
      </c>
      <c r="N239" s="99">
        <v>2.4799999999999992E-2</v>
      </c>
      <c r="O239" s="95">
        <v>8849079</v>
      </c>
      <c r="P239" s="97">
        <v>109.75</v>
      </c>
      <c r="Q239" s="95">
        <v>9711.8639100000019</v>
      </c>
      <c r="R239" s="96">
        <v>4.5622063579544549E-2</v>
      </c>
      <c r="S239" s="96">
        <v>1.4769582412087841E-3</v>
      </c>
      <c r="T239" s="96">
        <f>Q239/'סכום נכסי הקרן'!$C$42</f>
        <v>1.8725186298103113E-4</v>
      </c>
    </row>
    <row r="240" spans="2:20" s="150" customFormat="1">
      <c r="B240" s="88" t="s">
        <v>858</v>
      </c>
      <c r="C240" s="85" t="s">
        <v>859</v>
      </c>
      <c r="D240" s="98" t="s">
        <v>148</v>
      </c>
      <c r="E240" s="98" t="s">
        <v>317</v>
      </c>
      <c r="F240" s="85" t="s">
        <v>623</v>
      </c>
      <c r="G240" s="98" t="s">
        <v>364</v>
      </c>
      <c r="H240" s="85" t="s">
        <v>313</v>
      </c>
      <c r="I240" s="85" t="s">
        <v>157</v>
      </c>
      <c r="J240" s="85"/>
      <c r="K240" s="95">
        <v>4.8900000000000015</v>
      </c>
      <c r="L240" s="98" t="s">
        <v>159</v>
      </c>
      <c r="M240" s="99">
        <v>3.7000000000000005E-2</v>
      </c>
      <c r="N240" s="99">
        <v>2.5000000000000005E-2</v>
      </c>
      <c r="O240" s="95">
        <v>3878350</v>
      </c>
      <c r="P240" s="97">
        <v>106.97</v>
      </c>
      <c r="Q240" s="95">
        <v>4148.6710000000003</v>
      </c>
      <c r="R240" s="96">
        <v>1.4917319831241182E-2</v>
      </c>
      <c r="S240" s="96">
        <v>6.3092047832390673E-4</v>
      </c>
      <c r="T240" s="96">
        <f>Q240/'סכום נכסי הקרן'!$C$42</f>
        <v>7.9989421273241181E-5</v>
      </c>
    </row>
    <row r="241" spans="2:20" s="150" customFormat="1">
      <c r="B241" s="88" t="s">
        <v>860</v>
      </c>
      <c r="C241" s="85" t="s">
        <v>861</v>
      </c>
      <c r="D241" s="98" t="s">
        <v>148</v>
      </c>
      <c r="E241" s="98" t="s">
        <v>317</v>
      </c>
      <c r="F241" s="85" t="s">
        <v>607</v>
      </c>
      <c r="G241" s="98" t="s">
        <v>487</v>
      </c>
      <c r="H241" s="85" t="s">
        <v>313</v>
      </c>
      <c r="I241" s="85" t="s">
        <v>155</v>
      </c>
      <c r="J241" s="85"/>
      <c r="K241" s="95">
        <v>0.54</v>
      </c>
      <c r="L241" s="98" t="s">
        <v>159</v>
      </c>
      <c r="M241" s="99">
        <v>8.5000000000000006E-2</v>
      </c>
      <c r="N241" s="99">
        <v>1.1099999999999999E-2</v>
      </c>
      <c r="O241" s="95">
        <v>1434921.99</v>
      </c>
      <c r="P241" s="97">
        <v>107.86</v>
      </c>
      <c r="Q241" s="95">
        <v>1547.70685</v>
      </c>
      <c r="R241" s="96">
        <v>2.6289566131941959E-3</v>
      </c>
      <c r="S241" s="96">
        <v>2.3537174823146662E-4</v>
      </c>
      <c r="T241" s="96">
        <f>Q241/'סכום נכסי הקרן'!$C$42</f>
        <v>2.9840923812018618E-5</v>
      </c>
    </row>
    <row r="242" spans="2:20" s="150" customFormat="1">
      <c r="B242" s="88" t="s">
        <v>862</v>
      </c>
      <c r="C242" s="85" t="s">
        <v>863</v>
      </c>
      <c r="D242" s="98" t="s">
        <v>148</v>
      </c>
      <c r="E242" s="98" t="s">
        <v>317</v>
      </c>
      <c r="F242" s="85" t="s">
        <v>610</v>
      </c>
      <c r="G242" s="98" t="s">
        <v>409</v>
      </c>
      <c r="H242" s="85" t="s">
        <v>313</v>
      </c>
      <c r="I242" s="85" t="s">
        <v>157</v>
      </c>
      <c r="J242" s="85"/>
      <c r="K242" s="95">
        <v>3.24</v>
      </c>
      <c r="L242" s="98" t="s">
        <v>159</v>
      </c>
      <c r="M242" s="99">
        <v>3.4000000000000002E-2</v>
      </c>
      <c r="N242" s="99">
        <v>3.2000000000000008E-2</v>
      </c>
      <c r="O242" s="95">
        <v>17259537.969999999</v>
      </c>
      <c r="P242" s="97">
        <v>101.22</v>
      </c>
      <c r="Q242" s="95">
        <v>17470.103739999999</v>
      </c>
      <c r="R242" s="96">
        <v>3.6684343488639103E-2</v>
      </c>
      <c r="S242" s="96">
        <v>2.6568137622889521E-3</v>
      </c>
      <c r="T242" s="96">
        <f>Q242/'סכום נכסי הקרן'!$C$42</f>
        <v>3.3683642008394644E-4</v>
      </c>
    </row>
    <row r="243" spans="2:20" s="150" customFormat="1">
      <c r="B243" s="88" t="s">
        <v>864</v>
      </c>
      <c r="C243" s="85" t="s">
        <v>865</v>
      </c>
      <c r="D243" s="98" t="s">
        <v>148</v>
      </c>
      <c r="E243" s="98" t="s">
        <v>317</v>
      </c>
      <c r="F243" s="85" t="s">
        <v>654</v>
      </c>
      <c r="G243" s="98" t="s">
        <v>409</v>
      </c>
      <c r="H243" s="85" t="s">
        <v>645</v>
      </c>
      <c r="I243" s="85" t="s">
        <v>155</v>
      </c>
      <c r="J243" s="85"/>
      <c r="K243" s="95">
        <v>2.4899999999999993</v>
      </c>
      <c r="L243" s="98" t="s">
        <v>159</v>
      </c>
      <c r="M243" s="99">
        <v>3.3000000000000002E-2</v>
      </c>
      <c r="N243" s="99">
        <v>2.75E-2</v>
      </c>
      <c r="O243" s="95">
        <v>10599175.33</v>
      </c>
      <c r="P243" s="97">
        <v>101.84</v>
      </c>
      <c r="Q243" s="95">
        <v>10794.199810000002</v>
      </c>
      <c r="R243" s="96">
        <v>1.3288459907316011E-2</v>
      </c>
      <c r="S243" s="96">
        <v>1.6415574306203175E-3</v>
      </c>
      <c r="T243" s="96">
        <f>Q243/'סכום נכסי הקרן'!$C$42</f>
        <v>2.0812009337680188E-4</v>
      </c>
    </row>
    <row r="244" spans="2:20" s="150" customFormat="1">
      <c r="B244" s="88" t="s">
        <v>866</v>
      </c>
      <c r="C244" s="85" t="s">
        <v>867</v>
      </c>
      <c r="D244" s="98" t="s">
        <v>148</v>
      </c>
      <c r="E244" s="98" t="s">
        <v>317</v>
      </c>
      <c r="F244" s="85" t="s">
        <v>868</v>
      </c>
      <c r="G244" s="98" t="s">
        <v>364</v>
      </c>
      <c r="H244" s="85" t="s">
        <v>645</v>
      </c>
      <c r="I244" s="85" t="s">
        <v>155</v>
      </c>
      <c r="J244" s="85"/>
      <c r="K244" s="95">
        <v>0.17</v>
      </c>
      <c r="L244" s="98" t="s">
        <v>159</v>
      </c>
      <c r="M244" s="99">
        <v>5.62E-2</v>
      </c>
      <c r="N244" s="99">
        <v>1.7299999999999999E-2</v>
      </c>
      <c r="O244" s="95">
        <v>941788.5</v>
      </c>
      <c r="P244" s="97">
        <v>101.11</v>
      </c>
      <c r="Q244" s="95">
        <v>952.24234000000001</v>
      </c>
      <c r="R244" s="96">
        <v>2.224588642129282E-2</v>
      </c>
      <c r="S244" s="96">
        <v>1.4481485580155094E-4</v>
      </c>
      <c r="T244" s="96">
        <f>Q244/'סכום נכסי הקרן'!$C$42</f>
        <v>1.8359931093228883E-5</v>
      </c>
    </row>
    <row r="245" spans="2:20" s="150" customFormat="1">
      <c r="B245" s="88" t="s">
        <v>869</v>
      </c>
      <c r="C245" s="85" t="s">
        <v>870</v>
      </c>
      <c r="D245" s="98" t="s">
        <v>148</v>
      </c>
      <c r="E245" s="98" t="s">
        <v>317</v>
      </c>
      <c r="F245" s="85" t="s">
        <v>660</v>
      </c>
      <c r="G245" s="98" t="s">
        <v>364</v>
      </c>
      <c r="H245" s="85" t="s">
        <v>645</v>
      </c>
      <c r="I245" s="85" t="s">
        <v>157</v>
      </c>
      <c r="J245" s="85"/>
      <c r="K245" s="95">
        <v>5.43</v>
      </c>
      <c r="L245" s="98" t="s">
        <v>159</v>
      </c>
      <c r="M245" s="99">
        <v>6.9000000000000006E-2</v>
      </c>
      <c r="N245" s="99">
        <v>7.8200000000000019E-2</v>
      </c>
      <c r="O245" s="95">
        <v>21683733</v>
      </c>
      <c r="P245" s="97">
        <v>98.49</v>
      </c>
      <c r="Q245" s="95">
        <v>21356.307900000003</v>
      </c>
      <c r="R245" s="96">
        <v>4.6979127352614281E-2</v>
      </c>
      <c r="S245" s="96">
        <v>3.2478188787446942E-3</v>
      </c>
      <c r="T245" s="96">
        <f>Q245/'סכום נכסי הקרן'!$C$42</f>
        <v>4.1176528807759132E-4</v>
      </c>
    </row>
    <row r="246" spans="2:20" s="150" customFormat="1">
      <c r="B246" s="88" t="s">
        <v>871</v>
      </c>
      <c r="C246" s="85" t="s">
        <v>872</v>
      </c>
      <c r="D246" s="98" t="s">
        <v>148</v>
      </c>
      <c r="E246" s="98" t="s">
        <v>317</v>
      </c>
      <c r="F246" s="85" t="s">
        <v>873</v>
      </c>
      <c r="G246" s="98" t="s">
        <v>409</v>
      </c>
      <c r="H246" s="85" t="s">
        <v>645</v>
      </c>
      <c r="I246" s="85" t="s">
        <v>155</v>
      </c>
      <c r="J246" s="85"/>
      <c r="K246" s="95">
        <v>0.17</v>
      </c>
      <c r="L246" s="98" t="s">
        <v>159</v>
      </c>
      <c r="M246" s="99">
        <v>6.6500000000000004E-2</v>
      </c>
      <c r="N246" s="99">
        <v>9.4999999999999998E-3</v>
      </c>
      <c r="O246" s="95">
        <v>1941600</v>
      </c>
      <c r="P246" s="97">
        <v>101.5</v>
      </c>
      <c r="Q246" s="95">
        <v>1970.7241000000001</v>
      </c>
      <c r="R246" s="96">
        <v>3.5798110163632171E-2</v>
      </c>
      <c r="S246" s="96">
        <v>2.9970325239491168E-4</v>
      </c>
      <c r="T246" s="96">
        <f>Q246/'סכום נכסי הקרן'!$C$42</f>
        <v>3.7997006812116235E-5</v>
      </c>
    </row>
    <row r="247" spans="2:20" s="150" customFormat="1">
      <c r="B247" s="88" t="s">
        <v>874</v>
      </c>
      <c r="C247" s="85" t="s">
        <v>875</v>
      </c>
      <c r="D247" s="98" t="s">
        <v>148</v>
      </c>
      <c r="E247" s="98" t="s">
        <v>317</v>
      </c>
      <c r="F247" s="85" t="s">
        <v>873</v>
      </c>
      <c r="G247" s="98" t="s">
        <v>409</v>
      </c>
      <c r="H247" s="85" t="s">
        <v>645</v>
      </c>
      <c r="I247" s="85" t="s">
        <v>155</v>
      </c>
      <c r="J247" s="85"/>
      <c r="K247" s="95">
        <v>0.65999999999999992</v>
      </c>
      <c r="L247" s="98" t="s">
        <v>159</v>
      </c>
      <c r="M247" s="99">
        <v>2.3700000000000002E-2</v>
      </c>
      <c r="N247" s="99">
        <v>1.4499999999999999E-2</v>
      </c>
      <c r="O247" s="95">
        <v>184367.1</v>
      </c>
      <c r="P247" s="97">
        <v>100.8</v>
      </c>
      <c r="Q247" s="95">
        <v>185.84205</v>
      </c>
      <c r="R247" s="96">
        <v>6.0250686274509807E-3</v>
      </c>
      <c r="S247" s="96">
        <v>2.8262437556194593E-5</v>
      </c>
      <c r="T247" s="96">
        <f>Q247/'סכום נכסי הקרן'!$C$42</f>
        <v>3.5831710993069225E-6</v>
      </c>
    </row>
    <row r="248" spans="2:20" s="150" customFormat="1">
      <c r="B248" s="88" t="s">
        <v>876</v>
      </c>
      <c r="C248" s="85" t="s">
        <v>877</v>
      </c>
      <c r="D248" s="98" t="s">
        <v>148</v>
      </c>
      <c r="E248" s="98" t="s">
        <v>317</v>
      </c>
      <c r="F248" s="85"/>
      <c r="G248" s="98" t="s">
        <v>364</v>
      </c>
      <c r="H248" s="85" t="s">
        <v>645</v>
      </c>
      <c r="I248" s="85" t="s">
        <v>155</v>
      </c>
      <c r="J248" s="85"/>
      <c r="K248" s="95">
        <v>5.1899999999999995</v>
      </c>
      <c r="L248" s="98" t="s">
        <v>159</v>
      </c>
      <c r="M248" s="99">
        <v>4.5999999999999999E-2</v>
      </c>
      <c r="N248" s="99">
        <v>5.0599999999999985E-2</v>
      </c>
      <c r="O248" s="95">
        <v>14849088</v>
      </c>
      <c r="P248" s="97">
        <v>97.98</v>
      </c>
      <c r="Q248" s="95">
        <v>14549.136420000001</v>
      </c>
      <c r="R248" s="96">
        <v>6.1871200000000001E-2</v>
      </c>
      <c r="S248" s="96">
        <v>2.2125996757289676E-3</v>
      </c>
      <c r="T248" s="96">
        <f>Q248/'סכום נכסי הקרן'!$C$42</f>
        <v>2.8051802667920306E-4</v>
      </c>
    </row>
    <row r="249" spans="2:20" s="150" customFormat="1">
      <c r="B249" s="88" t="s">
        <v>878</v>
      </c>
      <c r="C249" s="85" t="s">
        <v>879</v>
      </c>
      <c r="D249" s="98" t="s">
        <v>148</v>
      </c>
      <c r="E249" s="98" t="s">
        <v>317</v>
      </c>
      <c r="F249" s="85" t="s">
        <v>880</v>
      </c>
      <c r="G249" s="98" t="s">
        <v>409</v>
      </c>
      <c r="H249" s="85" t="s">
        <v>675</v>
      </c>
      <c r="I249" s="85" t="s">
        <v>155</v>
      </c>
      <c r="J249" s="85"/>
      <c r="K249" s="95">
        <v>2.2799999999999998</v>
      </c>
      <c r="L249" s="98" t="s">
        <v>159</v>
      </c>
      <c r="M249" s="99">
        <v>4.2999999999999997E-2</v>
      </c>
      <c r="N249" s="99">
        <v>3.7499999999999999E-2</v>
      </c>
      <c r="O249" s="95">
        <v>33405019.330000006</v>
      </c>
      <c r="P249" s="97">
        <v>101.71</v>
      </c>
      <c r="Q249" s="95">
        <v>33976.246270000003</v>
      </c>
      <c r="R249" s="96">
        <v>5.141804566255366E-2</v>
      </c>
      <c r="S249" s="96">
        <v>5.1670304895999834E-3</v>
      </c>
      <c r="T249" s="96">
        <f>Q249/'סכום נכסי הקרן'!$C$42</f>
        <v>6.5508696066147911E-4</v>
      </c>
    </row>
    <row r="250" spans="2:20" s="150" customFormat="1">
      <c r="B250" s="88" t="s">
        <v>881</v>
      </c>
      <c r="C250" s="85" t="s">
        <v>882</v>
      </c>
      <c r="D250" s="98" t="s">
        <v>148</v>
      </c>
      <c r="E250" s="98" t="s">
        <v>317</v>
      </c>
      <c r="F250" s="85" t="s">
        <v>880</v>
      </c>
      <c r="G250" s="98" t="s">
        <v>409</v>
      </c>
      <c r="H250" s="85" t="s">
        <v>675</v>
      </c>
      <c r="I250" s="85" t="s">
        <v>155</v>
      </c>
      <c r="J250" s="85"/>
      <c r="K250" s="95">
        <v>2.91</v>
      </c>
      <c r="L250" s="98" t="s">
        <v>159</v>
      </c>
      <c r="M250" s="99">
        <v>4.2500000000000003E-2</v>
      </c>
      <c r="N250" s="99">
        <v>4.2799999999999991E-2</v>
      </c>
      <c r="O250" s="95">
        <v>14319205</v>
      </c>
      <c r="P250" s="97">
        <v>102.05</v>
      </c>
      <c r="Q250" s="95">
        <v>14612.749010000001</v>
      </c>
      <c r="R250" s="96">
        <v>2.7677930457271755E-2</v>
      </c>
      <c r="S250" s="96">
        <v>2.2222737341708694E-3</v>
      </c>
      <c r="T250" s="96">
        <f>Q250/'סכום נכסי הקרן'!$C$42</f>
        <v>2.8174452409483134E-4</v>
      </c>
    </row>
    <row r="251" spans="2:20" s="150" customFormat="1">
      <c r="B251" s="88" t="s">
        <v>883</v>
      </c>
      <c r="C251" s="85" t="s">
        <v>884</v>
      </c>
      <c r="D251" s="98" t="s">
        <v>148</v>
      </c>
      <c r="E251" s="98" t="s">
        <v>317</v>
      </c>
      <c r="F251" s="85" t="s">
        <v>674</v>
      </c>
      <c r="G251" s="98" t="s">
        <v>429</v>
      </c>
      <c r="H251" s="85" t="s">
        <v>675</v>
      </c>
      <c r="I251" s="85" t="s">
        <v>157</v>
      </c>
      <c r="J251" s="85"/>
      <c r="K251" s="95">
        <v>2.8899999999999992</v>
      </c>
      <c r="L251" s="98" t="s">
        <v>159</v>
      </c>
      <c r="M251" s="99">
        <v>0.06</v>
      </c>
      <c r="N251" s="99">
        <v>3.0799999999999998E-2</v>
      </c>
      <c r="O251" s="95">
        <v>16914000</v>
      </c>
      <c r="P251" s="97">
        <v>110.17</v>
      </c>
      <c r="Q251" s="95">
        <v>18634.153240000003</v>
      </c>
      <c r="R251" s="96">
        <v>2.4732676817290238E-2</v>
      </c>
      <c r="S251" s="96">
        <v>2.8338397706980808E-3</v>
      </c>
      <c r="T251" s="96">
        <f>Q251/'סכום נכסי הקרן'!$C$42</f>
        <v>3.5928014865109628E-4</v>
      </c>
    </row>
    <row r="252" spans="2:20" s="150" customFormat="1">
      <c r="B252" s="88" t="s">
        <v>885</v>
      </c>
      <c r="C252" s="85" t="s">
        <v>886</v>
      </c>
      <c r="D252" s="98" t="s">
        <v>148</v>
      </c>
      <c r="E252" s="98" t="s">
        <v>317</v>
      </c>
      <c r="F252" s="85" t="s">
        <v>674</v>
      </c>
      <c r="G252" s="98" t="s">
        <v>429</v>
      </c>
      <c r="H252" s="85" t="s">
        <v>675</v>
      </c>
      <c r="I252" s="85" t="s">
        <v>157</v>
      </c>
      <c r="J252" s="85"/>
      <c r="K252" s="95">
        <v>5.13</v>
      </c>
      <c r="L252" s="98" t="s">
        <v>159</v>
      </c>
      <c r="M252" s="99">
        <v>5.9000000000000004E-2</v>
      </c>
      <c r="N252" s="99">
        <v>4.2900000000000001E-2</v>
      </c>
      <c r="O252" s="95">
        <v>3181115</v>
      </c>
      <c r="P252" s="97">
        <v>110.15</v>
      </c>
      <c r="Q252" s="95">
        <v>3503.9981700000003</v>
      </c>
      <c r="R252" s="96">
        <v>4.4594778351917325E-3</v>
      </c>
      <c r="S252" s="96">
        <v>5.3288009617115785E-4</v>
      </c>
      <c r="T252" s="96">
        <f>Q252/'סכום נכסי הקרן'!$C$42</f>
        <v>6.7559656034618361E-5</v>
      </c>
    </row>
    <row r="253" spans="2:20" s="150" customFormat="1">
      <c r="B253" s="88" t="s">
        <v>887</v>
      </c>
      <c r="C253" s="85" t="s">
        <v>888</v>
      </c>
      <c r="D253" s="98" t="s">
        <v>148</v>
      </c>
      <c r="E253" s="98" t="s">
        <v>317</v>
      </c>
      <c r="F253" s="85" t="s">
        <v>678</v>
      </c>
      <c r="G253" s="98" t="s">
        <v>487</v>
      </c>
      <c r="H253" s="85" t="s">
        <v>675</v>
      </c>
      <c r="I253" s="85" t="s">
        <v>157</v>
      </c>
      <c r="J253" s="85"/>
      <c r="K253" s="95">
        <v>0.89999999999999991</v>
      </c>
      <c r="L253" s="98" t="s">
        <v>159</v>
      </c>
      <c r="M253" s="99">
        <v>5.1699999999999996E-2</v>
      </c>
      <c r="N253" s="99">
        <v>1.9899999999999998E-2</v>
      </c>
      <c r="O253" s="95">
        <v>1.32</v>
      </c>
      <c r="P253" s="97">
        <v>103.31</v>
      </c>
      <c r="Q253" s="95">
        <v>1.3600000000000001E-3</v>
      </c>
      <c r="R253" s="96">
        <v>2.2013269598914226E-8</v>
      </c>
      <c r="S253" s="96">
        <v>2.0682571611981598E-10</v>
      </c>
      <c r="T253" s="96">
        <f>Q253/'סכום נכסי הקרן'!$C$42</f>
        <v>2.6221798000277198E-11</v>
      </c>
    </row>
    <row r="254" spans="2:20" s="150" customFormat="1">
      <c r="B254" s="88" t="s">
        <v>889</v>
      </c>
      <c r="C254" s="85" t="s">
        <v>890</v>
      </c>
      <c r="D254" s="98" t="s">
        <v>148</v>
      </c>
      <c r="E254" s="98" t="s">
        <v>317</v>
      </c>
      <c r="F254" s="85" t="s">
        <v>891</v>
      </c>
      <c r="G254" s="98" t="s">
        <v>409</v>
      </c>
      <c r="H254" s="85" t="s">
        <v>675</v>
      </c>
      <c r="I254" s="85" t="s">
        <v>157</v>
      </c>
      <c r="J254" s="85"/>
      <c r="K254" s="95">
        <v>2.7700000000000009</v>
      </c>
      <c r="L254" s="98" t="s">
        <v>159</v>
      </c>
      <c r="M254" s="99">
        <v>4.7E-2</v>
      </c>
      <c r="N254" s="99">
        <v>2.7300000000000001E-2</v>
      </c>
      <c r="O254" s="95">
        <v>3036000</v>
      </c>
      <c r="P254" s="97">
        <v>107.17</v>
      </c>
      <c r="Q254" s="95">
        <v>3253.6810999999998</v>
      </c>
      <c r="R254" s="96">
        <v>2.7563916327716445E-2</v>
      </c>
      <c r="S254" s="96">
        <v>4.9481244377427239E-4</v>
      </c>
      <c r="T254" s="96">
        <f>Q254/'סכום נכסי הקרן'!$C$42</f>
        <v>6.2733359236411543E-5</v>
      </c>
    </row>
    <row r="255" spans="2:20" s="150" customFormat="1">
      <c r="B255" s="88" t="s">
        <v>892</v>
      </c>
      <c r="C255" s="85" t="s">
        <v>893</v>
      </c>
      <c r="D255" s="98" t="s">
        <v>148</v>
      </c>
      <c r="E255" s="98" t="s">
        <v>317</v>
      </c>
      <c r="F255" s="85" t="s">
        <v>685</v>
      </c>
      <c r="G255" s="98" t="s">
        <v>364</v>
      </c>
      <c r="H255" s="85" t="s">
        <v>675</v>
      </c>
      <c r="I255" s="85" t="s">
        <v>155</v>
      </c>
      <c r="J255" s="85"/>
      <c r="K255" s="95">
        <v>1.4900000000000002</v>
      </c>
      <c r="L255" s="98" t="s">
        <v>159</v>
      </c>
      <c r="M255" s="99">
        <v>3.5200000000000002E-2</v>
      </c>
      <c r="N255" s="99">
        <v>2.3900000000000005E-2</v>
      </c>
      <c r="O255" s="95">
        <v>624680.09999999986</v>
      </c>
      <c r="P255" s="97">
        <v>102</v>
      </c>
      <c r="Q255" s="95">
        <v>637.1736699999999</v>
      </c>
      <c r="R255" s="96">
        <v>3.3308650980655619E-3</v>
      </c>
      <c r="S255" s="96">
        <v>9.6899926904736242E-5</v>
      </c>
      <c r="T255" s="96">
        <f>Q255/'סכום נכסי הקרן'!$C$42</f>
        <v>1.2285175930761235E-5</v>
      </c>
    </row>
    <row r="256" spans="2:20" s="150" customFormat="1">
      <c r="B256" s="88" t="s">
        <v>894</v>
      </c>
      <c r="C256" s="85" t="s">
        <v>895</v>
      </c>
      <c r="D256" s="98" t="s">
        <v>148</v>
      </c>
      <c r="E256" s="98" t="s">
        <v>317</v>
      </c>
      <c r="F256" s="85" t="s">
        <v>671</v>
      </c>
      <c r="G256" s="98" t="s">
        <v>364</v>
      </c>
      <c r="H256" s="85" t="s">
        <v>675</v>
      </c>
      <c r="I256" s="85" t="s">
        <v>157</v>
      </c>
      <c r="J256" s="85"/>
      <c r="K256" s="95">
        <v>4.01</v>
      </c>
      <c r="L256" s="98" t="s">
        <v>159</v>
      </c>
      <c r="M256" s="99">
        <v>6.2400000000000004E-2</v>
      </c>
      <c r="N256" s="99">
        <v>4.0600000000000004E-2</v>
      </c>
      <c r="O256" s="95">
        <v>5632276.7999999998</v>
      </c>
      <c r="P256" s="97">
        <v>108.92</v>
      </c>
      <c r="Q256" s="95">
        <v>6317.4432699999998</v>
      </c>
      <c r="R256" s="96">
        <v>1.3398514664943215E-2</v>
      </c>
      <c r="S256" s="96">
        <v>9.607424473265161E-4</v>
      </c>
      <c r="T256" s="96">
        <f>Q256/'סכום נכסי הקרן'!$C$42</f>
        <v>1.2180494213540488E-4</v>
      </c>
    </row>
    <row r="257" spans="2:20" s="150" customFormat="1">
      <c r="B257" s="88" t="s">
        <v>896</v>
      </c>
      <c r="C257" s="85" t="s">
        <v>897</v>
      </c>
      <c r="D257" s="98" t="s">
        <v>148</v>
      </c>
      <c r="E257" s="98" t="s">
        <v>317</v>
      </c>
      <c r="F257" s="85" t="s">
        <v>702</v>
      </c>
      <c r="G257" s="98" t="s">
        <v>487</v>
      </c>
      <c r="H257" s="85" t="s">
        <v>703</v>
      </c>
      <c r="I257" s="85" t="s">
        <v>157</v>
      </c>
      <c r="J257" s="85"/>
      <c r="K257" s="95">
        <v>0.68000000000000016</v>
      </c>
      <c r="L257" s="98" t="s">
        <v>159</v>
      </c>
      <c r="M257" s="99">
        <v>6.7000000000000004E-2</v>
      </c>
      <c r="N257" s="99">
        <v>2.9100000000000004E-2</v>
      </c>
      <c r="O257" s="95">
        <v>2.2400000000000002</v>
      </c>
      <c r="P257" s="97">
        <v>107.43</v>
      </c>
      <c r="Q257" s="95">
        <v>2.3899999999999998E-3</v>
      </c>
      <c r="R257" s="96">
        <v>4.3185053467915955E-9</v>
      </c>
      <c r="S257" s="96">
        <v>3.634657805340883E-10</v>
      </c>
      <c r="T257" s="96">
        <f>Q257/'סכום נכסי הקרן'!$C$42</f>
        <v>4.6080953838722424E-11</v>
      </c>
    </row>
    <row r="258" spans="2:20" s="150" customFormat="1">
      <c r="B258" s="88" t="s">
        <v>898</v>
      </c>
      <c r="C258" s="85" t="s">
        <v>899</v>
      </c>
      <c r="D258" s="98" t="s">
        <v>148</v>
      </c>
      <c r="E258" s="98" t="s">
        <v>317</v>
      </c>
      <c r="F258" s="85" t="s">
        <v>729</v>
      </c>
      <c r="G258" s="98" t="s">
        <v>384</v>
      </c>
      <c r="H258" s="85" t="s">
        <v>726</v>
      </c>
      <c r="I258" s="85"/>
      <c r="J258" s="85"/>
      <c r="K258" s="95">
        <v>4.62</v>
      </c>
      <c r="L258" s="98" t="s">
        <v>159</v>
      </c>
      <c r="M258" s="99">
        <v>5.5E-2</v>
      </c>
      <c r="N258" s="99">
        <v>5.9399999999999994E-2</v>
      </c>
      <c r="O258" s="95">
        <v>5822075.3600000003</v>
      </c>
      <c r="P258" s="97">
        <v>99.75</v>
      </c>
      <c r="Q258" s="95">
        <v>5807.5201699999998</v>
      </c>
      <c r="R258" s="96">
        <v>1.0785225219633768E-2</v>
      </c>
      <c r="S258" s="96">
        <v>8.8319449855920977E-4</v>
      </c>
      <c r="T258" s="96">
        <f>Q258/'סכום נכסי הקרן'!$C$42</f>
        <v>1.1197325057373198E-4</v>
      </c>
    </row>
    <row r="259" spans="2:20" s="150" customFormat="1">
      <c r="B259" s="88" t="s">
        <v>900</v>
      </c>
      <c r="C259" s="85" t="s">
        <v>901</v>
      </c>
      <c r="D259" s="98" t="s">
        <v>148</v>
      </c>
      <c r="E259" s="98" t="s">
        <v>317</v>
      </c>
      <c r="F259" s="85" t="s">
        <v>902</v>
      </c>
      <c r="G259" s="98" t="s">
        <v>182</v>
      </c>
      <c r="H259" s="85" t="s">
        <v>726</v>
      </c>
      <c r="I259" s="85"/>
      <c r="J259" s="85"/>
      <c r="K259" s="95">
        <v>0.21999999999999997</v>
      </c>
      <c r="L259" s="98" t="s">
        <v>159</v>
      </c>
      <c r="M259" s="99">
        <v>7.2999999999999995E-2</v>
      </c>
      <c r="N259" s="99">
        <v>2.6099999999999998E-2</v>
      </c>
      <c r="O259" s="95">
        <v>1663666.66</v>
      </c>
      <c r="P259" s="97">
        <v>103.06</v>
      </c>
      <c r="Q259" s="95">
        <v>1714.57482</v>
      </c>
      <c r="R259" s="96">
        <v>3.0505744663872288E-2</v>
      </c>
      <c r="S259" s="96">
        <v>2.6074865072610629E-4</v>
      </c>
      <c r="T259" s="96">
        <f>Q259/'סכום נכסי הקרן'!$C$42</f>
        <v>3.3058260725295318E-5</v>
      </c>
    </row>
    <row r="260" spans="2:20" s="150" customFormat="1">
      <c r="B260" s="88" t="s">
        <v>903</v>
      </c>
      <c r="C260" s="85" t="s">
        <v>904</v>
      </c>
      <c r="D260" s="98" t="s">
        <v>148</v>
      </c>
      <c r="E260" s="98" t="s">
        <v>317</v>
      </c>
      <c r="F260" s="85" t="s">
        <v>905</v>
      </c>
      <c r="G260" s="98" t="s">
        <v>429</v>
      </c>
      <c r="H260" s="85" t="s">
        <v>726</v>
      </c>
      <c r="I260" s="85"/>
      <c r="J260" s="85"/>
      <c r="K260" s="95">
        <v>5.9899999999999993</v>
      </c>
      <c r="L260" s="98" t="s">
        <v>159</v>
      </c>
      <c r="M260" s="99">
        <v>3.4500000000000003E-2</v>
      </c>
      <c r="N260" s="99">
        <v>0.30629999999999991</v>
      </c>
      <c r="O260" s="95">
        <v>388448.01</v>
      </c>
      <c r="P260" s="97">
        <v>28.15</v>
      </c>
      <c r="Q260" s="95">
        <v>109.34812000000002</v>
      </c>
      <c r="R260" s="96">
        <v>6.6535897308512995E-4</v>
      </c>
      <c r="S260" s="96">
        <v>1.6629414136290866E-5</v>
      </c>
      <c r="T260" s="96">
        <f>Q260/'סכום נכסי הקרן'!$C$42</f>
        <v>2.1083119958456411E-6</v>
      </c>
    </row>
    <row r="261" spans="2:20" s="150" customFormat="1">
      <c r="B261" s="88" t="s">
        <v>906</v>
      </c>
      <c r="C261" s="85" t="s">
        <v>907</v>
      </c>
      <c r="D261" s="98" t="s">
        <v>148</v>
      </c>
      <c r="E261" s="98" t="s">
        <v>317</v>
      </c>
      <c r="F261" s="85" t="s">
        <v>908</v>
      </c>
      <c r="G261" s="98" t="s">
        <v>487</v>
      </c>
      <c r="H261" s="85" t="s">
        <v>726</v>
      </c>
      <c r="I261" s="85"/>
      <c r="J261" s="85"/>
      <c r="K261" s="95">
        <v>0.17</v>
      </c>
      <c r="L261" s="98" t="s">
        <v>159</v>
      </c>
      <c r="M261" s="99">
        <v>5.62E-2</v>
      </c>
      <c r="N261" s="99">
        <v>2.7399999999999997E-2</v>
      </c>
      <c r="O261" s="95">
        <v>287884.19999999995</v>
      </c>
      <c r="P261" s="97">
        <v>100.94</v>
      </c>
      <c r="Q261" s="95">
        <v>290.59030999999999</v>
      </c>
      <c r="R261" s="96">
        <v>1.9769697509087414E-2</v>
      </c>
      <c r="S261" s="96">
        <v>4.4192315414139204E-5</v>
      </c>
      <c r="T261" s="96">
        <f>Q261/'סכום נכסי הקרן'!$C$42</f>
        <v>5.6027944188661249E-6</v>
      </c>
    </row>
    <row r="262" spans="2:20" s="150" customFormat="1">
      <c r="B262" s="84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95"/>
      <c r="P262" s="97"/>
      <c r="Q262" s="85"/>
      <c r="R262" s="85"/>
      <c r="S262" s="96"/>
      <c r="T262" s="85"/>
    </row>
    <row r="263" spans="2:20" s="150" customFormat="1">
      <c r="B263" s="102" t="s">
        <v>62</v>
      </c>
      <c r="C263" s="83"/>
      <c r="D263" s="83"/>
      <c r="E263" s="83"/>
      <c r="F263" s="83"/>
      <c r="G263" s="83"/>
      <c r="H263" s="83"/>
      <c r="I263" s="83"/>
      <c r="J263" s="83"/>
      <c r="K263" s="92">
        <v>4.621982974880499</v>
      </c>
      <c r="L263" s="83"/>
      <c r="M263" s="83"/>
      <c r="N263" s="104">
        <v>5.9373600361233132E-2</v>
      </c>
      <c r="O263" s="92"/>
      <c r="P263" s="94"/>
      <c r="Q263" s="92">
        <v>29773.793949999996</v>
      </c>
      <c r="R263" s="83"/>
      <c r="S263" s="93">
        <v>4.5279310700827892E-3</v>
      </c>
      <c r="T263" s="93">
        <f>Q263/'סכום נכסי הקרן'!$C$42</f>
        <v>5.740605960726288E-4</v>
      </c>
    </row>
    <row r="264" spans="2:20" s="150" customFormat="1">
      <c r="B264" s="88" t="s">
        <v>909</v>
      </c>
      <c r="C264" s="85" t="s">
        <v>910</v>
      </c>
      <c r="D264" s="98" t="s">
        <v>148</v>
      </c>
      <c r="E264" s="98" t="s">
        <v>317</v>
      </c>
      <c r="F264" s="85" t="s">
        <v>674</v>
      </c>
      <c r="G264" s="98" t="s">
        <v>429</v>
      </c>
      <c r="H264" s="85" t="s">
        <v>675</v>
      </c>
      <c r="I264" s="85" t="s">
        <v>157</v>
      </c>
      <c r="J264" s="85"/>
      <c r="K264" s="95">
        <v>4.71</v>
      </c>
      <c r="L264" s="98" t="s">
        <v>159</v>
      </c>
      <c r="M264" s="99">
        <v>6.7000000000000004E-2</v>
      </c>
      <c r="N264" s="99">
        <v>5.1100000000000013E-2</v>
      </c>
      <c r="O264" s="95">
        <v>15700500</v>
      </c>
      <c r="P264" s="97">
        <v>106.18</v>
      </c>
      <c r="Q264" s="95">
        <v>16670.790099999998</v>
      </c>
      <c r="R264" s="96">
        <v>1.3037066437930178E-2</v>
      </c>
      <c r="S264" s="96">
        <v>2.5352559564085575E-3</v>
      </c>
      <c r="T264" s="96">
        <f>Q264/'סכום נכסי הקרן'!$C$42</f>
        <v>3.2142506654942707E-4</v>
      </c>
    </row>
    <row r="265" spans="2:20" s="150" customFormat="1">
      <c r="B265" s="88" t="s">
        <v>911</v>
      </c>
      <c r="C265" s="85" t="s">
        <v>912</v>
      </c>
      <c r="D265" s="98" t="s">
        <v>148</v>
      </c>
      <c r="E265" s="98" t="s">
        <v>317</v>
      </c>
      <c r="F265" s="85" t="s">
        <v>729</v>
      </c>
      <c r="G265" s="98" t="s">
        <v>384</v>
      </c>
      <c r="H265" s="85" t="s">
        <v>726</v>
      </c>
      <c r="I265" s="85"/>
      <c r="J265" s="85"/>
      <c r="K265" s="95">
        <v>4.5100000000000016</v>
      </c>
      <c r="L265" s="98" t="s">
        <v>159</v>
      </c>
      <c r="M265" s="99">
        <v>6.3500000000000001E-2</v>
      </c>
      <c r="N265" s="99">
        <v>6.9900000000000032E-2</v>
      </c>
      <c r="O265" s="95">
        <v>13508251.4</v>
      </c>
      <c r="P265" s="97">
        <v>97</v>
      </c>
      <c r="Q265" s="95">
        <v>13103.003849999997</v>
      </c>
      <c r="R265" s="96">
        <v>4.1693439444269023E-2</v>
      </c>
      <c r="S265" s="96">
        <v>1.9926751136742317E-3</v>
      </c>
      <c r="T265" s="96">
        <f>Q265/'סכום נכסי הקרן'!$C$42</f>
        <v>2.5263552952320173E-4</v>
      </c>
    </row>
    <row r="266" spans="2:20" s="150" customFormat="1">
      <c r="B266" s="84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95"/>
      <c r="P266" s="97"/>
      <c r="Q266" s="85"/>
      <c r="R266" s="85"/>
      <c r="S266" s="96"/>
      <c r="T266" s="85"/>
    </row>
    <row r="267" spans="2:20" s="150" customFormat="1">
      <c r="B267" s="82" t="s">
        <v>228</v>
      </c>
      <c r="C267" s="83"/>
      <c r="D267" s="83"/>
      <c r="E267" s="83"/>
      <c r="F267" s="83"/>
      <c r="G267" s="83"/>
      <c r="H267" s="83"/>
      <c r="I267" s="83"/>
      <c r="J267" s="83"/>
      <c r="K267" s="92">
        <v>6.7184315863681068</v>
      </c>
      <c r="L267" s="83"/>
      <c r="M267" s="83"/>
      <c r="N267" s="104">
        <v>4.1294794965183491E-2</v>
      </c>
      <c r="O267" s="92"/>
      <c r="P267" s="94"/>
      <c r="Q267" s="92">
        <v>1820526.6506500007</v>
      </c>
      <c r="R267" s="83"/>
      <c r="S267" s="93">
        <v>0.27686156487933561</v>
      </c>
      <c r="T267" s="93">
        <f>Q267/'סכום נכסי הקרן'!$C$42</f>
        <v>3.5101089770195243E-2</v>
      </c>
    </row>
    <row r="268" spans="2:20" s="150" customFormat="1">
      <c r="B268" s="102" t="s">
        <v>84</v>
      </c>
      <c r="C268" s="83"/>
      <c r="D268" s="83"/>
      <c r="E268" s="83"/>
      <c r="F268" s="83"/>
      <c r="G268" s="83"/>
      <c r="H268" s="83"/>
      <c r="I268" s="83"/>
      <c r="J268" s="83"/>
      <c r="K268" s="92">
        <v>6.8429369037802132</v>
      </c>
      <c r="L268" s="83"/>
      <c r="M268" s="83"/>
      <c r="N268" s="104">
        <v>3.8983740882517971E-2</v>
      </c>
      <c r="O268" s="92"/>
      <c r="P268" s="94"/>
      <c r="Q268" s="92">
        <v>232811.48569</v>
      </c>
      <c r="R268" s="83"/>
      <c r="S268" s="93">
        <v>3.5405442829965099E-2</v>
      </c>
      <c r="T268" s="93">
        <f>Q268/'סכום נכסי הקרן'!$C$42</f>
        <v>4.4887762866967686E-3</v>
      </c>
    </row>
    <row r="269" spans="2:20" s="150" customFormat="1">
      <c r="B269" s="88" t="s">
        <v>913</v>
      </c>
      <c r="C269" s="85" t="s">
        <v>914</v>
      </c>
      <c r="D269" s="98" t="s">
        <v>32</v>
      </c>
      <c r="E269" s="98" t="s">
        <v>915</v>
      </c>
      <c r="F269" s="85" t="s">
        <v>916</v>
      </c>
      <c r="G269" s="98" t="s">
        <v>429</v>
      </c>
      <c r="H269" s="85" t="s">
        <v>699</v>
      </c>
      <c r="I269" s="85" t="s">
        <v>917</v>
      </c>
      <c r="J269" s="85"/>
      <c r="K269" s="95">
        <v>6.86</v>
      </c>
      <c r="L269" s="98" t="s">
        <v>158</v>
      </c>
      <c r="M269" s="99">
        <v>4.4999999999999998E-2</v>
      </c>
      <c r="N269" s="99">
        <v>3.6500000000000005E-2</v>
      </c>
      <c r="O269" s="95">
        <v>33010000</v>
      </c>
      <c r="P269" s="97">
        <v>105.47199999999999</v>
      </c>
      <c r="Q269" s="95">
        <v>132684.94970999999</v>
      </c>
      <c r="R269" s="96">
        <v>4.1262500000000001E-2</v>
      </c>
      <c r="S269" s="96">
        <v>2.017842628095038E-2</v>
      </c>
      <c r="T269" s="96">
        <f>Q269/'סכום נכסי הקרן'!$C$42</f>
        <v>2.5582631977739399E-3</v>
      </c>
    </row>
    <row r="270" spans="2:20" s="150" customFormat="1">
      <c r="B270" s="88" t="s">
        <v>918</v>
      </c>
      <c r="C270" s="85" t="s">
        <v>919</v>
      </c>
      <c r="D270" s="98" t="s">
        <v>32</v>
      </c>
      <c r="E270" s="98" t="s">
        <v>915</v>
      </c>
      <c r="F270" s="85" t="s">
        <v>920</v>
      </c>
      <c r="G270" s="98" t="s">
        <v>921</v>
      </c>
      <c r="H270" s="85" t="s">
        <v>703</v>
      </c>
      <c r="I270" s="85" t="s">
        <v>922</v>
      </c>
      <c r="J270" s="85"/>
      <c r="K270" s="95">
        <v>6.11</v>
      </c>
      <c r="L270" s="98" t="s">
        <v>158</v>
      </c>
      <c r="M270" s="99">
        <v>5.0819999999999997E-2</v>
      </c>
      <c r="N270" s="99">
        <v>3.9399999999999998E-2</v>
      </c>
      <c r="O270" s="95">
        <v>10765297</v>
      </c>
      <c r="P270" s="97">
        <v>106.685</v>
      </c>
      <c r="Q270" s="95">
        <v>43680.173119999999</v>
      </c>
      <c r="R270" s="96">
        <v>2.69132425E-2</v>
      </c>
      <c r="S270" s="96">
        <v>6.6427816807217181E-3</v>
      </c>
      <c r="T270" s="96">
        <f>Q270/'סכום נכסי הקרן'!$C$42</f>
        <v>8.4218579130130721E-4</v>
      </c>
    </row>
    <row r="271" spans="2:20" s="150" customFormat="1">
      <c r="B271" s="88" t="s">
        <v>923</v>
      </c>
      <c r="C271" s="85" t="s">
        <v>924</v>
      </c>
      <c r="D271" s="98" t="s">
        <v>32</v>
      </c>
      <c r="E271" s="98" t="s">
        <v>915</v>
      </c>
      <c r="F271" s="85" t="s">
        <v>920</v>
      </c>
      <c r="G271" s="98" t="s">
        <v>921</v>
      </c>
      <c r="H271" s="85" t="s">
        <v>703</v>
      </c>
      <c r="I271" s="85" t="s">
        <v>922</v>
      </c>
      <c r="J271" s="85"/>
      <c r="K271" s="95">
        <v>7.3699999999999992</v>
      </c>
      <c r="L271" s="98" t="s">
        <v>158</v>
      </c>
      <c r="M271" s="99">
        <v>5.4120000000000001E-2</v>
      </c>
      <c r="N271" s="99">
        <v>4.4500000000000005E-2</v>
      </c>
      <c r="O271" s="95">
        <v>13888928</v>
      </c>
      <c r="P271" s="97">
        <v>106.79300000000001</v>
      </c>
      <c r="Q271" s="95">
        <v>56446.362860000001</v>
      </c>
      <c r="R271" s="96">
        <v>3.4722320000000001E-2</v>
      </c>
      <c r="S271" s="96">
        <v>8.5842348682930031E-3</v>
      </c>
      <c r="T271" s="96">
        <f>Q271/'סכום נכסי הקרן'!$C$42</f>
        <v>1.0883272976215214E-3</v>
      </c>
    </row>
    <row r="272" spans="2:20" s="150" customFormat="1">
      <c r="B272" s="84"/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95"/>
      <c r="P272" s="97"/>
      <c r="Q272" s="85"/>
      <c r="R272" s="85"/>
      <c r="S272" s="96"/>
      <c r="T272" s="85"/>
    </row>
    <row r="273" spans="2:20" s="150" customFormat="1">
      <c r="B273" s="102" t="s">
        <v>83</v>
      </c>
      <c r="C273" s="83"/>
      <c r="D273" s="83"/>
      <c r="E273" s="83"/>
      <c r="F273" s="83"/>
      <c r="G273" s="83"/>
      <c r="H273" s="83"/>
      <c r="I273" s="83"/>
      <c r="J273" s="83"/>
      <c r="K273" s="92">
        <v>6.7001749944032936</v>
      </c>
      <c r="L273" s="83"/>
      <c r="M273" s="83"/>
      <c r="N273" s="104">
        <v>4.1633671828218824E-2</v>
      </c>
      <c r="O273" s="92"/>
      <c r="P273" s="94"/>
      <c r="Q273" s="92">
        <v>1587715.1649600009</v>
      </c>
      <c r="R273" s="83"/>
      <c r="S273" s="93">
        <v>0.24145612204937053</v>
      </c>
      <c r="T273" s="93">
        <f>Q273/'סכום נכסי הקרן'!$C$42</f>
        <v>3.0612313483498479E-2</v>
      </c>
    </row>
    <row r="274" spans="2:20" s="150" customFormat="1">
      <c r="B274" s="88" t="s">
        <v>927</v>
      </c>
      <c r="C274" s="85" t="s">
        <v>928</v>
      </c>
      <c r="D274" s="98" t="s">
        <v>32</v>
      </c>
      <c r="E274" s="98" t="s">
        <v>915</v>
      </c>
      <c r="F274" s="85"/>
      <c r="G274" s="98" t="s">
        <v>929</v>
      </c>
      <c r="H274" s="85" t="s">
        <v>645</v>
      </c>
      <c r="I274" s="85" t="s">
        <v>314</v>
      </c>
      <c r="J274" s="85"/>
      <c r="K274" s="95">
        <v>6.8400000000000007</v>
      </c>
      <c r="L274" s="98" t="s">
        <v>158</v>
      </c>
      <c r="M274" s="99">
        <v>4.4999999999999998E-2</v>
      </c>
      <c r="N274" s="99">
        <v>4.2099999999999999E-2</v>
      </c>
      <c r="O274" s="95">
        <v>800000</v>
      </c>
      <c r="P274" s="97">
        <v>101.477</v>
      </c>
      <c r="Q274" s="95">
        <v>3058.3205200000002</v>
      </c>
      <c r="R274" s="96">
        <v>1.6000000000000001E-3</v>
      </c>
      <c r="S274" s="96">
        <v>4.651024497595059E-4</v>
      </c>
      <c r="T274" s="96">
        <f>Q274/'סכום נכסי הקרן'!$C$42</f>
        <v>5.8966663893781412E-5</v>
      </c>
    </row>
    <row r="275" spans="2:20" s="150" customFormat="1">
      <c r="B275" s="88" t="s">
        <v>925</v>
      </c>
      <c r="C275" s="85" t="s">
        <v>926</v>
      </c>
      <c r="D275" s="98" t="s">
        <v>32</v>
      </c>
      <c r="E275" s="98" t="s">
        <v>915</v>
      </c>
      <c r="F275" s="85"/>
      <c r="G275" s="98" t="s">
        <v>319</v>
      </c>
      <c r="H275" s="85" t="s">
        <v>645</v>
      </c>
      <c r="I275" s="85" t="s">
        <v>922</v>
      </c>
      <c r="J275" s="85"/>
      <c r="K275" s="95">
        <v>8.43</v>
      </c>
      <c r="L275" s="98" t="s">
        <v>158</v>
      </c>
      <c r="M275" s="99">
        <v>3.6249999999999998E-2</v>
      </c>
      <c r="N275" s="99">
        <v>3.5699999999999996E-2</v>
      </c>
      <c r="O275" s="95">
        <v>11258000</v>
      </c>
      <c r="P275" s="97">
        <v>100.22499999999999</v>
      </c>
      <c r="Q275" s="95">
        <v>42470.918210000003</v>
      </c>
      <c r="R275" s="96">
        <v>7.5053333333333335E-3</v>
      </c>
      <c r="S275" s="96">
        <v>6.4588809360657234E-3</v>
      </c>
      <c r="T275" s="96">
        <f>Q275/'סכום נכסי הקרן'!$C$42</f>
        <v>8.1887046925655481E-4</v>
      </c>
    </row>
    <row r="276" spans="2:20" s="150" customFormat="1">
      <c r="B276" s="88" t="s">
        <v>930</v>
      </c>
      <c r="C276" s="85" t="s">
        <v>931</v>
      </c>
      <c r="D276" s="98" t="s">
        <v>32</v>
      </c>
      <c r="E276" s="98" t="s">
        <v>915</v>
      </c>
      <c r="F276" s="85"/>
      <c r="G276" s="98" t="s">
        <v>932</v>
      </c>
      <c r="H276" s="85" t="s">
        <v>675</v>
      </c>
      <c r="I276" s="85" t="s">
        <v>314</v>
      </c>
      <c r="J276" s="85"/>
      <c r="K276" s="95">
        <v>7.8100000000000005</v>
      </c>
      <c r="L276" s="98" t="s">
        <v>158</v>
      </c>
      <c r="M276" s="99">
        <v>3.6499999999999998E-2</v>
      </c>
      <c r="N276" s="99">
        <v>2.7099999999999999E-2</v>
      </c>
      <c r="O276" s="95">
        <v>4725000</v>
      </c>
      <c r="P276" s="97">
        <v>107.24299999999999</v>
      </c>
      <c r="Q276" s="95">
        <v>19150.675930000001</v>
      </c>
      <c r="R276" s="96">
        <v>4.2954545454545453E-4</v>
      </c>
      <c r="S276" s="96">
        <v>2.9123913701476272E-3</v>
      </c>
      <c r="T276" s="96">
        <f>Q276/'סכום נכסי הקרן'!$C$42</f>
        <v>3.6923908515090493E-4</v>
      </c>
    </row>
    <row r="277" spans="2:20" s="150" customFormat="1">
      <c r="B277" s="88" t="s">
        <v>933</v>
      </c>
      <c r="C277" s="85" t="s">
        <v>934</v>
      </c>
      <c r="D277" s="98" t="s">
        <v>32</v>
      </c>
      <c r="E277" s="98" t="s">
        <v>915</v>
      </c>
      <c r="F277" s="85"/>
      <c r="G277" s="98" t="s">
        <v>935</v>
      </c>
      <c r="H277" s="85" t="s">
        <v>675</v>
      </c>
      <c r="I277" s="85" t="s">
        <v>917</v>
      </c>
      <c r="J277" s="85"/>
      <c r="K277" s="95">
        <v>7.58</v>
      </c>
      <c r="L277" s="98" t="s">
        <v>158</v>
      </c>
      <c r="M277" s="99">
        <v>4.4999999999999998E-2</v>
      </c>
      <c r="N277" s="99">
        <v>3.5400000000000001E-2</v>
      </c>
      <c r="O277" s="95">
        <v>11954000</v>
      </c>
      <c r="P277" s="97">
        <v>107.119</v>
      </c>
      <c r="Q277" s="95">
        <v>48750.133620000001</v>
      </c>
      <c r="R277" s="96">
        <v>9.5632000000000009E-3</v>
      </c>
      <c r="S277" s="96">
        <v>7.4138097771273654E-3</v>
      </c>
      <c r="T277" s="96">
        <f>Q277/'סכום נכסי הקרן'!$C$42</f>
        <v>9.399383501986487E-4</v>
      </c>
    </row>
    <row r="278" spans="2:20" s="150" customFormat="1">
      <c r="B278" s="88" t="s">
        <v>936</v>
      </c>
      <c r="C278" s="85" t="s">
        <v>937</v>
      </c>
      <c r="D278" s="98" t="s">
        <v>32</v>
      </c>
      <c r="E278" s="98" t="s">
        <v>915</v>
      </c>
      <c r="F278" s="85"/>
      <c r="G278" s="98" t="s">
        <v>935</v>
      </c>
      <c r="H278" s="85" t="s">
        <v>675</v>
      </c>
      <c r="I278" s="85" t="s">
        <v>922</v>
      </c>
      <c r="J278" s="85"/>
      <c r="K278" s="95">
        <v>8.3899999999999988</v>
      </c>
      <c r="L278" s="98" t="s">
        <v>158</v>
      </c>
      <c r="M278" s="99">
        <v>4.1250000000000002E-2</v>
      </c>
      <c r="N278" s="99">
        <v>3.3299999999999996E-2</v>
      </c>
      <c r="O278" s="95">
        <v>10424000</v>
      </c>
      <c r="P278" s="97">
        <v>106.425</v>
      </c>
      <c r="Q278" s="95">
        <v>42166.075929999999</v>
      </c>
      <c r="R278" s="96">
        <v>5.2119999999999996E-3</v>
      </c>
      <c r="S278" s="96">
        <v>6.4125212133711654E-3</v>
      </c>
      <c r="T278" s="96">
        <f>Q278/'סכום נכסי הקרן'!$C$42</f>
        <v>8.1299288639765472E-4</v>
      </c>
    </row>
    <row r="279" spans="2:20" s="150" customFormat="1">
      <c r="B279" s="88" t="s">
        <v>938</v>
      </c>
      <c r="C279" s="85" t="s">
        <v>939</v>
      </c>
      <c r="D279" s="98" t="s">
        <v>32</v>
      </c>
      <c r="E279" s="98" t="s">
        <v>915</v>
      </c>
      <c r="F279" s="85"/>
      <c r="G279" s="98" t="s">
        <v>935</v>
      </c>
      <c r="H279" s="85" t="s">
        <v>675</v>
      </c>
      <c r="I279" s="85" t="s">
        <v>917</v>
      </c>
      <c r="J279" s="85"/>
      <c r="K279" s="95">
        <v>8.23</v>
      </c>
      <c r="L279" s="98" t="s">
        <v>158</v>
      </c>
      <c r="M279" s="99">
        <v>3.7499999999999999E-2</v>
      </c>
      <c r="N279" s="99">
        <v>3.6699999999999997E-2</v>
      </c>
      <c r="O279" s="95">
        <v>12155000</v>
      </c>
      <c r="P279" s="97">
        <v>100.304</v>
      </c>
      <c r="Q279" s="95">
        <v>46150.424939999997</v>
      </c>
      <c r="R279" s="96">
        <v>8.1033333333333339E-3</v>
      </c>
      <c r="S279" s="96">
        <v>7.0184519760656721E-3</v>
      </c>
      <c r="T279" s="96">
        <f>Q279/'סכום נכסי הקרן'!$C$42</f>
        <v>8.898140591203197E-4</v>
      </c>
    </row>
    <row r="280" spans="2:20" s="150" customFormat="1">
      <c r="B280" s="88" t="s">
        <v>940</v>
      </c>
      <c r="C280" s="85" t="s">
        <v>941</v>
      </c>
      <c r="D280" s="98" t="s">
        <v>32</v>
      </c>
      <c r="E280" s="98" t="s">
        <v>915</v>
      </c>
      <c r="F280" s="85"/>
      <c r="G280" s="98" t="s">
        <v>929</v>
      </c>
      <c r="H280" s="85" t="s">
        <v>675</v>
      </c>
      <c r="I280" s="85" t="s">
        <v>314</v>
      </c>
      <c r="J280" s="85"/>
      <c r="K280" s="95">
        <v>2.7399999999999998</v>
      </c>
      <c r="L280" s="98" t="s">
        <v>158</v>
      </c>
      <c r="M280" s="99">
        <v>6.3750000000000001E-2</v>
      </c>
      <c r="N280" s="99">
        <v>4.4500000000000005E-2</v>
      </c>
      <c r="O280" s="95">
        <v>10000000</v>
      </c>
      <c r="P280" s="97">
        <v>104.791</v>
      </c>
      <c r="Q280" s="95">
        <v>39573.446770000002</v>
      </c>
      <c r="R280" s="96">
        <v>1.3333333333333334E-2</v>
      </c>
      <c r="S280" s="96">
        <v>6.0182400496578449E-3</v>
      </c>
      <c r="T280" s="96">
        <f>Q280/'סכום נכסי הקרן'!$C$42</f>
        <v>7.6300509366004573E-4</v>
      </c>
    </row>
    <row r="281" spans="2:20" s="150" customFormat="1">
      <c r="B281" s="88" t="s">
        <v>942</v>
      </c>
      <c r="C281" s="85" t="s">
        <v>943</v>
      </c>
      <c r="D281" s="98" t="s">
        <v>32</v>
      </c>
      <c r="E281" s="98" t="s">
        <v>915</v>
      </c>
      <c r="F281" s="85"/>
      <c r="G281" s="98" t="s">
        <v>935</v>
      </c>
      <c r="H281" s="85" t="s">
        <v>675</v>
      </c>
      <c r="I281" s="85" t="s">
        <v>314</v>
      </c>
      <c r="J281" s="85"/>
      <c r="K281" s="95">
        <v>1.59</v>
      </c>
      <c r="L281" s="98" t="s">
        <v>158</v>
      </c>
      <c r="M281" s="99">
        <v>4.7500000000000001E-2</v>
      </c>
      <c r="N281" s="99">
        <v>3.32E-2</v>
      </c>
      <c r="O281" s="95">
        <v>5988000</v>
      </c>
      <c r="P281" s="97">
        <v>101.904</v>
      </c>
      <c r="Q281" s="95">
        <v>23314.377469999999</v>
      </c>
      <c r="R281" s="96">
        <v>3.9919999999999999E-3</v>
      </c>
      <c r="S281" s="96">
        <v>3.5455976589120978E-3</v>
      </c>
      <c r="T281" s="96">
        <f>Q281/'סכום נכסי הקרן'!$C$42</f>
        <v>4.4951830626511303E-4</v>
      </c>
    </row>
    <row r="282" spans="2:20" s="150" customFormat="1">
      <c r="B282" s="88" t="s">
        <v>944</v>
      </c>
      <c r="C282" s="85" t="s">
        <v>945</v>
      </c>
      <c r="D282" s="98" t="s">
        <v>32</v>
      </c>
      <c r="E282" s="98" t="s">
        <v>915</v>
      </c>
      <c r="F282" s="85"/>
      <c r="G282" s="98" t="s">
        <v>935</v>
      </c>
      <c r="H282" s="85" t="s">
        <v>675</v>
      </c>
      <c r="I282" s="85" t="s">
        <v>314</v>
      </c>
      <c r="J282" s="85"/>
      <c r="K282" s="95">
        <v>3.9400000000000004</v>
      </c>
      <c r="L282" s="98" t="s">
        <v>160</v>
      </c>
      <c r="M282" s="99">
        <v>4.7500000000000001E-2</v>
      </c>
      <c r="N282" s="99">
        <v>3.0300000000000004E-2</v>
      </c>
      <c r="O282" s="95">
        <v>3646000</v>
      </c>
      <c r="P282" s="97">
        <v>106.506</v>
      </c>
      <c r="Q282" s="95">
        <v>16784.14949</v>
      </c>
      <c r="R282" s="96">
        <v>1.823E-3</v>
      </c>
      <c r="S282" s="96">
        <v>2.5524953953906574E-3</v>
      </c>
      <c r="T282" s="96">
        <f>Q282/'סכום נכסי הקרן'!$C$42</f>
        <v>3.2361071877443786E-4</v>
      </c>
    </row>
    <row r="283" spans="2:20" s="150" customFormat="1">
      <c r="B283" s="88" t="s">
        <v>946</v>
      </c>
      <c r="C283" s="85" t="s">
        <v>947</v>
      </c>
      <c r="D283" s="98" t="s">
        <v>32</v>
      </c>
      <c r="E283" s="98" t="s">
        <v>915</v>
      </c>
      <c r="F283" s="85"/>
      <c r="G283" s="98" t="s">
        <v>935</v>
      </c>
      <c r="H283" s="85" t="s">
        <v>675</v>
      </c>
      <c r="I283" s="85" t="s">
        <v>314</v>
      </c>
      <c r="J283" s="85"/>
      <c r="K283" s="95">
        <v>6.4</v>
      </c>
      <c r="L283" s="98" t="s">
        <v>158</v>
      </c>
      <c r="M283" s="99">
        <v>5.1249999999999997E-2</v>
      </c>
      <c r="N283" s="99">
        <v>4.5599999999999995E-2</v>
      </c>
      <c r="O283" s="95">
        <v>12961000</v>
      </c>
      <c r="P283" s="97">
        <v>103.157</v>
      </c>
      <c r="Q283" s="95">
        <v>51188.161930000002</v>
      </c>
      <c r="R283" s="96">
        <v>5.1843999999999996E-3</v>
      </c>
      <c r="S283" s="96">
        <v>7.7845795941392289E-3</v>
      </c>
      <c r="T283" s="96">
        <f>Q283/'סכום נכסי הקרן'!$C$42</f>
        <v>9.8694532509848495E-4</v>
      </c>
    </row>
    <row r="284" spans="2:20" s="150" customFormat="1">
      <c r="B284" s="88" t="s">
        <v>948</v>
      </c>
      <c r="C284" s="85" t="s">
        <v>949</v>
      </c>
      <c r="D284" s="98" t="s">
        <v>32</v>
      </c>
      <c r="E284" s="98" t="s">
        <v>915</v>
      </c>
      <c r="F284" s="85"/>
      <c r="G284" s="98" t="s">
        <v>935</v>
      </c>
      <c r="H284" s="85" t="s">
        <v>699</v>
      </c>
      <c r="I284" s="85" t="s">
        <v>917</v>
      </c>
      <c r="J284" s="85"/>
      <c r="K284" s="95">
        <v>5.64</v>
      </c>
      <c r="L284" s="98" t="s">
        <v>158</v>
      </c>
      <c r="M284" s="99">
        <v>6.5000000000000002E-2</v>
      </c>
      <c r="N284" s="99">
        <v>4.9699999999999994E-2</v>
      </c>
      <c r="O284" s="95">
        <v>9799000</v>
      </c>
      <c r="P284" s="97">
        <v>108.352</v>
      </c>
      <c r="Q284" s="95">
        <v>40245.978560000003</v>
      </c>
      <c r="R284" s="96">
        <v>3.9195999999999996E-3</v>
      </c>
      <c r="S284" s="96">
        <v>6.1205171592755596E-3</v>
      </c>
      <c r="T284" s="96">
        <f>Q284/'סכום נכסי הקרן'!$C$42</f>
        <v>7.7597200009103459E-4</v>
      </c>
    </row>
    <row r="285" spans="2:20" s="150" customFormat="1">
      <c r="B285" s="88" t="s">
        <v>950</v>
      </c>
      <c r="C285" s="85" t="s">
        <v>951</v>
      </c>
      <c r="D285" s="98" t="s">
        <v>32</v>
      </c>
      <c r="E285" s="98" t="s">
        <v>915</v>
      </c>
      <c r="F285" s="85"/>
      <c r="G285" s="98" t="s">
        <v>952</v>
      </c>
      <c r="H285" s="85" t="s">
        <v>699</v>
      </c>
      <c r="I285" s="85" t="s">
        <v>922</v>
      </c>
      <c r="J285" s="85"/>
      <c r="K285" s="95">
        <v>7.4799999999999995</v>
      </c>
      <c r="L285" s="98" t="s">
        <v>158</v>
      </c>
      <c r="M285" s="99">
        <v>4.1340000000000002E-2</v>
      </c>
      <c r="N285" s="99">
        <v>3.4000000000000002E-2</v>
      </c>
      <c r="O285" s="95">
        <v>1429000</v>
      </c>
      <c r="P285" s="97">
        <v>105.072</v>
      </c>
      <c r="Q285" s="95">
        <v>5677.7081699999999</v>
      </c>
      <c r="R285" s="96">
        <v>1.0207142857142858E-3</v>
      </c>
      <c r="S285" s="96">
        <v>8.6345298395557339E-4</v>
      </c>
      <c r="T285" s="96">
        <f>Q285/'סכום נכסי הקרן'!$C$42</f>
        <v>1.0947037995460552E-4</v>
      </c>
    </row>
    <row r="286" spans="2:20" s="150" customFormat="1">
      <c r="B286" s="88" t="s">
        <v>953</v>
      </c>
      <c r="C286" s="85" t="s">
        <v>954</v>
      </c>
      <c r="D286" s="98" t="s">
        <v>32</v>
      </c>
      <c r="E286" s="98" t="s">
        <v>915</v>
      </c>
      <c r="F286" s="85"/>
      <c r="G286" s="98" t="s">
        <v>952</v>
      </c>
      <c r="H286" s="85" t="s">
        <v>699</v>
      </c>
      <c r="I286" s="85" t="s">
        <v>922</v>
      </c>
      <c r="J286" s="85"/>
      <c r="K286" s="95">
        <v>7.7</v>
      </c>
      <c r="L286" s="98" t="s">
        <v>158</v>
      </c>
      <c r="M286" s="99">
        <v>4.3890000000000005E-2</v>
      </c>
      <c r="N286" s="99">
        <v>3.4399999999999993E-2</v>
      </c>
      <c r="O286" s="95">
        <v>5291000</v>
      </c>
      <c r="P286" s="97">
        <v>107.09099999999999</v>
      </c>
      <c r="Q286" s="95">
        <v>21494.72609</v>
      </c>
      <c r="R286" s="96">
        <v>4.4091666666666663E-3</v>
      </c>
      <c r="S286" s="96">
        <v>3.2688692032084867E-3</v>
      </c>
      <c r="T286" s="96">
        <f>Q286/'סכום נכסי הקרן'!$C$42</f>
        <v>4.1443409235534417E-4</v>
      </c>
    </row>
    <row r="287" spans="2:20" s="150" customFormat="1">
      <c r="B287" s="88" t="s">
        <v>955</v>
      </c>
      <c r="C287" s="85" t="s">
        <v>956</v>
      </c>
      <c r="D287" s="98" t="s">
        <v>32</v>
      </c>
      <c r="E287" s="98" t="s">
        <v>915</v>
      </c>
      <c r="F287" s="85"/>
      <c r="G287" s="98" t="s">
        <v>957</v>
      </c>
      <c r="H287" s="85" t="s">
        <v>699</v>
      </c>
      <c r="I287" s="85" t="s">
        <v>922</v>
      </c>
      <c r="J287" s="85"/>
      <c r="K287" s="95">
        <v>7.1400000000000006</v>
      </c>
      <c r="L287" s="98" t="s">
        <v>158</v>
      </c>
      <c r="M287" s="99">
        <v>4.9000000000000002E-2</v>
      </c>
      <c r="N287" s="99">
        <v>3.9400000000000004E-2</v>
      </c>
      <c r="O287" s="95">
        <v>11347000</v>
      </c>
      <c r="P287" s="97">
        <v>106.614</v>
      </c>
      <c r="Q287" s="95">
        <v>46425.842479999999</v>
      </c>
      <c r="R287" s="96">
        <v>4.5388E-3</v>
      </c>
      <c r="S287" s="96">
        <v>7.0603368510233624E-3</v>
      </c>
      <c r="T287" s="96">
        <f>Q287/'סכום נכסי הקרן'!$C$42</f>
        <v>8.951243113994471E-4</v>
      </c>
    </row>
    <row r="288" spans="2:20" s="150" customFormat="1">
      <c r="B288" s="88" t="s">
        <v>958</v>
      </c>
      <c r="C288" s="85" t="s">
        <v>959</v>
      </c>
      <c r="D288" s="98" t="s">
        <v>32</v>
      </c>
      <c r="E288" s="98" t="s">
        <v>915</v>
      </c>
      <c r="F288" s="85"/>
      <c r="G288" s="98" t="s">
        <v>935</v>
      </c>
      <c r="H288" s="85" t="s">
        <v>699</v>
      </c>
      <c r="I288" s="85" t="s">
        <v>922</v>
      </c>
      <c r="J288" s="85"/>
      <c r="K288" s="95">
        <v>2.0300000000000002</v>
      </c>
      <c r="L288" s="98" t="s">
        <v>158</v>
      </c>
      <c r="M288" s="99">
        <v>4.1250000000000002E-2</v>
      </c>
      <c r="N288" s="99">
        <v>2.7999999999999997E-2</v>
      </c>
      <c r="O288" s="95">
        <v>6300000</v>
      </c>
      <c r="P288" s="97">
        <v>102.431</v>
      </c>
      <c r="Q288" s="95">
        <v>24600.901000000002</v>
      </c>
      <c r="R288" s="96">
        <v>3.0607872344767073E-3</v>
      </c>
      <c r="S288" s="96">
        <v>3.7412492400865421E-3</v>
      </c>
      <c r="T288" s="96">
        <f>Q288/'סכום נכסי הקרן'!$C$42</f>
        <v>4.7432342400501276E-4</v>
      </c>
    </row>
    <row r="289" spans="2:20" s="150" customFormat="1">
      <c r="B289" s="88" t="s">
        <v>960</v>
      </c>
      <c r="C289" s="85" t="s">
        <v>961</v>
      </c>
      <c r="D289" s="98" t="s">
        <v>32</v>
      </c>
      <c r="E289" s="98" t="s">
        <v>915</v>
      </c>
      <c r="F289" s="85"/>
      <c r="G289" s="98" t="s">
        <v>962</v>
      </c>
      <c r="H289" s="85" t="s">
        <v>699</v>
      </c>
      <c r="I289" s="85" t="s">
        <v>917</v>
      </c>
      <c r="J289" s="85"/>
      <c r="K289" s="95">
        <v>7.9300000000000006</v>
      </c>
      <c r="L289" s="98" t="s">
        <v>158</v>
      </c>
      <c r="M289" s="99">
        <v>3.9E-2</v>
      </c>
      <c r="N289" s="99">
        <v>3.3300000000000003E-2</v>
      </c>
      <c r="O289" s="95">
        <v>6302000</v>
      </c>
      <c r="P289" s="97">
        <v>103.899</v>
      </c>
      <c r="Q289" s="95">
        <v>24898.796910000001</v>
      </c>
      <c r="R289" s="96">
        <v>6.3020000000000003E-3</v>
      </c>
      <c r="S289" s="96">
        <v>3.7865525745828022E-3</v>
      </c>
      <c r="T289" s="96">
        <f>Q289/'סכום נכסי הקרן'!$C$42</f>
        <v>4.8006707575290155E-4</v>
      </c>
    </row>
    <row r="290" spans="2:20" s="150" customFormat="1">
      <c r="B290" s="88" t="s">
        <v>963</v>
      </c>
      <c r="C290" s="85" t="s">
        <v>964</v>
      </c>
      <c r="D290" s="98" t="s">
        <v>32</v>
      </c>
      <c r="E290" s="98" t="s">
        <v>915</v>
      </c>
      <c r="F290" s="85"/>
      <c r="G290" s="98" t="s">
        <v>929</v>
      </c>
      <c r="H290" s="85" t="s">
        <v>699</v>
      </c>
      <c r="I290" s="85" t="s">
        <v>314</v>
      </c>
      <c r="J290" s="85"/>
      <c r="K290" s="95">
        <v>7.1900000000000013</v>
      </c>
      <c r="L290" s="98" t="s">
        <v>158</v>
      </c>
      <c r="M290" s="99">
        <v>5.7500000000000002E-2</v>
      </c>
      <c r="N290" s="99">
        <v>0.05</v>
      </c>
      <c r="O290" s="95">
        <v>14074000</v>
      </c>
      <c r="P290" s="97">
        <v>104.84099999999999</v>
      </c>
      <c r="Q290" s="95">
        <v>55839.096640000003</v>
      </c>
      <c r="R290" s="96">
        <v>2.0105714285714286E-2</v>
      </c>
      <c r="S290" s="96">
        <v>8.4918831985673609E-3</v>
      </c>
      <c r="T290" s="96">
        <f>Q290/'סכום נכסי הקרן'!$C$42</f>
        <v>1.0766187592735569E-3</v>
      </c>
    </row>
    <row r="291" spans="2:20" s="150" customFormat="1">
      <c r="B291" s="88" t="s">
        <v>965</v>
      </c>
      <c r="C291" s="85" t="s">
        <v>966</v>
      </c>
      <c r="D291" s="98" t="s">
        <v>32</v>
      </c>
      <c r="E291" s="98" t="s">
        <v>915</v>
      </c>
      <c r="F291" s="85"/>
      <c r="G291" s="98" t="s">
        <v>319</v>
      </c>
      <c r="H291" s="85" t="s">
        <v>703</v>
      </c>
      <c r="I291" s="85" t="s">
        <v>917</v>
      </c>
      <c r="J291" s="85"/>
      <c r="K291" s="95">
        <v>7.29</v>
      </c>
      <c r="L291" s="98" t="s">
        <v>158</v>
      </c>
      <c r="M291" s="99">
        <v>4.7500000000000001E-2</v>
      </c>
      <c r="N291" s="99">
        <v>4.009999999999999E-2</v>
      </c>
      <c r="O291" s="95">
        <v>11932000</v>
      </c>
      <c r="P291" s="97">
        <v>105.036</v>
      </c>
      <c r="Q291" s="95">
        <v>47471.357649999998</v>
      </c>
      <c r="R291" s="96">
        <v>7.9546666666666672E-3</v>
      </c>
      <c r="S291" s="96">
        <v>7.2193364273096718E-3</v>
      </c>
      <c r="T291" s="96">
        <f>Q291/'סכום נכסי הקרן'!$C$42</f>
        <v>9.1528261110089234E-4</v>
      </c>
    </row>
    <row r="292" spans="2:20" s="150" customFormat="1">
      <c r="B292" s="88" t="s">
        <v>967</v>
      </c>
      <c r="C292" s="85" t="s">
        <v>968</v>
      </c>
      <c r="D292" s="98" t="s">
        <v>32</v>
      </c>
      <c r="E292" s="98" t="s">
        <v>915</v>
      </c>
      <c r="F292" s="85"/>
      <c r="G292" s="98" t="s">
        <v>969</v>
      </c>
      <c r="H292" s="85" t="s">
        <v>703</v>
      </c>
      <c r="I292" s="85" t="s">
        <v>917</v>
      </c>
      <c r="J292" s="85"/>
      <c r="K292" s="95">
        <v>8.33</v>
      </c>
      <c r="L292" s="98" t="s">
        <v>158</v>
      </c>
      <c r="M292" s="99">
        <v>3.4000000000000002E-2</v>
      </c>
      <c r="N292" s="99">
        <v>3.3300000000000003E-2</v>
      </c>
      <c r="O292" s="95">
        <v>1614000</v>
      </c>
      <c r="P292" s="97">
        <v>100.218</v>
      </c>
      <c r="Q292" s="95">
        <v>6085.5087300000005</v>
      </c>
      <c r="R292" s="96">
        <v>1.8988235294117646E-3</v>
      </c>
      <c r="S292" s="96">
        <v>9.2547036840856024E-4</v>
      </c>
      <c r="T292" s="96">
        <f>Q292/'סכום נכסי הקרן'!$C$42</f>
        <v>1.1733307400513488E-4</v>
      </c>
    </row>
    <row r="293" spans="2:20" s="150" customFormat="1">
      <c r="B293" s="88" t="s">
        <v>970</v>
      </c>
      <c r="C293" s="85" t="s">
        <v>971</v>
      </c>
      <c r="D293" s="98" t="s">
        <v>32</v>
      </c>
      <c r="E293" s="98" t="s">
        <v>915</v>
      </c>
      <c r="F293" s="85"/>
      <c r="G293" s="98" t="s">
        <v>969</v>
      </c>
      <c r="H293" s="85" t="s">
        <v>703</v>
      </c>
      <c r="I293" s="85" t="s">
        <v>917</v>
      </c>
      <c r="J293" s="85"/>
      <c r="K293" s="95">
        <v>8.33</v>
      </c>
      <c r="L293" s="98" t="s">
        <v>158</v>
      </c>
      <c r="M293" s="99">
        <v>3.4000000000000002E-2</v>
      </c>
      <c r="N293" s="99">
        <v>3.32E-2</v>
      </c>
      <c r="O293" s="95">
        <v>2259000</v>
      </c>
      <c r="P293" s="97">
        <v>100.43</v>
      </c>
      <c r="Q293" s="95">
        <v>8535.4473100000014</v>
      </c>
      <c r="R293" s="96">
        <v>2.6576470588235293E-3</v>
      </c>
      <c r="S293" s="96">
        <v>1.2980514722747848E-3</v>
      </c>
      <c r="T293" s="96">
        <f>Q293/'סכום נכסי הקרן'!$C$42</f>
        <v>1.6456968765060986E-4</v>
      </c>
    </row>
    <row r="294" spans="2:20" s="150" customFormat="1">
      <c r="B294" s="88" t="s">
        <v>972</v>
      </c>
      <c r="C294" s="85" t="s">
        <v>973</v>
      </c>
      <c r="D294" s="98" t="s">
        <v>32</v>
      </c>
      <c r="E294" s="98" t="s">
        <v>915</v>
      </c>
      <c r="F294" s="85"/>
      <c r="G294" s="98" t="s">
        <v>969</v>
      </c>
      <c r="H294" s="85" t="s">
        <v>703</v>
      </c>
      <c r="I294" s="85" t="s">
        <v>922</v>
      </c>
      <c r="J294" s="85"/>
      <c r="K294" s="95">
        <v>1.86</v>
      </c>
      <c r="L294" s="98" t="s">
        <v>158</v>
      </c>
      <c r="M294" s="99">
        <v>6.1249999999999999E-2</v>
      </c>
      <c r="N294" s="99">
        <v>2.3800000000000002E-2</v>
      </c>
      <c r="O294" s="95">
        <v>4319000</v>
      </c>
      <c r="P294" s="97">
        <v>110</v>
      </c>
      <c r="Q294" s="95">
        <v>17898.066059999997</v>
      </c>
      <c r="R294" s="96">
        <v>5.7586666666666663E-3</v>
      </c>
      <c r="S294" s="96">
        <v>2.7218973014847591E-3</v>
      </c>
      <c r="T294" s="96">
        <f>Q294/'סכום נכסי הקרן'!$C$42</f>
        <v>3.4508784766245374E-4</v>
      </c>
    </row>
    <row r="295" spans="2:20" s="150" customFormat="1">
      <c r="B295" s="88" t="s">
        <v>974</v>
      </c>
      <c r="C295" s="85" t="s">
        <v>975</v>
      </c>
      <c r="D295" s="98" t="s">
        <v>32</v>
      </c>
      <c r="E295" s="98" t="s">
        <v>915</v>
      </c>
      <c r="F295" s="85"/>
      <c r="G295" s="98" t="s">
        <v>935</v>
      </c>
      <c r="H295" s="85" t="s">
        <v>703</v>
      </c>
      <c r="I295" s="85" t="s">
        <v>922</v>
      </c>
      <c r="J295" s="85"/>
      <c r="K295" s="95">
        <v>8.1999999999999993</v>
      </c>
      <c r="L295" s="98" t="s">
        <v>158</v>
      </c>
      <c r="M295" s="99">
        <v>4.2500000000000003E-2</v>
      </c>
      <c r="N295" s="99">
        <v>3.5199999999999995E-2</v>
      </c>
      <c r="O295" s="95">
        <v>11671000</v>
      </c>
      <c r="P295" s="97">
        <v>105.711</v>
      </c>
      <c r="Q295" s="95">
        <v>47187.722379999999</v>
      </c>
      <c r="R295" s="96">
        <v>5.8355000000000004E-3</v>
      </c>
      <c r="S295" s="96">
        <v>7.1762018186077694E-3</v>
      </c>
      <c r="T295" s="96">
        <f>Q295/'סכום נכסי הקרן'!$C$42</f>
        <v>9.0981391495699969E-4</v>
      </c>
    </row>
    <row r="296" spans="2:20" s="150" customFormat="1">
      <c r="B296" s="88" t="s">
        <v>976</v>
      </c>
      <c r="C296" s="85" t="s">
        <v>977</v>
      </c>
      <c r="D296" s="98" t="s">
        <v>32</v>
      </c>
      <c r="E296" s="98" t="s">
        <v>915</v>
      </c>
      <c r="F296" s="85"/>
      <c r="G296" s="98" t="s">
        <v>935</v>
      </c>
      <c r="H296" s="85" t="s">
        <v>703</v>
      </c>
      <c r="I296" s="85" t="s">
        <v>922</v>
      </c>
      <c r="J296" s="85"/>
      <c r="K296" s="95">
        <v>8.24</v>
      </c>
      <c r="L296" s="98" t="s">
        <v>158</v>
      </c>
      <c r="M296" s="99">
        <v>4.2999999999999997E-2</v>
      </c>
      <c r="N296" s="99">
        <v>3.6799999999999999E-2</v>
      </c>
      <c r="O296" s="95">
        <v>11832000</v>
      </c>
      <c r="P296" s="97">
        <v>104.744</v>
      </c>
      <c r="Q296" s="95">
        <v>47269.80762</v>
      </c>
      <c r="R296" s="96">
        <v>1.1832000000000001E-2</v>
      </c>
      <c r="S296" s="96">
        <v>7.188685155773848E-3</v>
      </c>
      <c r="T296" s="96">
        <f>Q296/'סכום נכסי הקרן'!$C$42</f>
        <v>9.1139657862029694E-4</v>
      </c>
    </row>
    <row r="297" spans="2:20" s="150" customFormat="1">
      <c r="B297" s="88" t="s">
        <v>978</v>
      </c>
      <c r="C297" s="85" t="s">
        <v>979</v>
      </c>
      <c r="D297" s="98" t="s">
        <v>32</v>
      </c>
      <c r="E297" s="98" t="s">
        <v>915</v>
      </c>
      <c r="F297" s="85"/>
      <c r="G297" s="98" t="s">
        <v>980</v>
      </c>
      <c r="H297" s="85" t="s">
        <v>703</v>
      </c>
      <c r="I297" s="85" t="s">
        <v>917</v>
      </c>
      <c r="J297" s="85"/>
      <c r="K297" s="95">
        <v>7.9799999999999995</v>
      </c>
      <c r="L297" s="98" t="s">
        <v>158</v>
      </c>
      <c r="M297" s="99">
        <v>5.9500000000000004E-2</v>
      </c>
      <c r="N297" s="99">
        <v>3.7400000000000003E-2</v>
      </c>
      <c r="O297" s="95">
        <v>7815000</v>
      </c>
      <c r="P297" s="97">
        <v>118.22199999999999</v>
      </c>
      <c r="Q297" s="95">
        <v>35089.251640000002</v>
      </c>
      <c r="R297" s="96">
        <v>7.8150000000000008E-3</v>
      </c>
      <c r="S297" s="96">
        <v>5.3362938224642848E-3</v>
      </c>
      <c r="T297" s="96">
        <f>Q297/'סכום נכסי הקרן'!$C$42</f>
        <v>6.7654652094483489E-4</v>
      </c>
    </row>
    <row r="298" spans="2:20" s="150" customFormat="1">
      <c r="B298" s="88" t="s">
        <v>1028</v>
      </c>
      <c r="C298" s="85" t="s">
        <v>1029</v>
      </c>
      <c r="D298" s="98" t="s">
        <v>32</v>
      </c>
      <c r="E298" s="98" t="s">
        <v>915</v>
      </c>
      <c r="F298" s="85"/>
      <c r="G298" s="98" t="s">
        <v>952</v>
      </c>
      <c r="H298" s="85" t="s">
        <v>703</v>
      </c>
      <c r="I298" s="85" t="s">
        <v>922</v>
      </c>
      <c r="J298" s="85"/>
      <c r="K298" s="95">
        <v>3.03</v>
      </c>
      <c r="L298" s="98" t="s">
        <v>158</v>
      </c>
      <c r="M298" s="99">
        <v>5.2499999999999998E-2</v>
      </c>
      <c r="N298" s="99">
        <v>3.4499999999999996E-2</v>
      </c>
      <c r="O298" s="95">
        <v>5759000</v>
      </c>
      <c r="P298" s="97">
        <v>107.455</v>
      </c>
      <c r="Q298" s="95">
        <v>23495.626179999999</v>
      </c>
      <c r="R298" s="96">
        <v>8.8599999999999998E-3</v>
      </c>
      <c r="S298" s="96">
        <v>3.5731615517367618E-3</v>
      </c>
      <c r="T298" s="96">
        <f>Q298/'סכום נכסי הקרן'!$C$42</f>
        <v>4.5301291439851804E-4</v>
      </c>
    </row>
    <row r="299" spans="2:20" s="150" customFormat="1">
      <c r="B299" s="88" t="s">
        <v>981</v>
      </c>
      <c r="C299" s="85" t="s">
        <v>982</v>
      </c>
      <c r="D299" s="98" t="s">
        <v>32</v>
      </c>
      <c r="E299" s="98" t="s">
        <v>915</v>
      </c>
      <c r="F299" s="85"/>
      <c r="G299" s="98" t="s">
        <v>935</v>
      </c>
      <c r="H299" s="85" t="s">
        <v>703</v>
      </c>
      <c r="I299" s="85" t="s">
        <v>922</v>
      </c>
      <c r="J299" s="85"/>
      <c r="K299" s="95">
        <v>7.13</v>
      </c>
      <c r="L299" s="98" t="s">
        <v>158</v>
      </c>
      <c r="M299" s="99">
        <v>4.8750000000000002E-2</v>
      </c>
      <c r="N299" s="99">
        <v>4.0099999999999997E-2</v>
      </c>
      <c r="O299" s="95">
        <v>11670000</v>
      </c>
      <c r="P299" s="97">
        <v>105.69799999999999</v>
      </c>
      <c r="Q299" s="95">
        <v>47013.975310000002</v>
      </c>
      <c r="R299" s="96">
        <v>1.5559999999999999E-2</v>
      </c>
      <c r="S299" s="96">
        <v>7.1497787581838949E-3</v>
      </c>
      <c r="T299" s="96">
        <f>Q299/'סכום נכסי הקרן'!$C$42</f>
        <v>9.0646394394767614E-4</v>
      </c>
    </row>
    <row r="300" spans="2:20" s="150" customFormat="1">
      <c r="B300" s="88" t="s">
        <v>983</v>
      </c>
      <c r="C300" s="85" t="s">
        <v>984</v>
      </c>
      <c r="D300" s="98" t="s">
        <v>32</v>
      </c>
      <c r="E300" s="98" t="s">
        <v>915</v>
      </c>
      <c r="F300" s="85"/>
      <c r="G300" s="98" t="s">
        <v>957</v>
      </c>
      <c r="H300" s="85" t="s">
        <v>703</v>
      </c>
      <c r="I300" s="85" t="s">
        <v>922</v>
      </c>
      <c r="J300" s="85"/>
      <c r="K300" s="95">
        <v>5.7700000000000005</v>
      </c>
      <c r="L300" s="98" t="s">
        <v>158</v>
      </c>
      <c r="M300" s="99">
        <v>3.5000000000000003E-2</v>
      </c>
      <c r="N300" s="99">
        <v>3.5500000000000004E-2</v>
      </c>
      <c r="O300" s="95">
        <v>3220000</v>
      </c>
      <c r="P300" s="97">
        <v>99.414000000000001</v>
      </c>
      <c r="Q300" s="95">
        <v>12064.94843</v>
      </c>
      <c r="R300" s="96">
        <v>5.3666666666666663E-3</v>
      </c>
      <c r="S300" s="96">
        <v>1.8348099992524995E-3</v>
      </c>
      <c r="T300" s="96">
        <f>Q300/'סכום נכסי הקרן'!$C$42</f>
        <v>2.3262105927589818E-4</v>
      </c>
    </row>
    <row r="301" spans="2:20" s="150" customFormat="1">
      <c r="B301" s="88" t="s">
        <v>985</v>
      </c>
      <c r="C301" s="85" t="s">
        <v>986</v>
      </c>
      <c r="D301" s="98" t="s">
        <v>32</v>
      </c>
      <c r="E301" s="98" t="s">
        <v>915</v>
      </c>
      <c r="F301" s="85"/>
      <c r="G301" s="98" t="s">
        <v>980</v>
      </c>
      <c r="H301" s="85" t="s">
        <v>703</v>
      </c>
      <c r="I301" s="85" t="s">
        <v>917</v>
      </c>
      <c r="J301" s="85"/>
      <c r="K301" s="95">
        <v>8.620000000000001</v>
      </c>
      <c r="L301" s="98" t="s">
        <v>158</v>
      </c>
      <c r="M301" s="99">
        <v>3.95E-2</v>
      </c>
      <c r="N301" s="99">
        <v>3.5000000000000003E-2</v>
      </c>
      <c r="O301" s="95">
        <v>11871000</v>
      </c>
      <c r="P301" s="97">
        <v>103.538</v>
      </c>
      <c r="Q301" s="95">
        <v>46962.947939999998</v>
      </c>
      <c r="R301" s="96">
        <v>5.9354999999999998E-3</v>
      </c>
      <c r="S301" s="96">
        <v>7.1420186314618645E-3</v>
      </c>
      <c r="T301" s="96">
        <f>Q301/'סכום נכסי הקרן'!$C$42</f>
        <v>9.0548009880898092E-4</v>
      </c>
    </row>
    <row r="302" spans="2:20" s="150" customFormat="1">
      <c r="B302" s="88" t="s">
        <v>987</v>
      </c>
      <c r="C302" s="85" t="s">
        <v>988</v>
      </c>
      <c r="D302" s="98" t="s">
        <v>32</v>
      </c>
      <c r="E302" s="98" t="s">
        <v>915</v>
      </c>
      <c r="F302" s="85"/>
      <c r="G302" s="98" t="s">
        <v>989</v>
      </c>
      <c r="H302" s="85" t="s">
        <v>703</v>
      </c>
      <c r="I302" s="85" t="s">
        <v>922</v>
      </c>
      <c r="J302" s="85"/>
      <c r="K302" s="95">
        <v>7.89</v>
      </c>
      <c r="L302" s="98" t="s">
        <v>158</v>
      </c>
      <c r="M302" s="99">
        <v>3.95E-2</v>
      </c>
      <c r="N302" s="99">
        <v>3.7699999999999997E-2</v>
      </c>
      <c r="O302" s="95">
        <v>14268000</v>
      </c>
      <c r="P302" s="97">
        <v>100.926</v>
      </c>
      <c r="Q302" s="95">
        <v>54774.576990000001</v>
      </c>
      <c r="R302" s="96">
        <v>6.3413333333333334E-3</v>
      </c>
      <c r="S302" s="96">
        <v>8.3299934640564295E-3</v>
      </c>
      <c r="T302" s="96">
        <f>Q302/'סכום נכסי הקרן'!$C$42</f>
        <v>1.0560940392517731E-3</v>
      </c>
    </row>
    <row r="303" spans="2:20" s="150" customFormat="1">
      <c r="B303" s="88" t="s">
        <v>990</v>
      </c>
      <c r="C303" s="85" t="s">
        <v>991</v>
      </c>
      <c r="D303" s="98" t="s">
        <v>32</v>
      </c>
      <c r="E303" s="98" t="s">
        <v>915</v>
      </c>
      <c r="F303" s="85"/>
      <c r="G303" s="98" t="s">
        <v>992</v>
      </c>
      <c r="H303" s="85" t="s">
        <v>703</v>
      </c>
      <c r="I303" s="85" t="s">
        <v>922</v>
      </c>
      <c r="J303" s="85"/>
      <c r="K303" s="95">
        <v>7.82</v>
      </c>
      <c r="L303" s="98" t="s">
        <v>158</v>
      </c>
      <c r="M303" s="99">
        <v>4.2000000000000003E-2</v>
      </c>
      <c r="N303" s="99">
        <v>3.0499999999999999E-2</v>
      </c>
      <c r="O303" s="95">
        <v>5768000</v>
      </c>
      <c r="P303" s="97">
        <v>108.74</v>
      </c>
      <c r="Q303" s="95">
        <v>24028.366879999998</v>
      </c>
      <c r="R303" s="96">
        <v>2.8839999999999998E-3</v>
      </c>
      <c r="S303" s="96">
        <v>3.6541795493718146E-3</v>
      </c>
      <c r="T303" s="96">
        <f>Q303/'סכום נכסי הקרן'!$C$42</f>
        <v>4.6328454603228732E-4</v>
      </c>
    </row>
    <row r="304" spans="2:20" s="150" customFormat="1">
      <c r="B304" s="88" t="s">
        <v>993</v>
      </c>
      <c r="C304" s="85" t="s">
        <v>994</v>
      </c>
      <c r="D304" s="98" t="s">
        <v>32</v>
      </c>
      <c r="E304" s="98" t="s">
        <v>915</v>
      </c>
      <c r="F304" s="85"/>
      <c r="G304" s="98" t="s">
        <v>995</v>
      </c>
      <c r="H304" s="85" t="s">
        <v>703</v>
      </c>
      <c r="I304" s="85" t="s">
        <v>922</v>
      </c>
      <c r="J304" s="85"/>
      <c r="K304" s="95">
        <v>6.1599999999999993</v>
      </c>
      <c r="L304" s="98" t="s">
        <v>160</v>
      </c>
      <c r="M304" s="99">
        <v>5.2499999999999998E-2</v>
      </c>
      <c r="N304" s="99">
        <v>3.3799999999999997E-2</v>
      </c>
      <c r="O304" s="95">
        <v>7075000</v>
      </c>
      <c r="P304" s="97">
        <v>111.578</v>
      </c>
      <c r="Q304" s="95">
        <v>34189.994890000002</v>
      </c>
      <c r="R304" s="96">
        <v>7.0749999999999997E-3</v>
      </c>
      <c r="S304" s="96">
        <v>5.1995368950419844E-3</v>
      </c>
      <c r="T304" s="96">
        <f>Q304/'סכום נכסי הקרן'!$C$42</f>
        <v>6.5920819090888939E-4</v>
      </c>
    </row>
    <row r="305" spans="2:20" s="150" customFormat="1">
      <c r="B305" s="88" t="s">
        <v>996</v>
      </c>
      <c r="C305" s="85" t="s">
        <v>997</v>
      </c>
      <c r="D305" s="98" t="s">
        <v>32</v>
      </c>
      <c r="E305" s="98" t="s">
        <v>915</v>
      </c>
      <c r="F305" s="85"/>
      <c r="G305" s="98" t="s">
        <v>995</v>
      </c>
      <c r="H305" s="85" t="s">
        <v>703</v>
      </c>
      <c r="I305" s="85" t="s">
        <v>922</v>
      </c>
      <c r="J305" s="85"/>
      <c r="K305" s="95">
        <v>5.5</v>
      </c>
      <c r="L305" s="98" t="s">
        <v>161</v>
      </c>
      <c r="M305" s="99">
        <v>5.7500000000000002E-2</v>
      </c>
      <c r="N305" s="99">
        <v>4.1999999999999996E-2</v>
      </c>
      <c r="O305" s="95">
        <v>1500000</v>
      </c>
      <c r="P305" s="97">
        <v>108.179</v>
      </c>
      <c r="Q305" s="95">
        <v>8115.9021600000005</v>
      </c>
      <c r="R305" s="96">
        <v>2.5000000000000001E-3</v>
      </c>
      <c r="S305" s="96">
        <v>1.2342479972061481E-3</v>
      </c>
      <c r="T305" s="96">
        <f>Q305/'סכום נכסי הקרן'!$C$42</f>
        <v>1.5648054928642162E-4</v>
      </c>
    </row>
    <row r="306" spans="2:20" s="150" customFormat="1">
      <c r="B306" s="88" t="s">
        <v>998</v>
      </c>
      <c r="C306" s="85" t="s">
        <v>999</v>
      </c>
      <c r="D306" s="98" t="s">
        <v>32</v>
      </c>
      <c r="E306" s="98" t="s">
        <v>915</v>
      </c>
      <c r="F306" s="85"/>
      <c r="G306" s="98" t="s">
        <v>429</v>
      </c>
      <c r="H306" s="85" t="s">
        <v>703</v>
      </c>
      <c r="I306" s="85" t="s">
        <v>922</v>
      </c>
      <c r="J306" s="85"/>
      <c r="K306" s="95">
        <v>6.8400000000000007</v>
      </c>
      <c r="L306" s="98" t="s">
        <v>158</v>
      </c>
      <c r="M306" s="99">
        <v>3.9E-2</v>
      </c>
      <c r="N306" s="99">
        <v>3.6499999999999998E-2</v>
      </c>
      <c r="O306" s="95">
        <v>6908000</v>
      </c>
      <c r="P306" s="97">
        <v>101.499</v>
      </c>
      <c r="Q306" s="95">
        <v>26647.51874</v>
      </c>
      <c r="R306" s="96">
        <v>9.8685714285714279E-3</v>
      </c>
      <c r="S306" s="96">
        <v>4.0524942251593497E-3</v>
      </c>
      <c r="T306" s="96">
        <f>Q306/'סכום נכסי הקרן'!$C$42</f>
        <v>5.1378371588888319E-4</v>
      </c>
    </row>
    <row r="307" spans="2:20" s="150" customFormat="1">
      <c r="B307" s="88" t="s">
        <v>1001</v>
      </c>
      <c r="C307" s="85" t="s">
        <v>1002</v>
      </c>
      <c r="D307" s="98" t="s">
        <v>32</v>
      </c>
      <c r="E307" s="98" t="s">
        <v>915</v>
      </c>
      <c r="F307" s="85"/>
      <c r="G307" s="98" t="s">
        <v>429</v>
      </c>
      <c r="H307" s="85" t="s">
        <v>703</v>
      </c>
      <c r="I307" s="85" t="s">
        <v>922</v>
      </c>
      <c r="J307" s="85"/>
      <c r="K307" s="95">
        <v>7.69</v>
      </c>
      <c r="L307" s="98" t="s">
        <v>158</v>
      </c>
      <c r="M307" s="99">
        <v>4.3749999999999997E-2</v>
      </c>
      <c r="N307" s="99">
        <v>3.7400000000000003E-2</v>
      </c>
      <c r="O307" s="95">
        <v>6579000</v>
      </c>
      <c r="P307" s="97">
        <v>104.702</v>
      </c>
      <c r="Q307" s="95">
        <v>25934.473149999998</v>
      </c>
      <c r="R307" s="96">
        <v>9.398571428571428E-3</v>
      </c>
      <c r="S307" s="96">
        <v>3.9440558687050655E-3</v>
      </c>
      <c r="T307" s="96">
        <f>Q307/'סכום נכסי הקרן'!$C$42</f>
        <v>5.0003567366390636E-4</v>
      </c>
    </row>
    <row r="308" spans="2:20" s="150" customFormat="1">
      <c r="B308" s="88" t="s">
        <v>1003</v>
      </c>
      <c r="C308" s="85" t="s">
        <v>1004</v>
      </c>
      <c r="D308" s="98" t="s">
        <v>32</v>
      </c>
      <c r="E308" s="98" t="s">
        <v>915</v>
      </c>
      <c r="F308" s="85"/>
      <c r="G308" s="98" t="s">
        <v>319</v>
      </c>
      <c r="H308" s="85" t="s">
        <v>703</v>
      </c>
      <c r="I308" s="85" t="s">
        <v>922</v>
      </c>
      <c r="J308" s="85"/>
      <c r="K308" s="95">
        <v>3.24</v>
      </c>
      <c r="L308" s="98" t="s">
        <v>158</v>
      </c>
      <c r="M308" s="99">
        <v>5.7500000000000002E-2</v>
      </c>
      <c r="N308" s="99">
        <v>5.9400000000000001E-2</v>
      </c>
      <c r="O308" s="95">
        <v>3994000</v>
      </c>
      <c r="P308" s="97">
        <v>98.974000000000004</v>
      </c>
      <c r="Q308" s="95">
        <v>15186.288369999998</v>
      </c>
      <c r="R308" s="96">
        <v>3.6309090909090909E-3</v>
      </c>
      <c r="S308" s="96">
        <v>2.3094962995053548E-3</v>
      </c>
      <c r="T308" s="96">
        <f>Q308/'סכום נכסי הקרן'!$C$42</f>
        <v>2.9280278383242561E-4</v>
      </c>
    </row>
    <row r="309" spans="2:20" s="150" customFormat="1">
      <c r="B309" s="88" t="s">
        <v>1005</v>
      </c>
      <c r="C309" s="85" t="s">
        <v>1006</v>
      </c>
      <c r="D309" s="98" t="s">
        <v>32</v>
      </c>
      <c r="E309" s="98" t="s">
        <v>915</v>
      </c>
      <c r="F309" s="85"/>
      <c r="G309" s="98" t="s">
        <v>989</v>
      </c>
      <c r="H309" s="85" t="s">
        <v>703</v>
      </c>
      <c r="I309" s="85" t="s">
        <v>922</v>
      </c>
      <c r="J309" s="85"/>
      <c r="K309" s="95">
        <v>8.42</v>
      </c>
      <c r="L309" s="98" t="s">
        <v>158</v>
      </c>
      <c r="M309" s="99">
        <v>3.2000000000000001E-2</v>
      </c>
      <c r="N309" s="99">
        <v>3.1200000000000002E-2</v>
      </c>
      <c r="O309" s="95">
        <v>3231000</v>
      </c>
      <c r="P309" s="97">
        <v>100.416</v>
      </c>
      <c r="Q309" s="95">
        <v>12201.24351</v>
      </c>
      <c r="R309" s="96">
        <v>1.077E-3</v>
      </c>
      <c r="S309" s="96">
        <v>1.8555374459617699E-3</v>
      </c>
      <c r="T309" s="96">
        <f>Q309/'סכום נכסי הקרן'!$C$42</f>
        <v>2.352489284348626E-4</v>
      </c>
    </row>
    <row r="310" spans="2:20" s="150" customFormat="1">
      <c r="B310" s="88" t="s">
        <v>1007</v>
      </c>
      <c r="C310" s="85" t="s">
        <v>1008</v>
      </c>
      <c r="D310" s="98" t="s">
        <v>32</v>
      </c>
      <c r="E310" s="98" t="s">
        <v>915</v>
      </c>
      <c r="F310" s="85"/>
      <c r="G310" s="98" t="s">
        <v>935</v>
      </c>
      <c r="H310" s="85" t="s">
        <v>703</v>
      </c>
      <c r="I310" s="85" t="s">
        <v>917</v>
      </c>
      <c r="J310" s="85"/>
      <c r="K310" s="95">
        <v>8.43</v>
      </c>
      <c r="L310" s="98" t="s">
        <v>158</v>
      </c>
      <c r="M310" s="99">
        <v>4.2999999999999997E-2</v>
      </c>
      <c r="N310" s="99">
        <v>4.3200000000000002E-2</v>
      </c>
      <c r="O310" s="95">
        <v>11702000</v>
      </c>
      <c r="P310" s="97">
        <v>99.453000000000003</v>
      </c>
      <c r="Q310" s="95">
        <v>43956.180140000004</v>
      </c>
      <c r="R310" s="96">
        <v>9.3615999999999994E-3</v>
      </c>
      <c r="S310" s="96">
        <v>6.6847562024611278E-3</v>
      </c>
      <c r="T310" s="96">
        <f>Q310/'סכום נכסי הקרן'!$C$42</f>
        <v>8.4750740918740906E-4</v>
      </c>
    </row>
    <row r="311" spans="2:20" s="150" customFormat="1">
      <c r="B311" s="88" t="s">
        <v>1009</v>
      </c>
      <c r="C311" s="85" t="s">
        <v>1010</v>
      </c>
      <c r="D311" s="98" t="s">
        <v>32</v>
      </c>
      <c r="E311" s="98" t="s">
        <v>915</v>
      </c>
      <c r="F311" s="85"/>
      <c r="G311" s="98" t="s">
        <v>935</v>
      </c>
      <c r="H311" s="85" t="s">
        <v>1011</v>
      </c>
      <c r="I311" s="85" t="s">
        <v>917</v>
      </c>
      <c r="J311" s="85"/>
      <c r="K311" s="95">
        <v>7.57</v>
      </c>
      <c r="L311" s="98" t="s">
        <v>158</v>
      </c>
      <c r="M311" s="99">
        <v>5.2000000000000005E-2</v>
      </c>
      <c r="N311" s="99">
        <v>4.7799999999999995E-2</v>
      </c>
      <c r="O311" s="95">
        <v>11788000</v>
      </c>
      <c r="P311" s="97">
        <v>102.90600000000001</v>
      </c>
      <c r="Q311" s="95">
        <v>46476.073329999999</v>
      </c>
      <c r="R311" s="96">
        <v>5.7502439024390241E-3</v>
      </c>
      <c r="S311" s="96">
        <v>7.0679758447899487E-3</v>
      </c>
      <c r="T311" s="96">
        <f>Q311/'סכום נכסי הקרן'!$C$42</f>
        <v>8.9609279904803696E-4</v>
      </c>
    </row>
    <row r="312" spans="2:20" s="150" customFormat="1">
      <c r="B312" s="88" t="s">
        <v>1015</v>
      </c>
      <c r="C312" s="85" t="s">
        <v>1016</v>
      </c>
      <c r="D312" s="98" t="s">
        <v>32</v>
      </c>
      <c r="E312" s="98" t="s">
        <v>915</v>
      </c>
      <c r="F312" s="85"/>
      <c r="G312" s="98" t="s">
        <v>1017</v>
      </c>
      <c r="H312" s="85" t="s">
        <v>1011</v>
      </c>
      <c r="I312" s="85" t="s">
        <v>922</v>
      </c>
      <c r="J312" s="85"/>
      <c r="K312" s="95">
        <v>7.05</v>
      </c>
      <c r="L312" s="98" t="s">
        <v>158</v>
      </c>
      <c r="M312" s="99">
        <v>5.0499999999999996E-2</v>
      </c>
      <c r="N312" s="99">
        <v>4.8999999999999995E-2</v>
      </c>
      <c r="O312" s="95">
        <v>3822000</v>
      </c>
      <c r="P312" s="97">
        <v>100.492</v>
      </c>
      <c r="Q312" s="95">
        <v>14647.313300000002</v>
      </c>
      <c r="R312" s="96">
        <v>3.8219999999999999E-3</v>
      </c>
      <c r="S312" s="96">
        <v>2.227530193017504E-3</v>
      </c>
      <c r="T312" s="96">
        <f>Q312/'סכום נכסי הקרן'!$C$42</f>
        <v>2.8241094897012766E-4</v>
      </c>
    </row>
    <row r="313" spans="2:20" s="150" customFormat="1">
      <c r="B313" s="88" t="s">
        <v>1018</v>
      </c>
      <c r="C313" s="85" t="s">
        <v>1019</v>
      </c>
      <c r="D313" s="98" t="s">
        <v>32</v>
      </c>
      <c r="E313" s="98" t="s">
        <v>915</v>
      </c>
      <c r="F313" s="85"/>
      <c r="G313" s="98" t="s">
        <v>1014</v>
      </c>
      <c r="H313" s="85" t="s">
        <v>1011</v>
      </c>
      <c r="I313" s="85" t="s">
        <v>922</v>
      </c>
      <c r="J313" s="85"/>
      <c r="K313" s="95">
        <v>4.3899999999999997</v>
      </c>
      <c r="L313" s="98" t="s">
        <v>161</v>
      </c>
      <c r="M313" s="99">
        <v>6.6250000000000003E-2</v>
      </c>
      <c r="N313" s="99">
        <v>4.6300000000000001E-2</v>
      </c>
      <c r="O313" s="95">
        <v>3137000</v>
      </c>
      <c r="P313" s="97">
        <v>108.126</v>
      </c>
      <c r="Q313" s="95">
        <v>16568.76282</v>
      </c>
      <c r="R313" s="96">
        <v>6.2740000000000001E-3</v>
      </c>
      <c r="S313" s="96">
        <v>2.5197398790190303E-3</v>
      </c>
      <c r="T313" s="96">
        <f>Q313/'סכום נכסי הקרן'!$C$42</f>
        <v>3.1945790572098762E-4</v>
      </c>
    </row>
    <row r="314" spans="2:20" s="150" customFormat="1">
      <c r="B314" s="88" t="s">
        <v>1020</v>
      </c>
      <c r="C314" s="85" t="s">
        <v>1021</v>
      </c>
      <c r="D314" s="98" t="s">
        <v>32</v>
      </c>
      <c r="E314" s="98" t="s">
        <v>915</v>
      </c>
      <c r="F314" s="85"/>
      <c r="G314" s="98" t="s">
        <v>1014</v>
      </c>
      <c r="H314" s="85" t="s">
        <v>1011</v>
      </c>
      <c r="I314" s="85" t="s">
        <v>922</v>
      </c>
      <c r="J314" s="85"/>
      <c r="K314" s="95">
        <v>3.55</v>
      </c>
      <c r="L314" s="98" t="s">
        <v>161</v>
      </c>
      <c r="M314" s="99">
        <v>7.7499999999999999E-2</v>
      </c>
      <c r="N314" s="99">
        <v>4.4499999999999991E-2</v>
      </c>
      <c r="O314" s="95">
        <v>4961000</v>
      </c>
      <c r="P314" s="97">
        <v>111.152</v>
      </c>
      <c r="Q314" s="95">
        <v>26966.408600000002</v>
      </c>
      <c r="R314" s="96">
        <v>1.24025E-2</v>
      </c>
      <c r="S314" s="96">
        <v>4.1009902719665913E-3</v>
      </c>
      <c r="T314" s="96">
        <f>Q314/'סכום נכסי הקרן'!$C$42</f>
        <v>5.1993214639863082E-4</v>
      </c>
    </row>
    <row r="315" spans="2:20" s="150" customFormat="1">
      <c r="B315" s="88" t="s">
        <v>1022</v>
      </c>
      <c r="C315" s="85" t="s">
        <v>1023</v>
      </c>
      <c r="D315" s="98" t="s">
        <v>32</v>
      </c>
      <c r="E315" s="98" t="s">
        <v>915</v>
      </c>
      <c r="F315" s="85"/>
      <c r="G315" s="98" t="s">
        <v>1024</v>
      </c>
      <c r="H315" s="85" t="s">
        <v>1011</v>
      </c>
      <c r="I315" s="85" t="s">
        <v>922</v>
      </c>
      <c r="J315" s="85"/>
      <c r="K315" s="95">
        <v>7.45</v>
      </c>
      <c r="L315" s="98" t="s">
        <v>158</v>
      </c>
      <c r="M315" s="99">
        <v>5.2499999999999998E-2</v>
      </c>
      <c r="N315" s="99">
        <v>3.9300000000000002E-2</v>
      </c>
      <c r="O315" s="95">
        <v>4877000</v>
      </c>
      <c r="P315" s="97">
        <v>109.684</v>
      </c>
      <c r="Q315" s="95">
        <v>20182.810859999998</v>
      </c>
      <c r="R315" s="96">
        <v>3.9015999999999999E-3</v>
      </c>
      <c r="S315" s="96">
        <v>3.0693561098752192E-3</v>
      </c>
      <c r="T315" s="96">
        <f>Q315/'סכום נכסי הקרן'!$C$42</f>
        <v>3.8913940400641235E-4</v>
      </c>
    </row>
    <row r="316" spans="2:20" s="150" customFormat="1">
      <c r="B316" s="88" t="s">
        <v>1025</v>
      </c>
      <c r="C316" s="85" t="s">
        <v>1026</v>
      </c>
      <c r="D316" s="98" t="s">
        <v>32</v>
      </c>
      <c r="E316" s="98" t="s">
        <v>915</v>
      </c>
      <c r="F316" s="85"/>
      <c r="G316" s="98" t="s">
        <v>1027</v>
      </c>
      <c r="H316" s="85" t="s">
        <v>1011</v>
      </c>
      <c r="I316" s="85" t="s">
        <v>922</v>
      </c>
      <c r="J316" s="85"/>
      <c r="K316" s="95">
        <v>5.84</v>
      </c>
      <c r="L316" s="98" t="s">
        <v>158</v>
      </c>
      <c r="M316" s="99">
        <v>5.6250000000000001E-2</v>
      </c>
      <c r="N316" s="99">
        <v>3.6900000000000002E-2</v>
      </c>
      <c r="O316" s="95">
        <v>4839000</v>
      </c>
      <c r="P316" s="97">
        <v>111.336</v>
      </c>
      <c r="Q316" s="95">
        <v>20718.081770000001</v>
      </c>
      <c r="R316" s="96">
        <v>9.6780000000000008E-3</v>
      </c>
      <c r="S316" s="96">
        <v>3.1507588961096726E-3</v>
      </c>
      <c r="T316" s="96">
        <f>Q316/'סכום נכסי הקרן'!$C$42</f>
        <v>3.9945981994570992E-4</v>
      </c>
    </row>
    <row r="317" spans="2:20" s="150" customFormat="1">
      <c r="B317" s="88" t="s">
        <v>1030</v>
      </c>
      <c r="C317" s="85" t="s">
        <v>1031</v>
      </c>
      <c r="D317" s="98" t="s">
        <v>32</v>
      </c>
      <c r="E317" s="98" t="s">
        <v>915</v>
      </c>
      <c r="F317" s="85"/>
      <c r="G317" s="98" t="s">
        <v>935</v>
      </c>
      <c r="H317" s="85" t="s">
        <v>1011</v>
      </c>
      <c r="I317" s="85" t="s">
        <v>917</v>
      </c>
      <c r="J317" s="85"/>
      <c r="K317" s="95">
        <v>2.4699999999999998</v>
      </c>
      <c r="L317" s="98" t="s">
        <v>161</v>
      </c>
      <c r="M317" s="99">
        <v>6.8750000000000006E-2</v>
      </c>
      <c r="N317" s="99">
        <v>8.5500000000000007E-2</v>
      </c>
      <c r="O317" s="95">
        <v>8160000</v>
      </c>
      <c r="P317" s="97">
        <v>95.602999999999994</v>
      </c>
      <c r="Q317" s="95">
        <v>38771.89443</v>
      </c>
      <c r="R317" s="96">
        <v>8.1600000000000006E-3</v>
      </c>
      <c r="S317" s="96">
        <v>5.8963417873578337E-3</v>
      </c>
      <c r="T317" s="96">
        <f>Q317/'סכום נכסי הקרן'!$C$42</f>
        <v>7.4755057634671518E-4</v>
      </c>
    </row>
    <row r="318" spans="2:20" s="150" customFormat="1">
      <c r="B318" s="88" t="s">
        <v>1032</v>
      </c>
      <c r="C318" s="85" t="s">
        <v>1033</v>
      </c>
      <c r="D318" s="98" t="s">
        <v>32</v>
      </c>
      <c r="E318" s="98" t="s">
        <v>915</v>
      </c>
      <c r="F318" s="85"/>
      <c r="G318" s="98" t="s">
        <v>962</v>
      </c>
      <c r="H318" s="85" t="s">
        <v>1011</v>
      </c>
      <c r="I318" s="85" t="s">
        <v>922</v>
      </c>
      <c r="J318" s="85"/>
      <c r="K318" s="95">
        <v>5.3199999999999994</v>
      </c>
      <c r="L318" s="98" t="s">
        <v>158</v>
      </c>
      <c r="M318" s="99">
        <v>3.875E-2</v>
      </c>
      <c r="N318" s="99">
        <v>2.9899999999999993E-2</v>
      </c>
      <c r="O318" s="95">
        <v>600000</v>
      </c>
      <c r="P318" s="97">
        <v>104.75</v>
      </c>
      <c r="Q318" s="95">
        <v>2374.0382200000004</v>
      </c>
      <c r="R318" s="96">
        <v>5.9999999999999995E-4</v>
      </c>
      <c r="S318" s="96">
        <v>3.6103834922596563E-4</v>
      </c>
      <c r="T318" s="96">
        <f>Q318/'סכום נכסי הקרן'!$C$42</f>
        <v>4.5773199007189448E-5</v>
      </c>
    </row>
    <row r="319" spans="2:20" s="150" customFormat="1">
      <c r="B319" s="88" t="s">
        <v>1034</v>
      </c>
      <c r="C319" s="85" t="s">
        <v>1035</v>
      </c>
      <c r="D319" s="98" t="s">
        <v>32</v>
      </c>
      <c r="E319" s="98" t="s">
        <v>915</v>
      </c>
      <c r="F319" s="85"/>
      <c r="G319" s="98" t="s">
        <v>962</v>
      </c>
      <c r="H319" s="85" t="s">
        <v>1011</v>
      </c>
      <c r="I319" s="85" t="s">
        <v>922</v>
      </c>
      <c r="J319" s="85"/>
      <c r="K319" s="95">
        <v>5.33</v>
      </c>
      <c r="L319" s="98" t="s">
        <v>158</v>
      </c>
      <c r="M319" s="99">
        <v>3.875E-2</v>
      </c>
      <c r="N319" s="99">
        <v>2.7799999999999998E-2</v>
      </c>
      <c r="O319" s="95">
        <v>6002000</v>
      </c>
      <c r="P319" s="97">
        <v>105.6</v>
      </c>
      <c r="Q319" s="95">
        <v>23940.01743</v>
      </c>
      <c r="R319" s="96">
        <v>6.0020000000000004E-3</v>
      </c>
      <c r="S319" s="96">
        <v>3.6407435653534018E-3</v>
      </c>
      <c r="T319" s="96">
        <f>Q319/'סכום נכסי הקרן'!$C$42</f>
        <v>4.6158110380336415E-4</v>
      </c>
    </row>
    <row r="320" spans="2:20" s="150" customFormat="1">
      <c r="B320" s="88" t="s">
        <v>1036</v>
      </c>
      <c r="C320" s="85" t="s">
        <v>1037</v>
      </c>
      <c r="D320" s="98" t="s">
        <v>32</v>
      </c>
      <c r="E320" s="98" t="s">
        <v>915</v>
      </c>
      <c r="F320" s="85"/>
      <c r="G320" s="98" t="s">
        <v>1014</v>
      </c>
      <c r="H320" s="85" t="s">
        <v>1011</v>
      </c>
      <c r="I320" s="85" t="s">
        <v>917</v>
      </c>
      <c r="J320" s="85"/>
      <c r="K320" s="95">
        <v>1.4900000000000002</v>
      </c>
      <c r="L320" s="98" t="s">
        <v>161</v>
      </c>
      <c r="M320" s="99">
        <v>4.8499999999999995E-2</v>
      </c>
      <c r="N320" s="99">
        <v>2.5100000000000001E-2</v>
      </c>
      <c r="O320" s="95">
        <v>7900000</v>
      </c>
      <c r="P320" s="97">
        <v>103.06</v>
      </c>
      <c r="Q320" s="95">
        <v>40518.144469999999</v>
      </c>
      <c r="R320" s="96">
        <v>1.975E-2</v>
      </c>
      <c r="S320" s="96">
        <v>6.1619075337161116E-3</v>
      </c>
      <c r="T320" s="96">
        <f>Q320/'סכום נכסי הקרן'!$C$42</f>
        <v>7.8121955855763861E-4</v>
      </c>
    </row>
    <row r="321" spans="2:20" s="150" customFormat="1">
      <c r="B321" s="88" t="s">
        <v>1012</v>
      </c>
      <c r="C321" s="85" t="s">
        <v>1013</v>
      </c>
      <c r="D321" s="98" t="s">
        <v>32</v>
      </c>
      <c r="E321" s="98" t="s">
        <v>915</v>
      </c>
      <c r="F321" s="85"/>
      <c r="G321" s="98" t="s">
        <v>1014</v>
      </c>
      <c r="H321" s="85" t="s">
        <v>1041</v>
      </c>
      <c r="I321" s="85" t="s">
        <v>917</v>
      </c>
      <c r="J321" s="85"/>
      <c r="K321" s="95">
        <v>6</v>
      </c>
      <c r="L321" s="98" t="s">
        <v>158</v>
      </c>
      <c r="M321" s="99">
        <v>5.6250000000000001E-2</v>
      </c>
      <c r="N321" s="99">
        <v>5.91E-2</v>
      </c>
      <c r="O321" s="95">
        <v>17251000</v>
      </c>
      <c r="P321" s="97">
        <v>97.855999999999995</v>
      </c>
      <c r="Q321" s="95">
        <v>64128.129590000004</v>
      </c>
      <c r="R321" s="96">
        <v>1.1500666666666666E-2</v>
      </c>
      <c r="S321" s="96">
        <v>9.7524605337324342E-3</v>
      </c>
      <c r="T321" s="96">
        <f>Q321/'סכום נכסי הקרן'!$C$42</f>
        <v>1.236437397238661E-3</v>
      </c>
    </row>
    <row r="322" spans="2:20" s="150" customFormat="1">
      <c r="B322" s="88" t="s">
        <v>1038</v>
      </c>
      <c r="C322" s="85" t="s">
        <v>1039</v>
      </c>
      <c r="D322" s="98" t="s">
        <v>32</v>
      </c>
      <c r="E322" s="98" t="s">
        <v>915</v>
      </c>
      <c r="F322" s="85"/>
      <c r="G322" s="98" t="s">
        <v>1040</v>
      </c>
      <c r="H322" s="85" t="s">
        <v>1041</v>
      </c>
      <c r="I322" s="85" t="s">
        <v>922</v>
      </c>
      <c r="J322" s="85"/>
      <c r="K322" s="95">
        <v>6.2299999999999995</v>
      </c>
      <c r="L322" s="98" t="s">
        <v>158</v>
      </c>
      <c r="M322" s="99">
        <v>4.6249999999999999E-2</v>
      </c>
      <c r="N322" s="99">
        <v>3.95E-2</v>
      </c>
      <c r="O322" s="95">
        <v>1612000</v>
      </c>
      <c r="P322" s="97">
        <v>104.246</v>
      </c>
      <c r="Q322" s="95">
        <v>6427.9636300000002</v>
      </c>
      <c r="R322" s="96">
        <v>1.7911111111111112E-3</v>
      </c>
      <c r="S322" s="96">
        <v>9.7755013306388369E-4</v>
      </c>
      <c r="T322" s="96">
        <f>Q322/'סכום נכסי הקרן'!$C$42</f>
        <v>1.2393585577866805E-4</v>
      </c>
    </row>
    <row r="323" spans="2:20" s="150" customFormat="1">
      <c r="B323" s="88" t="s">
        <v>1042</v>
      </c>
      <c r="C323" s="85" t="s">
        <v>1043</v>
      </c>
      <c r="D323" s="98" t="s">
        <v>32</v>
      </c>
      <c r="E323" s="98" t="s">
        <v>915</v>
      </c>
      <c r="F323" s="85"/>
      <c r="G323" s="98" t="s">
        <v>1040</v>
      </c>
      <c r="H323" s="85" t="s">
        <v>1041</v>
      </c>
      <c r="I323" s="85" t="s">
        <v>922</v>
      </c>
      <c r="J323" s="85"/>
      <c r="K323" s="95">
        <v>7.5199999999999987</v>
      </c>
      <c r="L323" s="98" t="s">
        <v>158</v>
      </c>
      <c r="M323" s="99">
        <v>4.8750000000000002E-2</v>
      </c>
      <c r="N323" s="99">
        <v>4.41E-2</v>
      </c>
      <c r="O323" s="95">
        <v>1612000</v>
      </c>
      <c r="P323" s="97">
        <v>103.5</v>
      </c>
      <c r="Q323" s="95">
        <v>6388.8717000000006</v>
      </c>
      <c r="R323" s="96">
        <v>1.7911111111111112E-3</v>
      </c>
      <c r="S323" s="96">
        <v>9.7160512099273987E-4</v>
      </c>
      <c r="T323" s="96">
        <f>Q323/'סכום נכסי הקרן'!$C$42</f>
        <v>1.2318213468168204E-4</v>
      </c>
    </row>
    <row r="324" spans="2:20" s="150" customFormat="1">
      <c r="B324" s="88" t="s">
        <v>1044</v>
      </c>
      <c r="C324" s="85" t="s">
        <v>1045</v>
      </c>
      <c r="D324" s="98" t="s">
        <v>32</v>
      </c>
      <c r="E324" s="98" t="s">
        <v>915</v>
      </c>
      <c r="F324" s="85"/>
      <c r="G324" s="98" t="s">
        <v>935</v>
      </c>
      <c r="H324" s="85" t="s">
        <v>1041</v>
      </c>
      <c r="I324" s="85" t="s">
        <v>917</v>
      </c>
      <c r="J324" s="85"/>
      <c r="K324" s="95">
        <v>5.89</v>
      </c>
      <c r="L324" s="98" t="s">
        <v>158</v>
      </c>
      <c r="M324" s="99">
        <v>0.06</v>
      </c>
      <c r="N324" s="99">
        <v>5.2600000000000001E-2</v>
      </c>
      <c r="O324" s="95">
        <v>2261000</v>
      </c>
      <c r="P324" s="97">
        <v>103.925</v>
      </c>
      <c r="Q324" s="95">
        <v>8974.78514</v>
      </c>
      <c r="R324" s="96">
        <v>1.1305E-3</v>
      </c>
      <c r="S324" s="96">
        <v>1.3648649732367522E-3</v>
      </c>
      <c r="T324" s="96">
        <f>Q324/'סכום נכסי הקרן'!$C$42</f>
        <v>1.7304044340953639E-4</v>
      </c>
    </row>
    <row r="325" spans="2:20" s="150" customFormat="1">
      <c r="B325" s="88" t="s">
        <v>1046</v>
      </c>
      <c r="C325" s="85" t="s">
        <v>1047</v>
      </c>
      <c r="D325" s="98" t="s">
        <v>32</v>
      </c>
      <c r="E325" s="98" t="s">
        <v>915</v>
      </c>
      <c r="F325" s="85"/>
      <c r="G325" s="98" t="s">
        <v>921</v>
      </c>
      <c r="H325" s="85" t="s">
        <v>1041</v>
      </c>
      <c r="I325" s="85" t="s">
        <v>917</v>
      </c>
      <c r="J325" s="85"/>
      <c r="K325" s="95">
        <v>7.0100000000000007</v>
      </c>
      <c r="L325" s="98" t="s">
        <v>160</v>
      </c>
      <c r="M325" s="99">
        <v>4.4999999999999998E-2</v>
      </c>
      <c r="N325" s="99">
        <v>5.4100000000000009E-2</v>
      </c>
      <c r="O325" s="95">
        <v>9952000</v>
      </c>
      <c r="P325" s="97">
        <v>93.468999999999994</v>
      </c>
      <c r="Q325" s="95">
        <v>40076.265159999995</v>
      </c>
      <c r="R325" s="96">
        <v>9.9520000000000008E-3</v>
      </c>
      <c r="S325" s="96">
        <v>6.0947075302386989E-3</v>
      </c>
      <c r="T325" s="96">
        <f>Q325/'סכום נכסי הקרן'!$C$42</f>
        <v>7.7269980119931366E-4</v>
      </c>
    </row>
    <row r="326" spans="2:20" s="150" customFormat="1">
      <c r="B326" s="88" t="s">
        <v>1048</v>
      </c>
      <c r="C326" s="85" t="s">
        <v>1049</v>
      </c>
      <c r="D326" s="98" t="s">
        <v>32</v>
      </c>
      <c r="E326" s="98" t="s">
        <v>915</v>
      </c>
      <c r="F326" s="85"/>
      <c r="G326" s="98" t="s">
        <v>957</v>
      </c>
      <c r="H326" s="85" t="s">
        <v>1041</v>
      </c>
      <c r="I326" s="85" t="s">
        <v>922</v>
      </c>
      <c r="J326" s="85"/>
      <c r="K326" s="95">
        <v>2.2800000000000002</v>
      </c>
      <c r="L326" s="98" t="s">
        <v>158</v>
      </c>
      <c r="M326" s="99">
        <v>0.105</v>
      </c>
      <c r="N326" s="99">
        <v>6.3299999999999995E-2</v>
      </c>
      <c r="O326" s="95">
        <v>4843000</v>
      </c>
      <c r="P326" s="97">
        <v>115.937</v>
      </c>
      <c r="Q326" s="95">
        <v>21992.32675</v>
      </c>
      <c r="R326" s="96">
        <v>1.4456716417910447E-3</v>
      </c>
      <c r="S326" s="96">
        <v>3.3445431832424522E-3</v>
      </c>
      <c r="T326" s="96">
        <f>Q326/'סכום נכסי הקרן'!$C$42</f>
        <v>4.2402819823131815E-4</v>
      </c>
    </row>
    <row r="327" spans="2:20" s="150" customFormat="1">
      <c r="B327" s="88" t="s">
        <v>1050</v>
      </c>
      <c r="C327" s="85" t="s">
        <v>1051</v>
      </c>
      <c r="D327" s="98" t="s">
        <v>32</v>
      </c>
      <c r="E327" s="98" t="s">
        <v>915</v>
      </c>
      <c r="F327" s="85"/>
      <c r="G327" s="98" t="s">
        <v>935</v>
      </c>
      <c r="H327" s="85" t="s">
        <v>1052</v>
      </c>
      <c r="I327" s="85" t="s">
        <v>917</v>
      </c>
      <c r="J327" s="85"/>
      <c r="K327" s="95">
        <v>14.919999999999998</v>
      </c>
      <c r="L327" s="98" t="s">
        <v>160</v>
      </c>
      <c r="M327" s="99">
        <v>5.5E-2</v>
      </c>
      <c r="N327" s="99">
        <v>5.8099999999999999E-2</v>
      </c>
      <c r="O327" s="95">
        <v>12639000</v>
      </c>
      <c r="P327" s="97">
        <v>95.013999999999996</v>
      </c>
      <c r="Q327" s="95">
        <v>52664.339020000007</v>
      </c>
      <c r="R327" s="96">
        <v>1.0111200000000001E-2</v>
      </c>
      <c r="S327" s="96">
        <v>8.0090732586678443E-3</v>
      </c>
      <c r="T327" s="96">
        <f>Q327/'סכום נכסי הקרן'!$C$42</f>
        <v>1.0154071026474681E-3</v>
      </c>
    </row>
    <row r="328" spans="2:20" s="150" customFormat="1">
      <c r="B328" s="156"/>
    </row>
    <row r="329" spans="2:20" s="150" customFormat="1">
      <c r="B329" s="156"/>
    </row>
    <row r="330" spans="2:20" s="150" customFormat="1">
      <c r="B330" s="157" t="s">
        <v>2681</v>
      </c>
    </row>
    <row r="331" spans="2:20" s="150" customFormat="1">
      <c r="B331" s="157" t="s">
        <v>140</v>
      </c>
    </row>
    <row r="332" spans="2:20" s="150" customFormat="1">
      <c r="B332" s="158"/>
    </row>
    <row r="333" spans="2:20" s="150" customFormat="1">
      <c r="B333" s="156"/>
    </row>
    <row r="334" spans="2:20" s="150" customFormat="1">
      <c r="B334" s="156"/>
    </row>
    <row r="335" spans="2:20" s="150" customFormat="1">
      <c r="B335" s="156"/>
    </row>
    <row r="336" spans="2:20" s="150" customFormat="1">
      <c r="B336" s="156"/>
    </row>
    <row r="337" spans="2:2" s="150" customFormat="1">
      <c r="B337" s="156"/>
    </row>
    <row r="338" spans="2:2" s="150" customFormat="1">
      <c r="B338" s="156"/>
    </row>
    <row r="339" spans="2:2" s="150" customFormat="1">
      <c r="B339" s="156"/>
    </row>
    <row r="340" spans="2:2" s="150" customFormat="1">
      <c r="B340" s="156"/>
    </row>
    <row r="341" spans="2:2" s="150" customFormat="1">
      <c r="B341" s="156"/>
    </row>
    <row r="342" spans="2:2" s="150" customFormat="1">
      <c r="B342" s="156"/>
    </row>
    <row r="343" spans="2:2" s="150" customFormat="1">
      <c r="B343" s="156"/>
    </row>
    <row r="344" spans="2:2" s="150" customFormat="1">
      <c r="B344" s="156"/>
    </row>
    <row r="345" spans="2:2" s="150" customFormat="1">
      <c r="B345" s="156"/>
    </row>
    <row r="346" spans="2:2" s="150" customFormat="1">
      <c r="B346" s="156"/>
    </row>
    <row r="347" spans="2:2" s="150" customFormat="1">
      <c r="B347" s="156"/>
    </row>
    <row r="348" spans="2:2" s="150" customFormat="1">
      <c r="B348" s="156"/>
    </row>
    <row r="349" spans="2:2" s="150" customFormat="1">
      <c r="B349" s="156"/>
    </row>
    <row r="350" spans="2:2" s="150" customFormat="1">
      <c r="B350" s="156"/>
    </row>
    <row r="351" spans="2:2" s="150" customFormat="1">
      <c r="B351" s="156"/>
    </row>
    <row r="352" spans="2:2" s="150" customFormat="1">
      <c r="B352" s="156"/>
    </row>
    <row r="353" spans="2:2" s="150" customFormat="1">
      <c r="B353" s="156"/>
    </row>
    <row r="354" spans="2:2" s="150" customFormat="1">
      <c r="B354" s="156"/>
    </row>
    <row r="355" spans="2:2" s="150" customFormat="1">
      <c r="B355" s="156"/>
    </row>
    <row r="356" spans="2:2" s="150" customFormat="1">
      <c r="B356" s="156"/>
    </row>
    <row r="357" spans="2:2" s="150" customFormat="1">
      <c r="B357" s="156"/>
    </row>
    <row r="358" spans="2:2" s="150" customFormat="1">
      <c r="B358" s="156"/>
    </row>
    <row r="359" spans="2:2" s="150" customFormat="1">
      <c r="B359" s="156"/>
    </row>
    <row r="360" spans="2:2" s="150" customFormat="1">
      <c r="B360" s="156"/>
    </row>
    <row r="361" spans="2:2" s="150" customFormat="1">
      <c r="B361" s="156"/>
    </row>
    <row r="362" spans="2:2" s="150" customFormat="1">
      <c r="B362" s="156"/>
    </row>
    <row r="363" spans="2:2" s="150" customFormat="1">
      <c r="B363" s="156"/>
    </row>
    <row r="364" spans="2:2" s="150" customFormat="1">
      <c r="B364" s="156"/>
    </row>
    <row r="365" spans="2:2" s="150" customFormat="1">
      <c r="B365" s="156"/>
    </row>
    <row r="366" spans="2:2" s="150" customFormat="1">
      <c r="B366" s="156"/>
    </row>
    <row r="367" spans="2:2" s="150" customFormat="1">
      <c r="B367" s="156"/>
    </row>
    <row r="368" spans="2:2" s="150" customFormat="1">
      <c r="B368" s="156"/>
    </row>
    <row r="369" spans="2:2" s="150" customFormat="1">
      <c r="B369" s="156"/>
    </row>
    <row r="370" spans="2:2" s="150" customFormat="1">
      <c r="B370" s="156"/>
    </row>
    <row r="371" spans="2:2" s="150" customFormat="1">
      <c r="B371" s="156"/>
    </row>
    <row r="372" spans="2:2" s="150" customFormat="1">
      <c r="B372" s="156"/>
    </row>
    <row r="373" spans="2:2" s="150" customFormat="1">
      <c r="B373" s="156"/>
    </row>
    <row r="374" spans="2:2" s="150" customFormat="1">
      <c r="B374" s="156"/>
    </row>
    <row r="375" spans="2:2" s="150" customFormat="1">
      <c r="B375" s="156"/>
    </row>
    <row r="376" spans="2:2" s="150" customFormat="1">
      <c r="B376" s="156"/>
    </row>
    <row r="377" spans="2:2" s="150" customFormat="1">
      <c r="B377" s="156"/>
    </row>
    <row r="378" spans="2:2" s="150" customFormat="1">
      <c r="B378" s="156"/>
    </row>
    <row r="379" spans="2:2" s="150" customFormat="1">
      <c r="B379" s="156"/>
    </row>
    <row r="380" spans="2:2" s="150" customFormat="1">
      <c r="B380" s="156"/>
    </row>
    <row r="381" spans="2:2" s="150" customFormat="1">
      <c r="B381" s="156"/>
    </row>
    <row r="382" spans="2:2" s="150" customFormat="1">
      <c r="B382" s="156"/>
    </row>
    <row r="383" spans="2:2" s="150" customFormat="1">
      <c r="B383" s="156"/>
    </row>
    <row r="384" spans="2:2" s="150" customFormat="1">
      <c r="B384" s="156"/>
    </row>
    <row r="385" spans="2:2" s="150" customFormat="1">
      <c r="B385" s="156"/>
    </row>
    <row r="386" spans="2:2" s="150" customFormat="1">
      <c r="B386" s="156"/>
    </row>
    <row r="387" spans="2:2" s="150" customFormat="1">
      <c r="B387" s="156"/>
    </row>
    <row r="388" spans="2:2" s="150" customFormat="1">
      <c r="B388" s="156"/>
    </row>
    <row r="389" spans="2:2" s="150" customFormat="1">
      <c r="B389" s="156"/>
    </row>
    <row r="390" spans="2:2" s="150" customFormat="1">
      <c r="B390" s="156"/>
    </row>
    <row r="391" spans="2:2" s="150" customFormat="1">
      <c r="B391" s="156"/>
    </row>
    <row r="392" spans="2:2" s="150" customFormat="1">
      <c r="B392" s="156"/>
    </row>
    <row r="393" spans="2:2" s="150" customFormat="1">
      <c r="B393" s="156"/>
    </row>
    <row r="394" spans="2:2" s="150" customFormat="1">
      <c r="B394" s="156"/>
    </row>
    <row r="395" spans="2:2" s="150" customFormat="1">
      <c r="B395" s="156"/>
    </row>
    <row r="396" spans="2:2" s="150" customFormat="1">
      <c r="B396" s="156"/>
    </row>
    <row r="397" spans="2:2" s="150" customFormat="1">
      <c r="B397" s="156"/>
    </row>
    <row r="398" spans="2:2" s="150" customFormat="1">
      <c r="B398" s="156"/>
    </row>
    <row r="399" spans="2:2" s="150" customFormat="1">
      <c r="B399" s="156"/>
    </row>
    <row r="400" spans="2:2" s="150" customFormat="1">
      <c r="B400" s="156"/>
    </row>
    <row r="401" spans="2:2" s="150" customFormat="1">
      <c r="B401" s="156"/>
    </row>
    <row r="402" spans="2:2" s="150" customFormat="1">
      <c r="B402" s="156"/>
    </row>
    <row r="403" spans="2:2" s="150" customFormat="1">
      <c r="B403" s="156"/>
    </row>
    <row r="404" spans="2:2" s="150" customFormat="1">
      <c r="B404" s="156"/>
    </row>
    <row r="405" spans="2:2" s="150" customFormat="1">
      <c r="B405" s="156"/>
    </row>
    <row r="406" spans="2:2" s="150" customFormat="1">
      <c r="B406" s="156"/>
    </row>
    <row r="407" spans="2:2" s="150" customFormat="1">
      <c r="B407" s="156"/>
    </row>
    <row r="408" spans="2:2" s="150" customFormat="1">
      <c r="B408" s="156"/>
    </row>
    <row r="409" spans="2:2" s="150" customFormat="1">
      <c r="B409" s="156"/>
    </row>
    <row r="410" spans="2:2" s="150" customFormat="1">
      <c r="B410" s="156"/>
    </row>
    <row r="411" spans="2:2" s="150" customFormat="1">
      <c r="B411" s="156"/>
    </row>
    <row r="412" spans="2:2" s="150" customFormat="1">
      <c r="B412" s="156"/>
    </row>
    <row r="413" spans="2:2" s="150" customFormat="1">
      <c r="B413" s="156"/>
    </row>
    <row r="414" spans="2:2" s="150" customFormat="1">
      <c r="B414" s="156"/>
    </row>
    <row r="415" spans="2:2" s="150" customFormat="1">
      <c r="B415" s="156"/>
    </row>
    <row r="416" spans="2:2" s="150" customFormat="1">
      <c r="B416" s="156"/>
    </row>
    <row r="417" spans="2:2" s="150" customFormat="1">
      <c r="B417" s="156"/>
    </row>
    <row r="418" spans="2:2" s="150" customFormat="1">
      <c r="B418" s="156"/>
    </row>
    <row r="419" spans="2:2" s="150" customFormat="1">
      <c r="B419" s="156"/>
    </row>
    <row r="420" spans="2:2" s="150" customFormat="1">
      <c r="B420" s="156"/>
    </row>
    <row r="421" spans="2:2" s="150" customFormat="1">
      <c r="B421" s="156"/>
    </row>
    <row r="422" spans="2:2" s="150" customFormat="1">
      <c r="B422" s="156"/>
    </row>
    <row r="423" spans="2:2" s="150" customFormat="1">
      <c r="B423" s="156"/>
    </row>
    <row r="424" spans="2:2" s="150" customFormat="1">
      <c r="B424" s="156"/>
    </row>
    <row r="425" spans="2:2" s="150" customFormat="1">
      <c r="B425" s="156"/>
    </row>
    <row r="426" spans="2:2" s="150" customFormat="1">
      <c r="B426" s="156"/>
    </row>
    <row r="427" spans="2:2" s="150" customFormat="1">
      <c r="B427" s="156"/>
    </row>
    <row r="428" spans="2:2" s="150" customFormat="1">
      <c r="B428" s="156"/>
    </row>
    <row r="429" spans="2:2" s="150" customFormat="1">
      <c r="B429" s="156"/>
    </row>
    <row r="430" spans="2:2" s="150" customFormat="1">
      <c r="B430" s="156"/>
    </row>
    <row r="431" spans="2:2" s="150" customFormat="1">
      <c r="B431" s="156"/>
    </row>
    <row r="432" spans="2:2" s="150" customFormat="1">
      <c r="B432" s="156"/>
    </row>
    <row r="433" spans="2:6" s="150" customFormat="1">
      <c r="B433" s="156"/>
    </row>
    <row r="434" spans="2:6" s="150" customFormat="1">
      <c r="B434" s="156"/>
    </row>
    <row r="435" spans="2:6" s="150" customFormat="1">
      <c r="B435" s="156"/>
    </row>
    <row r="436" spans="2:6" s="150" customFormat="1">
      <c r="B436" s="156"/>
    </row>
    <row r="437" spans="2:6" s="150" customFormat="1">
      <c r="B437" s="156"/>
    </row>
    <row r="438" spans="2:6" s="150" customFormat="1">
      <c r="B438" s="156"/>
    </row>
    <row r="439" spans="2:6" s="150" customFormat="1">
      <c r="B439" s="156"/>
    </row>
    <row r="440" spans="2:6" s="150" customFormat="1">
      <c r="B440" s="156"/>
    </row>
    <row r="441" spans="2:6">
      <c r="C441" s="1"/>
      <c r="D441" s="1"/>
      <c r="E441" s="1"/>
      <c r="F441" s="1"/>
    </row>
    <row r="442" spans="2:6">
      <c r="C442" s="1"/>
      <c r="D442" s="1"/>
      <c r="E442" s="1"/>
      <c r="F442" s="1"/>
    </row>
    <row r="443" spans="2:6">
      <c r="C443" s="1"/>
      <c r="D443" s="1"/>
      <c r="E443" s="1"/>
      <c r="F443" s="1"/>
    </row>
    <row r="444" spans="2:6">
      <c r="C444" s="1"/>
      <c r="D444" s="1"/>
      <c r="E444" s="1"/>
      <c r="F444" s="1"/>
    </row>
    <row r="445" spans="2:6">
      <c r="C445" s="1"/>
      <c r="D445" s="1"/>
      <c r="E445" s="1"/>
      <c r="F445" s="1"/>
    </row>
    <row r="446" spans="2:6">
      <c r="C446" s="1"/>
      <c r="D446" s="1"/>
      <c r="E446" s="1"/>
      <c r="F446" s="1"/>
    </row>
    <row r="447" spans="2:6">
      <c r="C447" s="1"/>
      <c r="D447" s="1"/>
      <c r="E447" s="1"/>
      <c r="F447" s="1"/>
    </row>
    <row r="448" spans="2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3"/>
      <c r="C796" s="1"/>
      <c r="D796" s="1"/>
      <c r="E796" s="1"/>
      <c r="F796" s="1"/>
    </row>
    <row r="797" spans="2:6">
      <c r="B797" s="43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password="CC23" sheet="1" objects="1" scenarios="1"/>
  <mergeCells count="2">
    <mergeCell ref="B6:T6"/>
    <mergeCell ref="B7:T7"/>
  </mergeCells>
  <phoneticPr fontId="5" type="noConversion"/>
  <conditionalFormatting sqref="B12:B327">
    <cfRule type="cellIs" dxfId="17" priority="2" operator="equal">
      <formula>"NR3"</formula>
    </cfRule>
  </conditionalFormatting>
  <conditionalFormatting sqref="B12:B327">
    <cfRule type="containsText" dxfId="16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$AS$7:$AS$24</formula1>
    </dataValidation>
    <dataValidation allowBlank="1" showInputMessage="1" showErrorMessage="1" sqref="H2"/>
    <dataValidation type="list" allowBlank="1" showInputMessage="1" showErrorMessage="1" sqref="I12:I828">
      <formula1>$AU$7:$AU$10</formula1>
    </dataValidation>
    <dataValidation type="list" allowBlank="1" showInputMessage="1" showErrorMessage="1" sqref="E12:E822">
      <formula1>$AQ$7:$AQ$24</formula1>
    </dataValidation>
    <dataValidation type="list" allowBlank="1" showInputMessage="1" showErrorMessage="1" sqref="L12:L828">
      <formula1>$AV$7:$AV$20</formula1>
    </dataValidation>
    <dataValidation type="list" allowBlank="1" showInputMessage="1" showErrorMessage="1" sqref="G12:G555">
      <formula1>$AS$7:$AS$29</formula1>
    </dataValidation>
  </dataValidations>
  <printOptions gridLines="1"/>
  <pageMargins left="0" right="0" top="0.51181102362204722" bottom="0.51181102362204722" header="0" footer="0.23622047244094491"/>
  <pageSetup paperSize="9" scale="50" fitToHeight="100" pageOrder="overThenDown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AW363"/>
  <sheetViews>
    <sheetView rightToLeft="1" zoomScale="90" zoomScaleNormal="90" workbookViewId="0">
      <pane ySplit="10" topLeftCell="A11" activePane="bottomLeft" state="frozen"/>
      <selection pane="bottomLeft" activeCell="C13" sqref="C13"/>
    </sheetView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2" style="2" bestFit="1" customWidth="1"/>
    <col min="7" max="7" width="35.7109375" style="2" bestFit="1" customWidth="1"/>
    <col min="8" max="8" width="12.28515625" style="1" bestFit="1" customWidth="1"/>
    <col min="9" max="9" width="15.42578125" style="1" bestFit="1" customWidth="1"/>
    <col min="10" max="10" width="10.7109375" style="1" bestFit="1" customWidth="1"/>
    <col min="11" max="11" width="13.140625" style="1" bestFit="1" customWidth="1"/>
    <col min="12" max="12" width="9" style="1" bestFit="1" customWidth="1"/>
    <col min="13" max="13" width="9.140625" style="1"/>
    <col min="14" max="14" width="10.42578125" style="1" bestFit="1" customWidth="1"/>
    <col min="15" max="15" width="7.7109375" style="1" customWidth="1"/>
    <col min="16" max="16" width="6.85546875" style="1" customWidth="1"/>
    <col min="17" max="17" width="6.42578125" style="1" customWidth="1"/>
    <col min="18" max="18" width="6.7109375" style="1" customWidth="1"/>
    <col min="19" max="19" width="7.28515625" style="1" customWidth="1"/>
    <col min="20" max="31" width="5.7109375" style="1" customWidth="1"/>
    <col min="32" max="16384" width="9.140625" style="1"/>
  </cols>
  <sheetData>
    <row r="1" spans="2:49">
      <c r="B1" s="56" t="s">
        <v>172</v>
      </c>
      <c r="C1" s="79" t="s" vm="1">
        <v>233</v>
      </c>
    </row>
    <row r="2" spans="2:49">
      <c r="B2" s="56" t="s">
        <v>171</v>
      </c>
      <c r="C2" s="79" t="s">
        <v>234</v>
      </c>
    </row>
    <row r="3" spans="2:49">
      <c r="B3" s="56" t="s">
        <v>173</v>
      </c>
      <c r="C3" s="79" t="s">
        <v>235</v>
      </c>
    </row>
    <row r="4" spans="2:49">
      <c r="B4" s="56" t="s">
        <v>174</v>
      </c>
      <c r="C4" s="79">
        <v>162</v>
      </c>
    </row>
    <row r="6" spans="2:49" ht="26.25" customHeight="1">
      <c r="B6" s="207" t="s">
        <v>200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9"/>
      <c r="AW6" s="3"/>
    </row>
    <row r="7" spans="2:49" ht="26.25" customHeight="1">
      <c r="B7" s="207" t="s">
        <v>118</v>
      </c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9"/>
      <c r="AS7" s="3"/>
      <c r="AW7" s="3"/>
    </row>
    <row r="8" spans="2:49" s="3" customFormat="1" ht="63">
      <c r="B8" s="22" t="s">
        <v>143</v>
      </c>
      <c r="C8" s="30" t="s">
        <v>60</v>
      </c>
      <c r="D8" s="71" t="s">
        <v>147</v>
      </c>
      <c r="E8" s="71" t="s">
        <v>219</v>
      </c>
      <c r="F8" s="71" t="s">
        <v>145</v>
      </c>
      <c r="G8" s="30" t="s">
        <v>85</v>
      </c>
      <c r="H8" s="30" t="s">
        <v>130</v>
      </c>
      <c r="I8" s="30" t="s">
        <v>0</v>
      </c>
      <c r="J8" s="13" t="s">
        <v>134</v>
      </c>
      <c r="K8" s="13" t="s">
        <v>80</v>
      </c>
      <c r="L8" s="13" t="s">
        <v>75</v>
      </c>
      <c r="M8" s="75" t="s">
        <v>175</v>
      </c>
      <c r="N8" s="14" t="s">
        <v>177</v>
      </c>
      <c r="AS8" s="1"/>
      <c r="AT8" s="1"/>
      <c r="AU8" s="1"/>
      <c r="AW8" s="4"/>
    </row>
    <row r="9" spans="2:49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81</v>
      </c>
      <c r="K9" s="16" t="s">
        <v>23</v>
      </c>
      <c r="L9" s="16" t="s">
        <v>20</v>
      </c>
      <c r="M9" s="16" t="s">
        <v>20</v>
      </c>
      <c r="N9" s="17" t="s">
        <v>20</v>
      </c>
      <c r="AS9" s="1"/>
      <c r="AU9" s="1"/>
      <c r="AW9" s="4"/>
    </row>
    <row r="10" spans="2:4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20" t="s">
        <v>12</v>
      </c>
      <c r="AS10" s="1"/>
      <c r="AT10" s="3"/>
      <c r="AU10" s="1"/>
      <c r="AW10" s="1"/>
    </row>
    <row r="11" spans="2:49" s="4" customFormat="1" ht="18" customHeight="1">
      <c r="B11" s="105" t="s">
        <v>36</v>
      </c>
      <c r="C11" s="81"/>
      <c r="D11" s="81"/>
      <c r="E11" s="81"/>
      <c r="F11" s="81"/>
      <c r="G11" s="81"/>
      <c r="H11" s="81"/>
      <c r="I11" s="89"/>
      <c r="J11" s="91"/>
      <c r="K11" s="89">
        <v>7872168.915120001</v>
      </c>
      <c r="L11" s="81"/>
      <c r="M11" s="90">
        <v>1</v>
      </c>
      <c r="N11" s="90">
        <f>K11/'סכום נכסי הקרן'!$C$42</f>
        <v>0.15178119346789556</v>
      </c>
      <c r="AS11" s="1"/>
      <c r="AT11" s="3"/>
      <c r="AU11" s="1"/>
      <c r="AW11" s="1"/>
    </row>
    <row r="12" spans="2:49" ht="20.25">
      <c r="B12" s="106" t="s">
        <v>229</v>
      </c>
      <c r="C12" s="83"/>
      <c r="D12" s="83"/>
      <c r="E12" s="83"/>
      <c r="F12" s="83"/>
      <c r="G12" s="83"/>
      <c r="H12" s="83"/>
      <c r="I12" s="92"/>
      <c r="J12" s="94"/>
      <c r="K12" s="92">
        <v>5398862.6073100027</v>
      </c>
      <c r="L12" s="83"/>
      <c r="M12" s="93">
        <v>0.6858164078441531</v>
      </c>
      <c r="N12" s="93">
        <f>K12/'סכום נכסי הקרן'!$C$42</f>
        <v>0.10409403288245056</v>
      </c>
      <c r="AT12" s="4"/>
    </row>
    <row r="13" spans="2:49">
      <c r="B13" s="107" t="s">
        <v>33</v>
      </c>
      <c r="C13" s="83"/>
      <c r="D13" s="83"/>
      <c r="E13" s="83"/>
      <c r="F13" s="83"/>
      <c r="G13" s="83"/>
      <c r="H13" s="83"/>
      <c r="I13" s="92"/>
      <c r="J13" s="94"/>
      <c r="K13" s="92">
        <v>3894082.0902600004</v>
      </c>
      <c r="L13" s="83"/>
      <c r="M13" s="93">
        <v>0.49466444791100372</v>
      </c>
      <c r="N13" s="93">
        <f>K13/'סכום נכסי הקרן'!$C$42</f>
        <v>7.5080760270069796E-2</v>
      </c>
    </row>
    <row r="14" spans="2:49">
      <c r="B14" s="108" t="s">
        <v>1053</v>
      </c>
      <c r="C14" s="85" t="s">
        <v>1054</v>
      </c>
      <c r="D14" s="98" t="s">
        <v>148</v>
      </c>
      <c r="E14" s="98" t="s">
        <v>317</v>
      </c>
      <c r="F14" s="85" t="s">
        <v>1055</v>
      </c>
      <c r="G14" s="98" t="s">
        <v>1056</v>
      </c>
      <c r="H14" s="98" t="s">
        <v>159</v>
      </c>
      <c r="I14" s="95">
        <v>54914548.539999999</v>
      </c>
      <c r="J14" s="97">
        <v>260.5</v>
      </c>
      <c r="K14" s="95">
        <v>143052.39896000002</v>
      </c>
      <c r="L14" s="96">
        <v>1.6466966734380466E-2</v>
      </c>
      <c r="M14" s="96">
        <v>1.8171916850671307E-2</v>
      </c>
      <c r="N14" s="96">
        <f>K14/'סכום נכסי הקרן'!$C$42</f>
        <v>2.758155227194253E-3</v>
      </c>
    </row>
    <row r="15" spans="2:49">
      <c r="B15" s="108" t="s">
        <v>1057</v>
      </c>
      <c r="C15" s="85" t="s">
        <v>1058</v>
      </c>
      <c r="D15" s="98" t="s">
        <v>148</v>
      </c>
      <c r="E15" s="98" t="s">
        <v>317</v>
      </c>
      <c r="F15" s="85" t="s">
        <v>1059</v>
      </c>
      <c r="G15" s="98" t="s">
        <v>181</v>
      </c>
      <c r="H15" s="98" t="s">
        <v>159</v>
      </c>
      <c r="I15" s="95">
        <v>54601</v>
      </c>
      <c r="J15" s="97">
        <v>4053</v>
      </c>
      <c r="K15" s="95">
        <v>2212.9785300000003</v>
      </c>
      <c r="L15" s="96">
        <v>9.8531851235228338E-5</v>
      </c>
      <c r="M15" s="96">
        <v>2.8111420802335088E-4</v>
      </c>
      <c r="N15" s="96">
        <f>K15/'סכום נכסי הקרן'!$C$42</f>
        <v>4.2667849994566455E-5</v>
      </c>
    </row>
    <row r="16" spans="2:49" ht="20.25">
      <c r="B16" s="108" t="s">
        <v>1060</v>
      </c>
      <c r="C16" s="85" t="s">
        <v>1061</v>
      </c>
      <c r="D16" s="98" t="s">
        <v>148</v>
      </c>
      <c r="E16" s="98" t="s">
        <v>317</v>
      </c>
      <c r="F16" s="85" t="s">
        <v>1062</v>
      </c>
      <c r="G16" s="98" t="s">
        <v>1014</v>
      </c>
      <c r="H16" s="98" t="s">
        <v>159</v>
      </c>
      <c r="I16" s="95">
        <v>1212435.9200000002</v>
      </c>
      <c r="J16" s="97">
        <v>18140</v>
      </c>
      <c r="K16" s="95">
        <v>219935.87414</v>
      </c>
      <c r="L16" s="96">
        <v>2.4460612368338717E-2</v>
      </c>
      <c r="M16" s="96">
        <v>2.7938408907559293E-2</v>
      </c>
      <c r="N16" s="96">
        <f>K16/'סכום נכסי הקרן'!$C$42</f>
        <v>4.2405250475834331E-3</v>
      </c>
      <c r="AS16" s="4"/>
    </row>
    <row r="17" spans="2:14">
      <c r="B17" s="108" t="s">
        <v>1063</v>
      </c>
      <c r="C17" s="85" t="s">
        <v>1064</v>
      </c>
      <c r="D17" s="98" t="s">
        <v>148</v>
      </c>
      <c r="E17" s="98" t="s">
        <v>317</v>
      </c>
      <c r="F17" s="85" t="s">
        <v>742</v>
      </c>
      <c r="G17" s="98" t="s">
        <v>743</v>
      </c>
      <c r="H17" s="98" t="s">
        <v>159</v>
      </c>
      <c r="I17" s="95">
        <v>617369</v>
      </c>
      <c r="J17" s="97">
        <v>35800</v>
      </c>
      <c r="K17" s="95">
        <v>221018.10200000001</v>
      </c>
      <c r="L17" s="96">
        <v>1.4442977121704195E-2</v>
      </c>
      <c r="M17" s="96">
        <v>2.8075884090278173E-2</v>
      </c>
      <c r="N17" s="96">
        <f>K17/'סכום נכסי הקרן'!$C$42</f>
        <v>4.2613911948887221E-3</v>
      </c>
    </row>
    <row r="18" spans="2:14">
      <c r="B18" s="108" t="s">
        <v>1065</v>
      </c>
      <c r="C18" s="85" t="s">
        <v>1066</v>
      </c>
      <c r="D18" s="98" t="s">
        <v>148</v>
      </c>
      <c r="E18" s="98" t="s">
        <v>317</v>
      </c>
      <c r="F18" s="85" t="s">
        <v>383</v>
      </c>
      <c r="G18" s="98" t="s">
        <v>384</v>
      </c>
      <c r="H18" s="98" t="s">
        <v>159</v>
      </c>
      <c r="I18" s="95">
        <v>40525898</v>
      </c>
      <c r="J18" s="97">
        <v>706.9</v>
      </c>
      <c r="K18" s="95">
        <v>296222.75459999999</v>
      </c>
      <c r="L18" s="96">
        <v>1.4654390347611092E-2</v>
      </c>
      <c r="M18" s="96">
        <v>3.7629115659732315E-2</v>
      </c>
      <c r="N18" s="96">
        <f>K18/'סכום נכסי הקרן'!$C$42</f>
        <v>5.7113920839756485E-3</v>
      </c>
    </row>
    <row r="19" spans="2:14">
      <c r="B19" s="108" t="s">
        <v>1067</v>
      </c>
      <c r="C19" s="85" t="s">
        <v>1068</v>
      </c>
      <c r="D19" s="98" t="s">
        <v>148</v>
      </c>
      <c r="E19" s="98" t="s">
        <v>317</v>
      </c>
      <c r="F19" s="85" t="s">
        <v>343</v>
      </c>
      <c r="G19" s="98" t="s">
        <v>319</v>
      </c>
      <c r="H19" s="98" t="s">
        <v>159</v>
      </c>
      <c r="I19" s="95">
        <v>1167386</v>
      </c>
      <c r="J19" s="97">
        <v>4790</v>
      </c>
      <c r="K19" s="95">
        <v>55917.789400000001</v>
      </c>
      <c r="L19" s="96">
        <v>1.1635458333316721E-2</v>
      </c>
      <c r="M19" s="96">
        <v>7.1032252995231375E-3</v>
      </c>
      <c r="N19" s="96">
        <f>K19/'סכום נכסי הקרן'!$C$42</f>
        <v>1.0781360134329717E-3</v>
      </c>
    </row>
    <row r="20" spans="2:14">
      <c r="B20" s="108" t="s">
        <v>1069</v>
      </c>
      <c r="C20" s="85" t="s">
        <v>1070</v>
      </c>
      <c r="D20" s="98" t="s">
        <v>148</v>
      </c>
      <c r="E20" s="98" t="s">
        <v>317</v>
      </c>
      <c r="F20" s="85" t="s">
        <v>452</v>
      </c>
      <c r="G20" s="98" t="s">
        <v>364</v>
      </c>
      <c r="H20" s="98" t="s">
        <v>159</v>
      </c>
      <c r="I20" s="95">
        <v>1895210.18</v>
      </c>
      <c r="J20" s="97">
        <v>3837</v>
      </c>
      <c r="K20" s="95">
        <v>72719.214609999981</v>
      </c>
      <c r="L20" s="96">
        <v>9.6935560248444016E-3</v>
      </c>
      <c r="M20" s="96">
        <v>9.2375068922020808E-3</v>
      </c>
      <c r="N20" s="96">
        <f>K20/'סכום נכסי הקרן'!$C$42</f>
        <v>1.4020798207663426E-3</v>
      </c>
    </row>
    <row r="21" spans="2:14">
      <c r="B21" s="108" t="s">
        <v>1071</v>
      </c>
      <c r="C21" s="85" t="s">
        <v>1072</v>
      </c>
      <c r="D21" s="98" t="s">
        <v>148</v>
      </c>
      <c r="E21" s="98" t="s">
        <v>317</v>
      </c>
      <c r="F21" s="85" t="s">
        <v>464</v>
      </c>
      <c r="G21" s="98" t="s">
        <v>319</v>
      </c>
      <c r="H21" s="98" t="s">
        <v>159</v>
      </c>
      <c r="I21" s="95">
        <v>12053328</v>
      </c>
      <c r="J21" s="97">
        <v>689.6</v>
      </c>
      <c r="K21" s="95">
        <v>83119.749889999992</v>
      </c>
      <c r="L21" s="96">
        <v>1.1437213378533815E-2</v>
      </c>
      <c r="M21" s="96">
        <v>1.0558684752095787E-2</v>
      </c>
      <c r="N21" s="96">
        <f>K21/'סכום נכסי הקרן'!$C$42</f>
        <v>1.6026097731243695E-3</v>
      </c>
    </row>
    <row r="22" spans="2:14">
      <c r="B22" s="108" t="s">
        <v>1073</v>
      </c>
      <c r="C22" s="85" t="s">
        <v>1074</v>
      </c>
      <c r="D22" s="98" t="s">
        <v>148</v>
      </c>
      <c r="E22" s="98" t="s">
        <v>317</v>
      </c>
      <c r="F22" s="85" t="s">
        <v>1075</v>
      </c>
      <c r="G22" s="98" t="s">
        <v>1056</v>
      </c>
      <c r="H22" s="98" t="s">
        <v>159</v>
      </c>
      <c r="I22" s="95">
        <v>2671364</v>
      </c>
      <c r="J22" s="97">
        <v>1385</v>
      </c>
      <c r="K22" s="95">
        <v>36998.391399999993</v>
      </c>
      <c r="L22" s="96">
        <v>4.8839594162550298E-3</v>
      </c>
      <c r="M22" s="96">
        <v>4.6998980584547073E-3</v>
      </c>
      <c r="N22" s="96">
        <f>K22/'סכום נכסי הקרן'!$C$42</f>
        <v>7.1335613648970068E-4</v>
      </c>
    </row>
    <row r="23" spans="2:14">
      <c r="B23" s="108" t="s">
        <v>1076</v>
      </c>
      <c r="C23" s="85" t="s">
        <v>1077</v>
      </c>
      <c r="D23" s="98" t="s">
        <v>148</v>
      </c>
      <c r="E23" s="98" t="s">
        <v>317</v>
      </c>
      <c r="F23" s="85" t="s">
        <v>1078</v>
      </c>
      <c r="G23" s="98" t="s">
        <v>429</v>
      </c>
      <c r="H23" s="98" t="s">
        <v>159</v>
      </c>
      <c r="I23" s="95">
        <v>679785</v>
      </c>
      <c r="J23" s="97">
        <v>17990</v>
      </c>
      <c r="K23" s="95">
        <v>122293.32150000001</v>
      </c>
      <c r="L23" s="96">
        <v>6.7016246025155375E-4</v>
      </c>
      <c r="M23" s="96">
        <v>1.5534895505749676E-2</v>
      </c>
      <c r="N23" s="96">
        <f>K23/'סכום נכסי הקרן'!$C$42</f>
        <v>2.3579049802617325E-3</v>
      </c>
    </row>
    <row r="24" spans="2:14">
      <c r="B24" s="108" t="s">
        <v>1079</v>
      </c>
      <c r="C24" s="85" t="s">
        <v>1080</v>
      </c>
      <c r="D24" s="98" t="s">
        <v>148</v>
      </c>
      <c r="E24" s="98" t="s">
        <v>317</v>
      </c>
      <c r="F24" s="85" t="s">
        <v>1081</v>
      </c>
      <c r="G24" s="98" t="s">
        <v>1056</v>
      </c>
      <c r="H24" s="98" t="s">
        <v>159</v>
      </c>
      <c r="I24" s="95">
        <v>575880396.51999998</v>
      </c>
      <c r="J24" s="97">
        <v>68.5</v>
      </c>
      <c r="K24" s="95">
        <v>394478.07162</v>
      </c>
      <c r="L24" s="96">
        <v>4.4461683467671896E-2</v>
      </c>
      <c r="M24" s="96">
        <v>5.0110468394844739E-2</v>
      </c>
      <c r="N24" s="96">
        <f>K24/'סכום נכסי הקרן'!$C$42</f>
        <v>7.6058266982047948E-3</v>
      </c>
    </row>
    <row r="25" spans="2:14">
      <c r="B25" s="108" t="s">
        <v>1082</v>
      </c>
      <c r="C25" s="85" t="s">
        <v>1083</v>
      </c>
      <c r="D25" s="98" t="s">
        <v>148</v>
      </c>
      <c r="E25" s="98" t="s">
        <v>317</v>
      </c>
      <c r="F25" s="85" t="s">
        <v>916</v>
      </c>
      <c r="G25" s="98" t="s">
        <v>429</v>
      </c>
      <c r="H25" s="98" t="s">
        <v>159</v>
      </c>
      <c r="I25" s="95">
        <v>16706795</v>
      </c>
      <c r="J25" s="97">
        <v>1460</v>
      </c>
      <c r="K25" s="95">
        <v>243919.20699999997</v>
      </c>
      <c r="L25" s="96">
        <v>1.308909989680763E-2</v>
      </c>
      <c r="M25" s="96">
        <v>3.0985006753539882E-2</v>
      </c>
      <c r="N25" s="96">
        <f>K25/'סכום נכסי הקרן'!$C$42</f>
        <v>4.7029413046630877E-3</v>
      </c>
    </row>
    <row r="26" spans="2:14">
      <c r="B26" s="108" t="s">
        <v>1084</v>
      </c>
      <c r="C26" s="85" t="s">
        <v>1085</v>
      </c>
      <c r="D26" s="98" t="s">
        <v>148</v>
      </c>
      <c r="E26" s="98" t="s">
        <v>317</v>
      </c>
      <c r="F26" s="85" t="s">
        <v>318</v>
      </c>
      <c r="G26" s="98" t="s">
        <v>319</v>
      </c>
      <c r="H26" s="98" t="s">
        <v>159</v>
      </c>
      <c r="I26" s="95">
        <v>16024550</v>
      </c>
      <c r="J26" s="97">
        <v>1425</v>
      </c>
      <c r="K26" s="95">
        <v>228349.83749999999</v>
      </c>
      <c r="L26" s="96">
        <v>1.0521941559290642E-2</v>
      </c>
      <c r="M26" s="96">
        <v>2.9007232944584131E-2</v>
      </c>
      <c r="N26" s="96">
        <f>K26/'סכום נכסי הקרן'!$C$42</f>
        <v>4.4027524355302371E-3</v>
      </c>
    </row>
    <row r="27" spans="2:14">
      <c r="B27" s="108" t="s">
        <v>1086</v>
      </c>
      <c r="C27" s="85" t="s">
        <v>1087</v>
      </c>
      <c r="D27" s="98" t="s">
        <v>148</v>
      </c>
      <c r="E27" s="98" t="s">
        <v>317</v>
      </c>
      <c r="F27" s="85" t="s">
        <v>323</v>
      </c>
      <c r="G27" s="98" t="s">
        <v>319</v>
      </c>
      <c r="H27" s="98" t="s">
        <v>159</v>
      </c>
      <c r="I27" s="95">
        <v>2866103</v>
      </c>
      <c r="J27" s="97">
        <v>4765</v>
      </c>
      <c r="K27" s="95">
        <v>136569.80794999999</v>
      </c>
      <c r="L27" s="96">
        <v>1.2356156826673579E-2</v>
      </c>
      <c r="M27" s="96">
        <v>1.7348434646478641E-2</v>
      </c>
      <c r="N27" s="96">
        <f>K27/'סכום נכסי הקרן'!$C$42</f>
        <v>2.6331661154423164E-3</v>
      </c>
    </row>
    <row r="28" spans="2:14" s="150" customFormat="1">
      <c r="B28" s="108" t="s">
        <v>1088</v>
      </c>
      <c r="C28" s="85" t="s">
        <v>1089</v>
      </c>
      <c r="D28" s="98" t="s">
        <v>148</v>
      </c>
      <c r="E28" s="98" t="s">
        <v>317</v>
      </c>
      <c r="F28" s="85"/>
      <c r="G28" s="98" t="s">
        <v>989</v>
      </c>
      <c r="H28" s="98" t="s">
        <v>159</v>
      </c>
      <c r="I28" s="95">
        <v>203485</v>
      </c>
      <c r="J28" s="97">
        <v>14690</v>
      </c>
      <c r="K28" s="95">
        <v>29891.946500000005</v>
      </c>
      <c r="L28" s="96">
        <v>4.1380698269435142E-4</v>
      </c>
      <c r="M28" s="96">
        <v>3.7971678227822097E-3</v>
      </c>
      <c r="N28" s="96">
        <f>K28/'סכום נכסי הקרן'!$C$42</f>
        <v>5.7633866393977439E-4</v>
      </c>
    </row>
    <row r="29" spans="2:14" s="150" customFormat="1">
      <c r="B29" s="108" t="s">
        <v>1090</v>
      </c>
      <c r="C29" s="85" t="s">
        <v>1091</v>
      </c>
      <c r="D29" s="98" t="s">
        <v>148</v>
      </c>
      <c r="E29" s="98" t="s">
        <v>317</v>
      </c>
      <c r="F29" s="85" t="s">
        <v>495</v>
      </c>
      <c r="G29" s="98" t="s">
        <v>364</v>
      </c>
      <c r="H29" s="98" t="s">
        <v>159</v>
      </c>
      <c r="I29" s="95">
        <v>1325240.8</v>
      </c>
      <c r="J29" s="97">
        <v>16630</v>
      </c>
      <c r="K29" s="95">
        <v>220387.54504</v>
      </c>
      <c r="L29" s="96">
        <v>2.9806294737304243E-2</v>
      </c>
      <c r="M29" s="96">
        <v>2.7995784569193341E-2</v>
      </c>
      <c r="N29" s="96">
        <f>K29/'סכום נכסי הקרן'!$C$42</f>
        <v>4.249233593982259E-3</v>
      </c>
    </row>
    <row r="30" spans="2:14" s="150" customFormat="1">
      <c r="B30" s="108" t="s">
        <v>1092</v>
      </c>
      <c r="C30" s="85" t="s">
        <v>1093</v>
      </c>
      <c r="D30" s="98" t="s">
        <v>148</v>
      </c>
      <c r="E30" s="98" t="s">
        <v>317</v>
      </c>
      <c r="F30" s="85" t="s">
        <v>1094</v>
      </c>
      <c r="G30" s="98" t="s">
        <v>183</v>
      </c>
      <c r="H30" s="98" t="s">
        <v>159</v>
      </c>
      <c r="I30" s="95">
        <v>212452</v>
      </c>
      <c r="J30" s="97">
        <v>25090</v>
      </c>
      <c r="K30" s="95">
        <v>53304.2068</v>
      </c>
      <c r="L30" s="96">
        <v>3.5165391317353504E-3</v>
      </c>
      <c r="M30" s="96">
        <v>6.7712224387892787E-3</v>
      </c>
      <c r="N30" s="96">
        <f>K30/'סכום נכסי הקרן'!$C$42</f>
        <v>1.0277442229960311E-3</v>
      </c>
    </row>
    <row r="31" spans="2:14" s="150" customFormat="1">
      <c r="B31" s="108" t="s">
        <v>1095</v>
      </c>
      <c r="C31" s="85" t="s">
        <v>1096</v>
      </c>
      <c r="D31" s="98" t="s">
        <v>148</v>
      </c>
      <c r="E31" s="98" t="s">
        <v>317</v>
      </c>
      <c r="F31" s="85" t="s">
        <v>334</v>
      </c>
      <c r="G31" s="98" t="s">
        <v>319</v>
      </c>
      <c r="H31" s="98" t="s">
        <v>159</v>
      </c>
      <c r="I31" s="95">
        <v>16600342</v>
      </c>
      <c r="J31" s="97">
        <v>2126</v>
      </c>
      <c r="K31" s="95">
        <v>352923.27091999992</v>
      </c>
      <c r="L31" s="96">
        <v>1.2464638736153239E-2</v>
      </c>
      <c r="M31" s="96">
        <v>4.483177059909671E-2</v>
      </c>
      <c r="N31" s="96">
        <f>K31/'סכום נכסי הקרן'!$C$42</f>
        <v>6.8046196468098102E-3</v>
      </c>
    </row>
    <row r="32" spans="2:14" s="150" customFormat="1">
      <c r="B32" s="108" t="s">
        <v>1097</v>
      </c>
      <c r="C32" s="85" t="s">
        <v>1098</v>
      </c>
      <c r="D32" s="98" t="s">
        <v>148</v>
      </c>
      <c r="E32" s="98" t="s">
        <v>317</v>
      </c>
      <c r="F32" s="85" t="s">
        <v>808</v>
      </c>
      <c r="G32" s="98" t="s">
        <v>487</v>
      </c>
      <c r="H32" s="98" t="s">
        <v>159</v>
      </c>
      <c r="I32" s="95">
        <v>263614</v>
      </c>
      <c r="J32" s="97">
        <v>58640</v>
      </c>
      <c r="K32" s="95">
        <v>154583.24959999998</v>
      </c>
      <c r="L32" s="96">
        <v>2.597577404878141E-2</v>
      </c>
      <c r="M32" s="96">
        <v>1.9636678438529613E-2</v>
      </c>
      <c r="N32" s="96">
        <f>K32/'סכום נכסי הקרן'!$C$42</f>
        <v>2.9804784891453162E-3</v>
      </c>
    </row>
    <row r="33" spans="2:14" s="150" customFormat="1">
      <c r="B33" s="108" t="s">
        <v>1099</v>
      </c>
      <c r="C33" s="85" t="s">
        <v>1100</v>
      </c>
      <c r="D33" s="98" t="s">
        <v>148</v>
      </c>
      <c r="E33" s="98" t="s">
        <v>317</v>
      </c>
      <c r="F33" s="85" t="s">
        <v>1101</v>
      </c>
      <c r="G33" s="98" t="s">
        <v>425</v>
      </c>
      <c r="H33" s="98" t="s">
        <v>159</v>
      </c>
      <c r="I33" s="95">
        <v>1076549</v>
      </c>
      <c r="J33" s="97">
        <v>19730</v>
      </c>
      <c r="K33" s="95">
        <v>212403.1177</v>
      </c>
      <c r="L33" s="96">
        <v>1.826529905363929E-2</v>
      </c>
      <c r="M33" s="96">
        <v>2.6981524404543624E-2</v>
      </c>
      <c r="N33" s="96">
        <f>K33/'סכום נכסי הקרן'!$C$42</f>
        <v>4.0952879757047813E-3</v>
      </c>
    </row>
    <row r="34" spans="2:14" s="150" customFormat="1">
      <c r="B34" s="108" t="s">
        <v>1102</v>
      </c>
      <c r="C34" s="85" t="s">
        <v>1103</v>
      </c>
      <c r="D34" s="98" t="s">
        <v>148</v>
      </c>
      <c r="E34" s="98" t="s">
        <v>317</v>
      </c>
      <c r="F34" s="85" t="s">
        <v>1000</v>
      </c>
      <c r="G34" s="98" t="s">
        <v>429</v>
      </c>
      <c r="H34" s="98" t="s">
        <v>159</v>
      </c>
      <c r="I34" s="95">
        <v>247989</v>
      </c>
      <c r="J34" s="97">
        <v>36310</v>
      </c>
      <c r="K34" s="95">
        <v>90044.805900000007</v>
      </c>
      <c r="L34" s="96">
        <v>1.7642291427243156E-3</v>
      </c>
      <c r="M34" s="96">
        <v>1.1438373194336797E-2</v>
      </c>
      <c r="N34" s="96">
        <f>K34/'סכום נכסי הקרן'!$C$42</f>
        <v>1.7361299347676239E-3</v>
      </c>
    </row>
    <row r="35" spans="2:14" s="150" customFormat="1">
      <c r="B35" s="108" t="s">
        <v>1104</v>
      </c>
      <c r="C35" s="85" t="s">
        <v>1105</v>
      </c>
      <c r="D35" s="98" t="s">
        <v>148</v>
      </c>
      <c r="E35" s="98" t="s">
        <v>317</v>
      </c>
      <c r="F35" s="85" t="s">
        <v>607</v>
      </c>
      <c r="G35" s="98" t="s">
        <v>487</v>
      </c>
      <c r="H35" s="98" t="s">
        <v>159</v>
      </c>
      <c r="I35" s="95">
        <v>0.44</v>
      </c>
      <c r="J35" s="97">
        <v>77940</v>
      </c>
      <c r="K35" s="95">
        <v>0.34294000000000002</v>
      </c>
      <c r="L35" s="96">
        <v>3.6716861676316662E-8</v>
      </c>
      <c r="M35" s="96">
        <v>4.3563597745129477E-8</v>
      </c>
      <c r="N35" s="96">
        <f>K35/'סכום נכסי הקרן'!$C$42</f>
        <v>6.6121348575110753E-9</v>
      </c>
    </row>
    <row r="36" spans="2:14" s="150" customFormat="1">
      <c r="B36" s="108" t="s">
        <v>1106</v>
      </c>
      <c r="C36" s="85" t="s">
        <v>1107</v>
      </c>
      <c r="D36" s="98" t="s">
        <v>148</v>
      </c>
      <c r="E36" s="98" t="s">
        <v>317</v>
      </c>
      <c r="F36" s="85" t="s">
        <v>363</v>
      </c>
      <c r="G36" s="98" t="s">
        <v>364</v>
      </c>
      <c r="H36" s="98" t="s">
        <v>159</v>
      </c>
      <c r="I36" s="95">
        <v>2324478</v>
      </c>
      <c r="J36" s="97">
        <v>16450</v>
      </c>
      <c r="K36" s="95">
        <v>382376.63099999999</v>
      </c>
      <c r="L36" s="96">
        <v>1.91673546474905E-2</v>
      </c>
      <c r="M36" s="96">
        <v>4.8573224879051156E-2</v>
      </c>
      <c r="N36" s="96">
        <f>K36/'סכום נכסי הקרן'!$C$42</f>
        <v>7.3725020427268615E-3</v>
      </c>
    </row>
    <row r="37" spans="2:14" s="150" customFormat="1">
      <c r="B37" s="108" t="s">
        <v>1108</v>
      </c>
      <c r="C37" s="85" t="s">
        <v>1109</v>
      </c>
      <c r="D37" s="98" t="s">
        <v>148</v>
      </c>
      <c r="E37" s="98" t="s">
        <v>317</v>
      </c>
      <c r="F37" s="85" t="s">
        <v>424</v>
      </c>
      <c r="G37" s="98" t="s">
        <v>425</v>
      </c>
      <c r="H37" s="98" t="s">
        <v>159</v>
      </c>
      <c r="I37" s="95">
        <v>2383400.35</v>
      </c>
      <c r="J37" s="97">
        <v>5931</v>
      </c>
      <c r="K37" s="95">
        <v>141359.47475999995</v>
      </c>
      <c r="L37" s="96">
        <v>2.2201543747612025E-2</v>
      </c>
      <c r="M37" s="96">
        <v>1.7956865037345952E-2</v>
      </c>
      <c r="N37" s="96">
        <f>K37/'סכום נכסי הקרן'!$C$42</f>
        <v>2.7255144063102954E-3</v>
      </c>
    </row>
    <row r="38" spans="2:14" s="150" customFormat="1">
      <c r="B38" s="109"/>
      <c r="C38" s="85"/>
      <c r="D38" s="85"/>
      <c r="E38" s="85"/>
      <c r="F38" s="85"/>
      <c r="G38" s="85"/>
      <c r="H38" s="85"/>
      <c r="I38" s="95"/>
      <c r="J38" s="97"/>
      <c r="K38" s="85"/>
      <c r="L38" s="85"/>
      <c r="M38" s="96"/>
      <c r="N38" s="85"/>
    </row>
    <row r="39" spans="2:14" s="150" customFormat="1">
      <c r="B39" s="107" t="s">
        <v>35</v>
      </c>
      <c r="C39" s="83"/>
      <c r="D39" s="83"/>
      <c r="E39" s="83"/>
      <c r="F39" s="83"/>
      <c r="G39" s="83"/>
      <c r="H39" s="83"/>
      <c r="I39" s="92"/>
      <c r="J39" s="94"/>
      <c r="K39" s="92">
        <v>1210494.5711299998</v>
      </c>
      <c r="L39" s="83"/>
      <c r="M39" s="93">
        <v>0.15376887668213193</v>
      </c>
      <c r="N39" s="93">
        <f>K39/'סכום נכסי הקרן'!$C$42</f>
        <v>2.3339223621031642E-2</v>
      </c>
    </row>
    <row r="40" spans="2:14" s="150" customFormat="1">
      <c r="B40" s="108" t="s">
        <v>1110</v>
      </c>
      <c r="C40" s="85" t="s">
        <v>1111</v>
      </c>
      <c r="D40" s="98" t="s">
        <v>148</v>
      </c>
      <c r="E40" s="98" t="s">
        <v>317</v>
      </c>
      <c r="F40" s="85" t="s">
        <v>848</v>
      </c>
      <c r="G40" s="98" t="s">
        <v>849</v>
      </c>
      <c r="H40" s="98" t="s">
        <v>159</v>
      </c>
      <c r="I40" s="95">
        <v>7906325</v>
      </c>
      <c r="J40" s="97">
        <v>460.9</v>
      </c>
      <c r="K40" s="95">
        <v>36440.251929999999</v>
      </c>
      <c r="L40" s="96">
        <v>2.6952822421483776E-2</v>
      </c>
      <c r="M40" s="96">
        <v>4.6289977162468588E-3</v>
      </c>
      <c r="N40" s="96">
        <f>K40/'סכום נכסי הקרן'!$C$42</f>
        <v>7.0259479793211119E-4</v>
      </c>
    </row>
    <row r="41" spans="2:14" s="150" customFormat="1">
      <c r="B41" s="108" t="s">
        <v>1112</v>
      </c>
      <c r="C41" s="85" t="s">
        <v>1113</v>
      </c>
      <c r="D41" s="98" t="s">
        <v>148</v>
      </c>
      <c r="E41" s="98" t="s">
        <v>317</v>
      </c>
      <c r="F41" s="85" t="s">
        <v>1114</v>
      </c>
      <c r="G41" s="98" t="s">
        <v>1115</v>
      </c>
      <c r="H41" s="98" t="s">
        <v>159</v>
      </c>
      <c r="I41" s="95">
        <v>544069</v>
      </c>
      <c r="J41" s="97">
        <v>2349</v>
      </c>
      <c r="K41" s="95">
        <v>12780.180819999998</v>
      </c>
      <c r="L41" s="96">
        <v>2.1369720409135828E-2</v>
      </c>
      <c r="M41" s="96">
        <v>1.6234637439566655E-3</v>
      </c>
      <c r="N41" s="96">
        <f>K41/'סכום נכסי הקרן'!$C$42</f>
        <v>2.4641126460960071E-4</v>
      </c>
    </row>
    <row r="42" spans="2:14" s="150" customFormat="1">
      <c r="B42" s="108" t="s">
        <v>1116</v>
      </c>
      <c r="C42" s="85" t="s">
        <v>1117</v>
      </c>
      <c r="D42" s="98" t="s">
        <v>148</v>
      </c>
      <c r="E42" s="98" t="s">
        <v>317</v>
      </c>
      <c r="F42" s="85" t="s">
        <v>1118</v>
      </c>
      <c r="G42" s="98" t="s">
        <v>402</v>
      </c>
      <c r="H42" s="98" t="s">
        <v>159</v>
      </c>
      <c r="I42" s="95">
        <v>218071</v>
      </c>
      <c r="J42" s="97">
        <v>17700</v>
      </c>
      <c r="K42" s="95">
        <v>38598.567000000003</v>
      </c>
      <c r="L42" s="96">
        <v>1.4860122169037732E-2</v>
      </c>
      <c r="M42" s="96">
        <v>4.9031680361766748E-3</v>
      </c>
      <c r="N42" s="96">
        <f>K42/'סכום נכסי הקרן'!$C$42</f>
        <v>7.4420869630453346E-4</v>
      </c>
    </row>
    <row r="43" spans="2:14" s="150" customFormat="1">
      <c r="B43" s="108" t="s">
        <v>1119</v>
      </c>
      <c r="C43" s="85" t="s">
        <v>1120</v>
      </c>
      <c r="D43" s="98" t="s">
        <v>148</v>
      </c>
      <c r="E43" s="98" t="s">
        <v>317</v>
      </c>
      <c r="F43" s="85" t="s">
        <v>1121</v>
      </c>
      <c r="G43" s="98" t="s">
        <v>1122</v>
      </c>
      <c r="H43" s="98" t="s">
        <v>159</v>
      </c>
      <c r="I43" s="95">
        <v>1222981</v>
      </c>
      <c r="J43" s="97">
        <v>1292</v>
      </c>
      <c r="K43" s="95">
        <v>15800.91452</v>
      </c>
      <c r="L43" s="96">
        <v>1.123909914509838E-2</v>
      </c>
      <c r="M43" s="96">
        <v>2.0071869252768866E-3</v>
      </c>
      <c r="N43" s="96">
        <f>K43/'סכום נכסי הקרן'!$C$42</f>
        <v>3.0465322703168159E-4</v>
      </c>
    </row>
    <row r="44" spans="2:14" s="150" customFormat="1">
      <c r="B44" s="108" t="s">
        <v>1123</v>
      </c>
      <c r="C44" s="85" t="s">
        <v>1124</v>
      </c>
      <c r="D44" s="98" t="s">
        <v>148</v>
      </c>
      <c r="E44" s="98" t="s">
        <v>317</v>
      </c>
      <c r="F44" s="85" t="s">
        <v>1125</v>
      </c>
      <c r="G44" s="98" t="s">
        <v>364</v>
      </c>
      <c r="H44" s="98" t="s">
        <v>159</v>
      </c>
      <c r="I44" s="95">
        <v>3037817</v>
      </c>
      <c r="J44" s="97">
        <v>3392</v>
      </c>
      <c r="K44" s="95">
        <v>103042.75264000001</v>
      </c>
      <c r="L44" s="96">
        <v>1.9601676267539097E-2</v>
      </c>
      <c r="M44" s="96">
        <v>1.3089499698372422E-2</v>
      </c>
      <c r="N44" s="96">
        <f>K44/'סכום נכסי הקרן'!$C$42</f>
        <v>1.9867398861166249E-3</v>
      </c>
    </row>
    <row r="45" spans="2:14" s="150" customFormat="1">
      <c r="B45" s="108" t="s">
        <v>1126</v>
      </c>
      <c r="C45" s="85" t="s">
        <v>1127</v>
      </c>
      <c r="D45" s="98" t="s">
        <v>148</v>
      </c>
      <c r="E45" s="98" t="s">
        <v>317</v>
      </c>
      <c r="F45" s="85" t="s">
        <v>1128</v>
      </c>
      <c r="G45" s="98" t="s">
        <v>487</v>
      </c>
      <c r="H45" s="98" t="s">
        <v>159</v>
      </c>
      <c r="I45" s="95">
        <v>112112</v>
      </c>
      <c r="J45" s="97">
        <v>4987</v>
      </c>
      <c r="K45" s="95">
        <v>5591.0254400000003</v>
      </c>
      <c r="L45" s="96">
        <v>4.0655083830984477E-3</v>
      </c>
      <c r="M45" s="96">
        <v>7.1022681300211561E-4</v>
      </c>
      <c r="N45" s="96">
        <f>K45/'סכום נכסי הקרן'!$C$42</f>
        <v>1.0779907331036099E-4</v>
      </c>
    </row>
    <row r="46" spans="2:14" s="150" customFormat="1">
      <c r="B46" s="108" t="s">
        <v>1129</v>
      </c>
      <c r="C46" s="85" t="s">
        <v>1130</v>
      </c>
      <c r="D46" s="98" t="s">
        <v>148</v>
      </c>
      <c r="E46" s="98" t="s">
        <v>317</v>
      </c>
      <c r="F46" s="85" t="s">
        <v>1131</v>
      </c>
      <c r="G46" s="98" t="s">
        <v>487</v>
      </c>
      <c r="H46" s="98" t="s">
        <v>159</v>
      </c>
      <c r="I46" s="95">
        <v>98524</v>
      </c>
      <c r="J46" s="97">
        <v>51380</v>
      </c>
      <c r="K46" s="95">
        <v>50621.631200000003</v>
      </c>
      <c r="L46" s="96">
        <v>2.7485169992724479E-2</v>
      </c>
      <c r="M46" s="96">
        <v>6.4304554114395984E-3</v>
      </c>
      <c r="N46" s="96">
        <f>K46/'סכום נכסי הקרן'!$C$42</f>
        <v>9.7602219689038963E-4</v>
      </c>
    </row>
    <row r="47" spans="2:14" s="150" customFormat="1">
      <c r="B47" s="108" t="s">
        <v>1132</v>
      </c>
      <c r="C47" s="85" t="s">
        <v>1133</v>
      </c>
      <c r="D47" s="98" t="s">
        <v>148</v>
      </c>
      <c r="E47" s="98" t="s">
        <v>317</v>
      </c>
      <c r="F47" s="85" t="s">
        <v>1134</v>
      </c>
      <c r="G47" s="98" t="s">
        <v>364</v>
      </c>
      <c r="H47" s="98" t="s">
        <v>159</v>
      </c>
      <c r="I47" s="95">
        <v>67448</v>
      </c>
      <c r="J47" s="97">
        <v>8415</v>
      </c>
      <c r="K47" s="95">
        <v>5675.7492000000011</v>
      </c>
      <c r="L47" s="96">
        <v>2.6610920822370881E-3</v>
      </c>
      <c r="M47" s="96">
        <v>7.2098925482895102E-4</v>
      </c>
      <c r="N47" s="96">
        <f>K47/'סכום נכסי הקרן'!$C$42</f>
        <v>1.0943260957546686E-4</v>
      </c>
    </row>
    <row r="48" spans="2:14" s="150" customFormat="1">
      <c r="B48" s="108" t="s">
        <v>1135</v>
      </c>
      <c r="C48" s="85" t="s">
        <v>1136</v>
      </c>
      <c r="D48" s="98" t="s">
        <v>148</v>
      </c>
      <c r="E48" s="98" t="s">
        <v>317</v>
      </c>
      <c r="F48" s="85" t="s">
        <v>377</v>
      </c>
      <c r="G48" s="98" t="s">
        <v>364</v>
      </c>
      <c r="H48" s="98" t="s">
        <v>159</v>
      </c>
      <c r="I48" s="95">
        <v>354063</v>
      </c>
      <c r="J48" s="97">
        <v>4272</v>
      </c>
      <c r="K48" s="95">
        <v>15125.57136</v>
      </c>
      <c r="L48" s="96">
        <v>3.2817845897892542E-3</v>
      </c>
      <c r="M48" s="96">
        <v>1.9213982224071001E-3</v>
      </c>
      <c r="N48" s="96">
        <f>K48/'סכום נכסי הקרן'!$C$42</f>
        <v>2.9163211532404269E-4</v>
      </c>
    </row>
    <row r="49" spans="2:14" s="150" customFormat="1">
      <c r="B49" s="108" t="s">
        <v>1137</v>
      </c>
      <c r="C49" s="85" t="s">
        <v>1138</v>
      </c>
      <c r="D49" s="98" t="s">
        <v>148</v>
      </c>
      <c r="E49" s="98" t="s">
        <v>317</v>
      </c>
      <c r="F49" s="85" t="s">
        <v>674</v>
      </c>
      <c r="G49" s="98" t="s">
        <v>429</v>
      </c>
      <c r="H49" s="98" t="s">
        <v>159</v>
      </c>
      <c r="I49" s="95">
        <v>43196168.909999996</v>
      </c>
      <c r="J49" s="97">
        <v>138.69999999999999</v>
      </c>
      <c r="K49" s="95">
        <v>59913.086279999996</v>
      </c>
      <c r="L49" s="96">
        <v>1.3510001887774242E-2</v>
      </c>
      <c r="M49" s="96">
        <v>7.6107470413808694E-3</v>
      </c>
      <c r="N49" s="96">
        <f>K49/'סכום נכסי הקרן'!$C$42</f>
        <v>1.1551682691230433E-3</v>
      </c>
    </row>
    <row r="50" spans="2:14" s="150" customFormat="1">
      <c r="B50" s="108" t="s">
        <v>1139</v>
      </c>
      <c r="C50" s="85" t="s">
        <v>1140</v>
      </c>
      <c r="D50" s="98" t="s">
        <v>148</v>
      </c>
      <c r="E50" s="98" t="s">
        <v>317</v>
      </c>
      <c r="F50" s="85" t="s">
        <v>447</v>
      </c>
      <c r="G50" s="98" t="s">
        <v>364</v>
      </c>
      <c r="H50" s="98" t="s">
        <v>159</v>
      </c>
      <c r="I50" s="95">
        <v>53009</v>
      </c>
      <c r="J50" s="97">
        <v>151900</v>
      </c>
      <c r="K50" s="95">
        <v>80520.671000000002</v>
      </c>
      <c r="L50" s="96">
        <v>2.6422129012802588E-2</v>
      </c>
      <c r="M50" s="96">
        <v>1.0228524294663534E-2</v>
      </c>
      <c r="N50" s="96">
        <f>K50/'סכום נכסי הקרן'!$C$42</f>
        <v>1.5524976248593957E-3</v>
      </c>
    </row>
    <row r="51" spans="2:14" s="150" customFormat="1">
      <c r="B51" s="108" t="s">
        <v>1141</v>
      </c>
      <c r="C51" s="85" t="s">
        <v>1142</v>
      </c>
      <c r="D51" s="98" t="s">
        <v>148</v>
      </c>
      <c r="E51" s="98" t="s">
        <v>317</v>
      </c>
      <c r="F51" s="85" t="s">
        <v>1143</v>
      </c>
      <c r="G51" s="98" t="s">
        <v>154</v>
      </c>
      <c r="H51" s="98" t="s">
        <v>159</v>
      </c>
      <c r="I51" s="95">
        <v>1263181</v>
      </c>
      <c r="J51" s="97">
        <v>3280</v>
      </c>
      <c r="K51" s="95">
        <v>41432.336799999997</v>
      </c>
      <c r="L51" s="96">
        <v>1.3553304746574549E-2</v>
      </c>
      <c r="M51" s="96">
        <v>5.2631412316904557E-3</v>
      </c>
      <c r="N51" s="96">
        <f>K51/'סכום נכסי הקרן'!$C$42</f>
        <v>7.9884585753606707E-4</v>
      </c>
    </row>
    <row r="52" spans="2:14" s="150" customFormat="1">
      <c r="B52" s="108" t="s">
        <v>1144</v>
      </c>
      <c r="C52" s="85" t="s">
        <v>1145</v>
      </c>
      <c r="D52" s="98" t="s">
        <v>148</v>
      </c>
      <c r="E52" s="98" t="s">
        <v>317</v>
      </c>
      <c r="F52" s="85" t="s">
        <v>1146</v>
      </c>
      <c r="G52" s="98" t="s">
        <v>180</v>
      </c>
      <c r="H52" s="98" t="s">
        <v>159</v>
      </c>
      <c r="I52" s="95">
        <v>265881</v>
      </c>
      <c r="J52" s="97">
        <v>10590</v>
      </c>
      <c r="K52" s="95">
        <v>28156.797899999998</v>
      </c>
      <c r="L52" s="96">
        <v>1.050738820183768E-2</v>
      </c>
      <c r="M52" s="96">
        <v>3.5767522525995982E-3</v>
      </c>
      <c r="N52" s="96">
        <f>K52/'סכום נכסי הקרן'!$C$42</f>
        <v>5.4288372563855085E-4</v>
      </c>
    </row>
    <row r="53" spans="2:14" s="150" customFormat="1">
      <c r="B53" s="108" t="s">
        <v>1147</v>
      </c>
      <c r="C53" s="85" t="s">
        <v>1148</v>
      </c>
      <c r="D53" s="98" t="s">
        <v>148</v>
      </c>
      <c r="E53" s="98" t="s">
        <v>317</v>
      </c>
      <c r="F53" s="85" t="s">
        <v>421</v>
      </c>
      <c r="G53" s="98" t="s">
        <v>402</v>
      </c>
      <c r="H53" s="98" t="s">
        <v>159</v>
      </c>
      <c r="I53" s="95">
        <v>3045592</v>
      </c>
      <c r="J53" s="97">
        <v>1030</v>
      </c>
      <c r="K53" s="95">
        <v>31369.597600000001</v>
      </c>
      <c r="L53" s="96">
        <v>1.2194918424686603E-2</v>
      </c>
      <c r="M53" s="96">
        <v>3.9848735384410651E-3</v>
      </c>
      <c r="N53" s="96">
        <f>K53/'סכום נכסי הקרן'!$C$42</f>
        <v>6.0482886148322088E-4</v>
      </c>
    </row>
    <row r="54" spans="2:14" s="150" customFormat="1">
      <c r="B54" s="108" t="s">
        <v>1149</v>
      </c>
      <c r="C54" s="85" t="s">
        <v>1150</v>
      </c>
      <c r="D54" s="98" t="s">
        <v>148</v>
      </c>
      <c r="E54" s="98" t="s">
        <v>317</v>
      </c>
      <c r="F54" s="85" t="s">
        <v>401</v>
      </c>
      <c r="G54" s="98" t="s">
        <v>402</v>
      </c>
      <c r="H54" s="98" t="s">
        <v>159</v>
      </c>
      <c r="I54" s="95">
        <v>2609747</v>
      </c>
      <c r="J54" s="97">
        <v>1355</v>
      </c>
      <c r="K54" s="95">
        <v>35362.071849999993</v>
      </c>
      <c r="L54" s="96">
        <v>1.2198657237016268E-2</v>
      </c>
      <c r="M54" s="96">
        <v>4.4920367221897885E-3</v>
      </c>
      <c r="N54" s="96">
        <f>K54/'סכום נכסי הקרן'!$C$42</f>
        <v>6.8180669479557966E-4</v>
      </c>
    </row>
    <row r="55" spans="2:14" s="150" customFormat="1">
      <c r="B55" s="108" t="s">
        <v>1151</v>
      </c>
      <c r="C55" s="85" t="s">
        <v>1152</v>
      </c>
      <c r="D55" s="98" t="s">
        <v>148</v>
      </c>
      <c r="E55" s="98" t="s">
        <v>317</v>
      </c>
      <c r="F55" s="85" t="s">
        <v>405</v>
      </c>
      <c r="G55" s="98" t="s">
        <v>364</v>
      </c>
      <c r="H55" s="98" t="s">
        <v>159</v>
      </c>
      <c r="I55" s="95">
        <v>104275</v>
      </c>
      <c r="J55" s="97">
        <v>8451</v>
      </c>
      <c r="K55" s="95">
        <v>8812.2802499999998</v>
      </c>
      <c r="L55" s="96">
        <v>5.8704707579902296E-3</v>
      </c>
      <c r="M55" s="96">
        <v>1.119422149729833E-3</v>
      </c>
      <c r="N55" s="96">
        <f>K55/'סכום נכסי הקרן'!$C$42</f>
        <v>1.6990722988039135E-4</v>
      </c>
    </row>
    <row r="56" spans="2:14" s="150" customFormat="1">
      <c r="B56" s="108" t="s">
        <v>1153</v>
      </c>
      <c r="C56" s="85" t="s">
        <v>1154</v>
      </c>
      <c r="D56" s="98" t="s">
        <v>148</v>
      </c>
      <c r="E56" s="98" t="s">
        <v>317</v>
      </c>
      <c r="F56" s="85" t="s">
        <v>1155</v>
      </c>
      <c r="G56" s="98" t="s">
        <v>1156</v>
      </c>
      <c r="H56" s="98" t="s">
        <v>159</v>
      </c>
      <c r="I56" s="95">
        <v>574637</v>
      </c>
      <c r="J56" s="97">
        <v>5937</v>
      </c>
      <c r="K56" s="95">
        <v>34116.19868999999</v>
      </c>
      <c r="L56" s="96">
        <v>2.5559100457654575E-2</v>
      </c>
      <c r="M56" s="96">
        <v>4.3337737106318094E-3</v>
      </c>
      <c r="N56" s="96">
        <f>K56/'סכום נכסי הקרן'!$C$42</f>
        <v>6.5778534601948621E-4</v>
      </c>
    </row>
    <row r="57" spans="2:14" s="150" customFormat="1">
      <c r="B57" s="108" t="s">
        <v>1157</v>
      </c>
      <c r="C57" s="85" t="s">
        <v>1158</v>
      </c>
      <c r="D57" s="98" t="s">
        <v>148</v>
      </c>
      <c r="E57" s="98" t="s">
        <v>317</v>
      </c>
      <c r="F57" s="85" t="s">
        <v>729</v>
      </c>
      <c r="G57" s="98" t="s">
        <v>384</v>
      </c>
      <c r="H57" s="98" t="s">
        <v>159</v>
      </c>
      <c r="I57" s="95">
        <v>65263</v>
      </c>
      <c r="J57" s="97">
        <v>2694</v>
      </c>
      <c r="K57" s="95">
        <v>1758.1852200000001</v>
      </c>
      <c r="L57" s="96">
        <v>3.1655938370865108E-3</v>
      </c>
      <c r="M57" s="96">
        <v>2.2334190728848187E-4</v>
      </c>
      <c r="N57" s="96">
        <f>K57/'סכום נכסי הקרן'!$C$42</f>
        <v>3.3899101239641855E-5</v>
      </c>
    </row>
    <row r="58" spans="2:14" s="150" customFormat="1">
      <c r="B58" s="108" t="s">
        <v>1159</v>
      </c>
      <c r="C58" s="85" t="s">
        <v>1160</v>
      </c>
      <c r="D58" s="98" t="s">
        <v>148</v>
      </c>
      <c r="E58" s="98" t="s">
        <v>317</v>
      </c>
      <c r="F58" s="85" t="s">
        <v>1161</v>
      </c>
      <c r="G58" s="98" t="s">
        <v>1162</v>
      </c>
      <c r="H58" s="98" t="s">
        <v>159</v>
      </c>
      <c r="I58" s="95">
        <v>736162.84</v>
      </c>
      <c r="J58" s="97">
        <v>5606</v>
      </c>
      <c r="K58" s="95">
        <v>41269.288809999998</v>
      </c>
      <c r="L58" s="96">
        <v>8.1545873209417225E-3</v>
      </c>
      <c r="M58" s="96">
        <v>5.2424292790179414E-3</v>
      </c>
      <c r="N58" s="96">
        <f>K58/'סכום נכסי הקרן'!$C$42</f>
        <v>7.9570217264038237E-4</v>
      </c>
    </row>
    <row r="59" spans="2:14" s="150" customFormat="1">
      <c r="B59" s="108" t="s">
        <v>1163</v>
      </c>
      <c r="C59" s="85" t="s">
        <v>1164</v>
      </c>
      <c r="D59" s="98" t="s">
        <v>148</v>
      </c>
      <c r="E59" s="98" t="s">
        <v>317</v>
      </c>
      <c r="F59" s="85" t="s">
        <v>486</v>
      </c>
      <c r="G59" s="98" t="s">
        <v>487</v>
      </c>
      <c r="H59" s="98" t="s">
        <v>159</v>
      </c>
      <c r="I59" s="95">
        <v>120733</v>
      </c>
      <c r="J59" s="97">
        <v>16750</v>
      </c>
      <c r="K59" s="95">
        <v>20222.7775</v>
      </c>
      <c r="L59" s="96">
        <v>7.0163581165268813E-3</v>
      </c>
      <c r="M59" s="96">
        <v>2.5688952711822913E-3</v>
      </c>
      <c r="N59" s="96">
        <f>K59/'סכום נכסי הקרן'!$C$42</f>
        <v>3.8990999015408142E-4</v>
      </c>
    </row>
    <row r="60" spans="2:14" s="150" customFormat="1">
      <c r="B60" s="108" t="s">
        <v>1165</v>
      </c>
      <c r="C60" s="85" t="s">
        <v>1166</v>
      </c>
      <c r="D60" s="98" t="s">
        <v>148</v>
      </c>
      <c r="E60" s="98" t="s">
        <v>317</v>
      </c>
      <c r="F60" s="85" t="s">
        <v>558</v>
      </c>
      <c r="G60" s="98" t="s">
        <v>364</v>
      </c>
      <c r="H60" s="98" t="s">
        <v>159</v>
      </c>
      <c r="I60" s="95">
        <v>27316</v>
      </c>
      <c r="J60" s="97">
        <v>36710</v>
      </c>
      <c r="K60" s="95">
        <v>10027.703599999999</v>
      </c>
      <c r="L60" s="96">
        <v>5.4417746448682247E-3</v>
      </c>
      <c r="M60" s="96">
        <v>1.2738171281792344E-3</v>
      </c>
      <c r="N60" s="96">
        <f>K60/'סכום נכסי הקרן'!$C$42</f>
        <v>1.9334148397489147E-4</v>
      </c>
    </row>
    <row r="61" spans="2:14" s="150" customFormat="1">
      <c r="B61" s="108" t="s">
        <v>1167</v>
      </c>
      <c r="C61" s="85" t="s">
        <v>1168</v>
      </c>
      <c r="D61" s="98" t="s">
        <v>148</v>
      </c>
      <c r="E61" s="98" t="s">
        <v>317</v>
      </c>
      <c r="F61" s="85" t="s">
        <v>1169</v>
      </c>
      <c r="G61" s="98" t="s">
        <v>402</v>
      </c>
      <c r="H61" s="98" t="s">
        <v>159</v>
      </c>
      <c r="I61" s="95">
        <v>633388</v>
      </c>
      <c r="J61" s="97">
        <v>4036</v>
      </c>
      <c r="K61" s="95">
        <v>25563.539679999998</v>
      </c>
      <c r="L61" s="96">
        <v>1.1430470132196776E-2</v>
      </c>
      <c r="M61" s="96">
        <v>3.2473311936816228E-3</v>
      </c>
      <c r="N61" s="96">
        <f>K61/'סכום נכסי הקרן'!$C$42</f>
        <v>4.9288380416252255E-4</v>
      </c>
    </row>
    <row r="62" spans="2:14" s="150" customFormat="1">
      <c r="B62" s="108" t="s">
        <v>1170</v>
      </c>
      <c r="C62" s="85" t="s">
        <v>1171</v>
      </c>
      <c r="D62" s="98" t="s">
        <v>148</v>
      </c>
      <c r="E62" s="98" t="s">
        <v>317</v>
      </c>
      <c r="F62" s="85" t="s">
        <v>1172</v>
      </c>
      <c r="G62" s="98" t="s">
        <v>183</v>
      </c>
      <c r="H62" s="98" t="s">
        <v>159</v>
      </c>
      <c r="I62" s="95">
        <v>187354</v>
      </c>
      <c r="J62" s="97">
        <v>3161</v>
      </c>
      <c r="K62" s="95">
        <v>5922.2599400000008</v>
      </c>
      <c r="L62" s="96">
        <v>3.3626981764352383E-3</v>
      </c>
      <c r="M62" s="96">
        <v>7.5230346348706672E-4</v>
      </c>
      <c r="N62" s="96">
        <f>K62/'סכום נכסי הקרן'!$C$42</f>
        <v>1.1418551753809836E-4</v>
      </c>
    </row>
    <row r="63" spans="2:14" s="150" customFormat="1">
      <c r="B63" s="108" t="s">
        <v>1173</v>
      </c>
      <c r="C63" s="85" t="s">
        <v>1174</v>
      </c>
      <c r="D63" s="98" t="s">
        <v>148</v>
      </c>
      <c r="E63" s="98" t="s">
        <v>317</v>
      </c>
      <c r="F63" s="85" t="s">
        <v>1175</v>
      </c>
      <c r="G63" s="98" t="s">
        <v>1176</v>
      </c>
      <c r="H63" s="98" t="s">
        <v>159</v>
      </c>
      <c r="I63" s="95">
        <v>897258</v>
      </c>
      <c r="J63" s="97">
        <v>4576</v>
      </c>
      <c r="K63" s="95">
        <v>41058.526080000003</v>
      </c>
      <c r="L63" s="96">
        <v>1.8885907864280814E-2</v>
      </c>
      <c r="M63" s="96">
        <v>5.2156561327259222E-3</v>
      </c>
      <c r="N63" s="96">
        <f>K63/'סכום נכסי הקרן'!$C$42</f>
        <v>7.9163851254328917E-4</v>
      </c>
    </row>
    <row r="64" spans="2:14" s="150" customFormat="1">
      <c r="B64" s="108" t="s">
        <v>1177</v>
      </c>
      <c r="C64" s="85" t="s">
        <v>1178</v>
      </c>
      <c r="D64" s="98" t="s">
        <v>148</v>
      </c>
      <c r="E64" s="98" t="s">
        <v>317</v>
      </c>
      <c r="F64" s="85" t="s">
        <v>1179</v>
      </c>
      <c r="G64" s="98" t="s">
        <v>1156</v>
      </c>
      <c r="H64" s="98" t="s">
        <v>159</v>
      </c>
      <c r="I64" s="95">
        <v>1807915</v>
      </c>
      <c r="J64" s="97">
        <v>2702</v>
      </c>
      <c r="K64" s="95">
        <v>48849.863299999997</v>
      </c>
      <c r="L64" s="96">
        <v>2.9803848322601603E-2</v>
      </c>
      <c r="M64" s="96">
        <v>6.2053880991011926E-3</v>
      </c>
      <c r="N64" s="96">
        <f>K64/'סכום נכסי הקרן'!$C$42</f>
        <v>9.4186121161305466E-4</v>
      </c>
    </row>
    <row r="65" spans="2:14" s="150" customFormat="1">
      <c r="B65" s="108" t="s">
        <v>1180</v>
      </c>
      <c r="C65" s="85" t="s">
        <v>1181</v>
      </c>
      <c r="D65" s="98" t="s">
        <v>148</v>
      </c>
      <c r="E65" s="98" t="s">
        <v>317</v>
      </c>
      <c r="F65" s="85" t="s">
        <v>1182</v>
      </c>
      <c r="G65" s="98" t="s">
        <v>1183</v>
      </c>
      <c r="H65" s="98" t="s">
        <v>159</v>
      </c>
      <c r="I65" s="95">
        <v>2802028</v>
      </c>
      <c r="J65" s="97">
        <v>1316</v>
      </c>
      <c r="K65" s="95">
        <v>36874.688480000004</v>
      </c>
      <c r="L65" s="96">
        <v>2.7293164709495849E-2</v>
      </c>
      <c r="M65" s="96">
        <v>4.6841841019410971E-3</v>
      </c>
      <c r="N65" s="96">
        <f>K65/'סכום נכסי הקרן'!$C$42</f>
        <v>7.1097105341596232E-4</v>
      </c>
    </row>
    <row r="66" spans="2:14" s="150" customFormat="1">
      <c r="B66" s="108" t="s">
        <v>1184</v>
      </c>
      <c r="C66" s="85" t="s">
        <v>1185</v>
      </c>
      <c r="D66" s="98" t="s">
        <v>148</v>
      </c>
      <c r="E66" s="98" t="s">
        <v>317</v>
      </c>
      <c r="F66" s="85" t="s">
        <v>514</v>
      </c>
      <c r="G66" s="98" t="s">
        <v>402</v>
      </c>
      <c r="H66" s="98" t="s">
        <v>159</v>
      </c>
      <c r="I66" s="95">
        <v>755261</v>
      </c>
      <c r="J66" s="97">
        <v>3088</v>
      </c>
      <c r="K66" s="95">
        <v>23322.459680000004</v>
      </c>
      <c r="L66" s="96">
        <v>1.1936746485578258E-2</v>
      </c>
      <c r="M66" s="96">
        <v>2.9626472616974433E-3</v>
      </c>
      <c r="N66" s="96">
        <f>K66/'סכום נכסי הקרן'!$C$42</f>
        <v>4.4967413720483062E-4</v>
      </c>
    </row>
    <row r="67" spans="2:14" s="150" customFormat="1">
      <c r="B67" s="108" t="s">
        <v>1186</v>
      </c>
      <c r="C67" s="85" t="s">
        <v>1187</v>
      </c>
      <c r="D67" s="98" t="s">
        <v>148</v>
      </c>
      <c r="E67" s="98" t="s">
        <v>317</v>
      </c>
      <c r="F67" s="85" t="s">
        <v>1188</v>
      </c>
      <c r="G67" s="98" t="s">
        <v>1162</v>
      </c>
      <c r="H67" s="98" t="s">
        <v>159</v>
      </c>
      <c r="I67" s="95">
        <v>33630</v>
      </c>
      <c r="J67" s="97">
        <v>4425</v>
      </c>
      <c r="K67" s="95">
        <v>1488.1275000000001</v>
      </c>
      <c r="L67" s="96">
        <v>1.2370717632208595E-3</v>
      </c>
      <c r="M67" s="96">
        <v>1.8903653059854542E-4</v>
      </c>
      <c r="N67" s="96">
        <f>K67/'סכום נכסי הקרן'!$C$42</f>
        <v>2.8692190223277579E-5</v>
      </c>
    </row>
    <row r="68" spans="2:14" s="150" customFormat="1">
      <c r="B68" s="108" t="s">
        <v>1189</v>
      </c>
      <c r="C68" s="85" t="s">
        <v>1190</v>
      </c>
      <c r="D68" s="98" t="s">
        <v>148</v>
      </c>
      <c r="E68" s="98" t="s">
        <v>317</v>
      </c>
      <c r="F68" s="85" t="s">
        <v>1191</v>
      </c>
      <c r="G68" s="98" t="s">
        <v>1056</v>
      </c>
      <c r="H68" s="98" t="s">
        <v>159</v>
      </c>
      <c r="I68" s="95">
        <v>2016147.75</v>
      </c>
      <c r="J68" s="97">
        <v>2114</v>
      </c>
      <c r="K68" s="95">
        <v>42621.363440000008</v>
      </c>
      <c r="L68" s="96">
        <v>2.0681699170047609E-2</v>
      </c>
      <c r="M68" s="96">
        <v>5.4141830414915961E-3</v>
      </c>
      <c r="N68" s="96">
        <f>K68/'סכום נכסי הקרן'!$C$42</f>
        <v>8.2177116369123516E-4</v>
      </c>
    </row>
    <row r="69" spans="2:14" s="150" customFormat="1">
      <c r="B69" s="108" t="s">
        <v>1192</v>
      </c>
      <c r="C69" s="85" t="s">
        <v>1193</v>
      </c>
      <c r="D69" s="98" t="s">
        <v>148</v>
      </c>
      <c r="E69" s="98" t="s">
        <v>317</v>
      </c>
      <c r="F69" s="85" t="s">
        <v>571</v>
      </c>
      <c r="G69" s="98" t="s">
        <v>384</v>
      </c>
      <c r="H69" s="98" t="s">
        <v>159</v>
      </c>
      <c r="I69" s="95">
        <v>742561</v>
      </c>
      <c r="J69" s="97">
        <v>2800</v>
      </c>
      <c r="K69" s="95">
        <v>20791.707999999999</v>
      </c>
      <c r="L69" s="96">
        <v>7.3809861813644304E-3</v>
      </c>
      <c r="M69" s="96">
        <v>2.6411663957140912E-3</v>
      </c>
      <c r="N69" s="96">
        <f>K69/'סכום נכסי הקרן'!$C$42</f>
        <v>4.0087938768878481E-4</v>
      </c>
    </row>
    <row r="70" spans="2:14" s="150" customFormat="1">
      <c r="B70" s="108" t="s">
        <v>1194</v>
      </c>
      <c r="C70" s="85" t="s">
        <v>1195</v>
      </c>
      <c r="D70" s="98" t="s">
        <v>148</v>
      </c>
      <c r="E70" s="98" t="s">
        <v>317</v>
      </c>
      <c r="F70" s="85" t="s">
        <v>1196</v>
      </c>
      <c r="G70" s="98" t="s">
        <v>849</v>
      </c>
      <c r="H70" s="98" t="s">
        <v>159</v>
      </c>
      <c r="I70" s="95">
        <v>687141</v>
      </c>
      <c r="J70" s="97">
        <v>1273</v>
      </c>
      <c r="K70" s="95">
        <v>8747.3049300000021</v>
      </c>
      <c r="L70" s="96">
        <v>1.0370032788838737E-2</v>
      </c>
      <c r="M70" s="96">
        <v>1.111168348179005E-3</v>
      </c>
      <c r="N70" s="96">
        <f>K70/'סכום נכסי הקרן'!$C$42</f>
        <v>1.6865445803035951E-4</v>
      </c>
    </row>
    <row r="71" spans="2:14" s="150" customFormat="1">
      <c r="B71" s="108" t="s">
        <v>1197</v>
      </c>
      <c r="C71" s="85" t="s">
        <v>1198</v>
      </c>
      <c r="D71" s="98" t="s">
        <v>148</v>
      </c>
      <c r="E71" s="98" t="s">
        <v>317</v>
      </c>
      <c r="F71" s="85" t="s">
        <v>1199</v>
      </c>
      <c r="G71" s="98" t="s">
        <v>180</v>
      </c>
      <c r="H71" s="98" t="s">
        <v>159</v>
      </c>
      <c r="I71" s="95">
        <v>444294</v>
      </c>
      <c r="J71" s="97">
        <v>6180</v>
      </c>
      <c r="K71" s="95">
        <v>27457.369200000001</v>
      </c>
      <c r="L71" s="96">
        <v>3.2968762510471226E-2</v>
      </c>
      <c r="M71" s="96">
        <v>3.4879039685318351E-3</v>
      </c>
      <c r="N71" s="96">
        <f>K71/'סכום נכסי הקרן'!$C$42</f>
        <v>5.2939822704517112E-4</v>
      </c>
    </row>
    <row r="72" spans="2:14" s="150" customFormat="1">
      <c r="B72" s="108" t="s">
        <v>1200</v>
      </c>
      <c r="C72" s="85" t="s">
        <v>1201</v>
      </c>
      <c r="D72" s="98" t="s">
        <v>148</v>
      </c>
      <c r="E72" s="98" t="s">
        <v>317</v>
      </c>
      <c r="F72" s="85" t="s">
        <v>1202</v>
      </c>
      <c r="G72" s="98" t="s">
        <v>1156</v>
      </c>
      <c r="H72" s="98" t="s">
        <v>159</v>
      </c>
      <c r="I72" s="95">
        <v>185012</v>
      </c>
      <c r="J72" s="97">
        <v>14600</v>
      </c>
      <c r="K72" s="95">
        <v>27011.752</v>
      </c>
      <c r="L72" s="96">
        <v>1.2561255913761234E-2</v>
      </c>
      <c r="M72" s="96">
        <v>3.4312973071650918E-3</v>
      </c>
      <c r="N72" s="96">
        <f>K72/'סכום נכסי הקרן'!$C$42</f>
        <v>5.208064004246938E-4</v>
      </c>
    </row>
    <row r="73" spans="2:14" s="150" customFormat="1">
      <c r="B73" s="108" t="s">
        <v>1203</v>
      </c>
      <c r="C73" s="85" t="s">
        <v>1204</v>
      </c>
      <c r="D73" s="98" t="s">
        <v>148</v>
      </c>
      <c r="E73" s="98" t="s">
        <v>317</v>
      </c>
      <c r="F73" s="85" t="s">
        <v>1205</v>
      </c>
      <c r="G73" s="98" t="s">
        <v>429</v>
      </c>
      <c r="H73" s="98" t="s">
        <v>159</v>
      </c>
      <c r="I73" s="95">
        <v>248881</v>
      </c>
      <c r="J73" s="97">
        <v>10080</v>
      </c>
      <c r="K73" s="95">
        <v>25087.2048</v>
      </c>
      <c r="L73" s="96">
        <v>2.6066419458407587E-2</v>
      </c>
      <c r="M73" s="96">
        <v>3.1868224717352344E-3</v>
      </c>
      <c r="N73" s="96">
        <f>K73/'סכום נכסי הקרן'!$C$42</f>
        <v>4.836997181302827E-4</v>
      </c>
    </row>
    <row r="74" spans="2:14" s="150" customFormat="1">
      <c r="B74" s="108" t="s">
        <v>1206</v>
      </c>
      <c r="C74" s="85" t="s">
        <v>1207</v>
      </c>
      <c r="D74" s="98" t="s">
        <v>148</v>
      </c>
      <c r="E74" s="98" t="s">
        <v>317</v>
      </c>
      <c r="F74" s="85" t="s">
        <v>582</v>
      </c>
      <c r="G74" s="98" t="s">
        <v>384</v>
      </c>
      <c r="H74" s="98" t="s">
        <v>159</v>
      </c>
      <c r="I74" s="95">
        <v>2134413</v>
      </c>
      <c r="J74" s="97">
        <v>1714</v>
      </c>
      <c r="K74" s="95">
        <v>36583.838819999997</v>
      </c>
      <c r="L74" s="96">
        <v>1.3424395853034152E-2</v>
      </c>
      <c r="M74" s="96">
        <v>4.6472375293845338E-3</v>
      </c>
      <c r="N74" s="96">
        <f>K74/'סכום נכסי הקרן'!$C$42</f>
        <v>7.0536325853877879E-4</v>
      </c>
    </row>
    <row r="75" spans="2:14" s="150" customFormat="1">
      <c r="B75" s="108" t="s">
        <v>1208</v>
      </c>
      <c r="C75" s="85" t="s">
        <v>1209</v>
      </c>
      <c r="D75" s="98" t="s">
        <v>148</v>
      </c>
      <c r="E75" s="98" t="s">
        <v>317</v>
      </c>
      <c r="F75" s="85" t="s">
        <v>1210</v>
      </c>
      <c r="G75" s="98" t="s">
        <v>425</v>
      </c>
      <c r="H75" s="98" t="s">
        <v>159</v>
      </c>
      <c r="I75" s="95">
        <v>258528</v>
      </c>
      <c r="J75" s="97">
        <v>8819</v>
      </c>
      <c r="K75" s="95">
        <v>22799.584320000002</v>
      </c>
      <c r="L75" s="96">
        <v>2.0554744674114972E-2</v>
      </c>
      <c r="M75" s="96">
        <v>2.8962265121381041E-3</v>
      </c>
      <c r="N75" s="96">
        <f>K75/'סכום נכסי הקרן'!$C$42</f>
        <v>4.3959271656568189E-4</v>
      </c>
    </row>
    <row r="76" spans="2:14" s="150" customFormat="1">
      <c r="B76" s="108" t="s">
        <v>1211</v>
      </c>
      <c r="C76" s="85" t="s">
        <v>1212</v>
      </c>
      <c r="D76" s="98" t="s">
        <v>148</v>
      </c>
      <c r="E76" s="98" t="s">
        <v>317</v>
      </c>
      <c r="F76" s="85" t="s">
        <v>525</v>
      </c>
      <c r="G76" s="98" t="s">
        <v>364</v>
      </c>
      <c r="H76" s="98" t="s">
        <v>159</v>
      </c>
      <c r="I76" s="95">
        <v>2816058</v>
      </c>
      <c r="J76" s="97">
        <v>1159</v>
      </c>
      <c r="K76" s="95">
        <v>32638.112219999999</v>
      </c>
      <c r="L76" s="96">
        <v>1.7191095591474626E-2</v>
      </c>
      <c r="M76" s="96">
        <v>4.1460126900112982E-3</v>
      </c>
      <c r="N76" s="96">
        <f>K76/'סכום נכסי הקרן'!$C$42</f>
        <v>6.2928675422295498E-4</v>
      </c>
    </row>
    <row r="77" spans="2:14" s="150" customFormat="1">
      <c r="B77" s="108" t="s">
        <v>1213</v>
      </c>
      <c r="C77" s="85" t="s">
        <v>1214</v>
      </c>
      <c r="D77" s="98" t="s">
        <v>148</v>
      </c>
      <c r="E77" s="98" t="s">
        <v>317</v>
      </c>
      <c r="F77" s="85" t="s">
        <v>1215</v>
      </c>
      <c r="G77" s="98" t="s">
        <v>154</v>
      </c>
      <c r="H77" s="98" t="s">
        <v>159</v>
      </c>
      <c r="I77" s="95">
        <v>97260</v>
      </c>
      <c r="J77" s="97">
        <v>15150</v>
      </c>
      <c r="K77" s="95">
        <v>14734.89</v>
      </c>
      <c r="L77" s="96">
        <v>7.2157924807525076E-3</v>
      </c>
      <c r="M77" s="96">
        <v>1.8717700495093333E-3</v>
      </c>
      <c r="N77" s="96">
        <f>K77/'סכום נכסי הקרן'!$C$42</f>
        <v>2.8409949201198856E-4</v>
      </c>
    </row>
    <row r="78" spans="2:14" s="150" customFormat="1">
      <c r="B78" s="108" t="s">
        <v>1216</v>
      </c>
      <c r="C78" s="85" t="s">
        <v>1217</v>
      </c>
      <c r="D78" s="98" t="s">
        <v>148</v>
      </c>
      <c r="E78" s="98" t="s">
        <v>317</v>
      </c>
      <c r="F78" s="85" t="s">
        <v>641</v>
      </c>
      <c r="G78" s="98" t="s">
        <v>364</v>
      </c>
      <c r="H78" s="98" t="s">
        <v>159</v>
      </c>
      <c r="I78" s="95">
        <v>9920042</v>
      </c>
      <c r="J78" s="97">
        <v>685.1</v>
      </c>
      <c r="K78" s="95">
        <v>67962.207740000013</v>
      </c>
      <c r="L78" s="96">
        <v>2.4596337319872791E-2</v>
      </c>
      <c r="M78" s="96">
        <v>8.6332252868031884E-3</v>
      </c>
      <c r="N78" s="96">
        <f>K78/'סכום נכסי הקרן'!$C$42</f>
        <v>1.3103612375082027E-3</v>
      </c>
    </row>
    <row r="79" spans="2:14" s="150" customFormat="1">
      <c r="B79" s="108" t="s">
        <v>1218</v>
      </c>
      <c r="C79" s="85" t="s">
        <v>1219</v>
      </c>
      <c r="D79" s="98" t="s">
        <v>148</v>
      </c>
      <c r="E79" s="98" t="s">
        <v>317</v>
      </c>
      <c r="F79" s="85" t="s">
        <v>843</v>
      </c>
      <c r="G79" s="98" t="s">
        <v>364</v>
      </c>
      <c r="H79" s="98" t="s">
        <v>159</v>
      </c>
      <c r="I79" s="95">
        <v>3088711</v>
      </c>
      <c r="J79" s="97">
        <v>788.1</v>
      </c>
      <c r="K79" s="95">
        <v>24342.131390000002</v>
      </c>
      <c r="L79" s="96">
        <v>8.8223678948871759E-3</v>
      </c>
      <c r="M79" s="96">
        <v>3.0921759495335902E-3</v>
      </c>
      <c r="N79" s="96">
        <f>K79/'סכום נכסי הקרן'!$C$42</f>
        <v>4.6933415603293149E-4</v>
      </c>
    </row>
    <row r="80" spans="2:14" s="150" customFormat="1">
      <c r="B80" s="109"/>
      <c r="C80" s="85"/>
      <c r="D80" s="85"/>
      <c r="E80" s="85"/>
      <c r="F80" s="85"/>
      <c r="G80" s="85"/>
      <c r="H80" s="85"/>
      <c r="I80" s="95"/>
      <c r="J80" s="97"/>
      <c r="K80" s="85"/>
      <c r="L80" s="85"/>
      <c r="M80" s="96"/>
      <c r="N80" s="85"/>
    </row>
    <row r="81" spans="2:14" s="150" customFormat="1">
      <c r="B81" s="107" t="s">
        <v>34</v>
      </c>
      <c r="C81" s="83"/>
      <c r="D81" s="83"/>
      <c r="E81" s="83"/>
      <c r="F81" s="83"/>
      <c r="G81" s="83"/>
      <c r="H81" s="83"/>
      <c r="I81" s="92"/>
      <c r="J81" s="94"/>
      <c r="K81" s="92">
        <v>294285.94591999997</v>
      </c>
      <c r="L81" s="83"/>
      <c r="M81" s="93">
        <v>3.73830832510171E-2</v>
      </c>
      <c r="N81" s="93">
        <f>K81/'סכום נכסי הקרן'!$C$42</f>
        <v>5.6740489913490724E-3</v>
      </c>
    </row>
    <row r="82" spans="2:14" s="150" customFormat="1">
      <c r="B82" s="108" t="s">
        <v>1220</v>
      </c>
      <c r="C82" s="85" t="s">
        <v>1221</v>
      </c>
      <c r="D82" s="98" t="s">
        <v>148</v>
      </c>
      <c r="E82" s="98" t="s">
        <v>317</v>
      </c>
      <c r="F82" s="85" t="s">
        <v>1222</v>
      </c>
      <c r="G82" s="98" t="s">
        <v>1183</v>
      </c>
      <c r="H82" s="98" t="s">
        <v>159</v>
      </c>
      <c r="I82" s="95">
        <v>145926</v>
      </c>
      <c r="J82" s="97">
        <v>4661</v>
      </c>
      <c r="K82" s="95">
        <v>6801.6108600000007</v>
      </c>
      <c r="L82" s="96">
        <v>2.5578669052415185E-2</v>
      </c>
      <c r="M82" s="96">
        <v>8.6400723019753939E-4</v>
      </c>
      <c r="N82" s="96">
        <f>K82/'סכום נכסי הקרן'!$C$42</f>
        <v>1.3114004856427328E-4</v>
      </c>
    </row>
    <row r="83" spans="2:14" s="150" customFormat="1">
      <c r="B83" s="108" t="s">
        <v>1223</v>
      </c>
      <c r="C83" s="85" t="s">
        <v>1224</v>
      </c>
      <c r="D83" s="98" t="s">
        <v>148</v>
      </c>
      <c r="E83" s="98" t="s">
        <v>317</v>
      </c>
      <c r="F83" s="85" t="s">
        <v>1225</v>
      </c>
      <c r="G83" s="98" t="s">
        <v>743</v>
      </c>
      <c r="H83" s="98" t="s">
        <v>159</v>
      </c>
      <c r="I83" s="95">
        <v>157739</v>
      </c>
      <c r="J83" s="97">
        <v>971.9</v>
      </c>
      <c r="K83" s="95">
        <v>1533.0653400000001</v>
      </c>
      <c r="L83" s="96">
        <v>1.6612603921585149E-2</v>
      </c>
      <c r="M83" s="96">
        <v>1.9474497518154823E-4</v>
      </c>
      <c r="N83" s="96">
        <f>K83/'סכום נכסי הקרן'!$C$42</f>
        <v>2.9558624754931092E-5</v>
      </c>
    </row>
    <row r="84" spans="2:14" s="150" customFormat="1">
      <c r="B84" s="108" t="s">
        <v>1226</v>
      </c>
      <c r="C84" s="85" t="s">
        <v>1227</v>
      </c>
      <c r="D84" s="98" t="s">
        <v>148</v>
      </c>
      <c r="E84" s="98" t="s">
        <v>317</v>
      </c>
      <c r="F84" s="85" t="s">
        <v>1228</v>
      </c>
      <c r="G84" s="98" t="s">
        <v>409</v>
      </c>
      <c r="H84" s="98" t="s">
        <v>159</v>
      </c>
      <c r="I84" s="95">
        <v>290161</v>
      </c>
      <c r="J84" s="97">
        <v>2343</v>
      </c>
      <c r="K84" s="95">
        <v>6798.4722300000003</v>
      </c>
      <c r="L84" s="96">
        <v>2.2233724557468724E-2</v>
      </c>
      <c r="M84" s="96">
        <v>8.6360853067345123E-4</v>
      </c>
      <c r="N84" s="96">
        <f>K84/'סכום נכסי הקרן'!$C$42</f>
        <v>1.3107953347467211E-4</v>
      </c>
    </row>
    <row r="85" spans="2:14" s="150" customFormat="1">
      <c r="B85" s="108" t="s">
        <v>1229</v>
      </c>
      <c r="C85" s="85" t="s">
        <v>1230</v>
      </c>
      <c r="D85" s="98" t="s">
        <v>148</v>
      </c>
      <c r="E85" s="98" t="s">
        <v>317</v>
      </c>
      <c r="F85" s="85" t="s">
        <v>592</v>
      </c>
      <c r="G85" s="98" t="s">
        <v>364</v>
      </c>
      <c r="H85" s="98" t="s">
        <v>159</v>
      </c>
      <c r="I85" s="95">
        <v>3875088</v>
      </c>
      <c r="J85" s="97">
        <v>351.6</v>
      </c>
      <c r="K85" s="95">
        <v>13624.80941</v>
      </c>
      <c r="L85" s="96">
        <v>1.8405443057946804E-2</v>
      </c>
      <c r="M85" s="96">
        <v>1.7307567402207232E-3</v>
      </c>
      <c r="N85" s="96">
        <f>K85/'סכום נכסי הקרן'!$C$42</f>
        <v>2.6269632363330584E-4</v>
      </c>
    </row>
    <row r="86" spans="2:14" s="150" customFormat="1">
      <c r="B86" s="108" t="s">
        <v>1231</v>
      </c>
      <c r="C86" s="85" t="s">
        <v>1232</v>
      </c>
      <c r="D86" s="98" t="s">
        <v>148</v>
      </c>
      <c r="E86" s="98" t="s">
        <v>317</v>
      </c>
      <c r="F86" s="85" t="s">
        <v>1233</v>
      </c>
      <c r="G86" s="98" t="s">
        <v>1176</v>
      </c>
      <c r="H86" s="98" t="s">
        <v>159</v>
      </c>
      <c r="I86" s="95">
        <v>380060</v>
      </c>
      <c r="J86" s="97">
        <v>263.89999999999998</v>
      </c>
      <c r="K86" s="95">
        <v>1002.9783400000002</v>
      </c>
      <c r="L86" s="96">
        <v>2.0903262269611603E-2</v>
      </c>
      <c r="M86" s="96">
        <v>1.2740813247459531E-4</v>
      </c>
      <c r="N86" s="96">
        <f>K86/'סכום נכסי הקרן'!$C$42</f>
        <v>1.9338158404509816E-5</v>
      </c>
    </row>
    <row r="87" spans="2:14" s="150" customFormat="1">
      <c r="B87" s="108" t="s">
        <v>1234</v>
      </c>
      <c r="C87" s="85" t="s">
        <v>1235</v>
      </c>
      <c r="D87" s="98" t="s">
        <v>148</v>
      </c>
      <c r="E87" s="98" t="s">
        <v>317</v>
      </c>
      <c r="F87" s="85" t="s">
        <v>1236</v>
      </c>
      <c r="G87" s="98" t="s">
        <v>1176</v>
      </c>
      <c r="H87" s="98" t="s">
        <v>159</v>
      </c>
      <c r="I87" s="95">
        <v>378695.6</v>
      </c>
      <c r="J87" s="97">
        <v>29.7</v>
      </c>
      <c r="K87" s="95">
        <v>112.47259</v>
      </c>
      <c r="L87" s="96">
        <v>8.7486476921610108E-3</v>
      </c>
      <c r="M87" s="96">
        <v>1.4287370000912322E-5</v>
      </c>
      <c r="N87" s="96">
        <f>K87/'סכום נכסי הקרן'!$C$42</f>
        <v>2.1685540702558801E-6</v>
      </c>
    </row>
    <row r="88" spans="2:14" s="150" customFormat="1">
      <c r="B88" s="108" t="s">
        <v>1237</v>
      </c>
      <c r="C88" s="85" t="s">
        <v>1238</v>
      </c>
      <c r="D88" s="98" t="s">
        <v>148</v>
      </c>
      <c r="E88" s="98" t="s">
        <v>317</v>
      </c>
      <c r="F88" s="85" t="s">
        <v>1239</v>
      </c>
      <c r="G88" s="98" t="s">
        <v>154</v>
      </c>
      <c r="H88" s="98" t="s">
        <v>159</v>
      </c>
      <c r="I88" s="95">
        <v>2053</v>
      </c>
      <c r="J88" s="97">
        <v>3859</v>
      </c>
      <c r="K88" s="95">
        <v>79.225270000000009</v>
      </c>
      <c r="L88" s="96">
        <v>2.0458395615346287E-4</v>
      </c>
      <c r="M88" s="96">
        <v>1.0063969771765539E-5</v>
      </c>
      <c r="N88" s="96">
        <f>K88/'סכום נכסי הקרן'!$C$42</f>
        <v>1.527521342983398E-6</v>
      </c>
    </row>
    <row r="89" spans="2:14" s="150" customFormat="1">
      <c r="B89" s="108" t="s">
        <v>1240</v>
      </c>
      <c r="C89" s="85" t="s">
        <v>1241</v>
      </c>
      <c r="D89" s="98" t="s">
        <v>148</v>
      </c>
      <c r="E89" s="98" t="s">
        <v>317</v>
      </c>
      <c r="F89" s="85" t="s">
        <v>1242</v>
      </c>
      <c r="G89" s="98" t="s">
        <v>1176</v>
      </c>
      <c r="H89" s="98" t="s">
        <v>159</v>
      </c>
      <c r="I89" s="95">
        <v>4433678.5</v>
      </c>
      <c r="J89" s="97">
        <v>119.8</v>
      </c>
      <c r="K89" s="95">
        <v>5311.54684</v>
      </c>
      <c r="L89" s="96">
        <v>1.6863375047083188E-2</v>
      </c>
      <c r="M89" s="96">
        <v>6.7472470386123983E-4</v>
      </c>
      <c r="N89" s="96">
        <f>K89/'סכום נכסי הקרן'!$C$42</f>
        <v>1.0241052081433138E-4</v>
      </c>
    </row>
    <row r="90" spans="2:14" s="150" customFormat="1">
      <c r="B90" s="108" t="s">
        <v>1243</v>
      </c>
      <c r="C90" s="85" t="s">
        <v>1244</v>
      </c>
      <c r="D90" s="98" t="s">
        <v>148</v>
      </c>
      <c r="E90" s="98" t="s">
        <v>317</v>
      </c>
      <c r="F90" s="85" t="s">
        <v>1245</v>
      </c>
      <c r="G90" s="98" t="s">
        <v>183</v>
      </c>
      <c r="H90" s="98" t="s">
        <v>159</v>
      </c>
      <c r="I90" s="95">
        <v>18896</v>
      </c>
      <c r="J90" s="97">
        <v>1953</v>
      </c>
      <c r="K90" s="95">
        <v>369.03888000000001</v>
      </c>
      <c r="L90" s="96">
        <v>5.6266392544679171E-4</v>
      </c>
      <c r="M90" s="96">
        <v>4.6878933109678386E-5</v>
      </c>
      <c r="N90" s="96">
        <f>K90/'סכום נכסי הקרן'!$C$42</f>
        <v>7.1153404158886299E-6</v>
      </c>
    </row>
    <row r="91" spans="2:14" s="150" customFormat="1">
      <c r="B91" s="108" t="s">
        <v>1246</v>
      </c>
      <c r="C91" s="85" t="s">
        <v>1247</v>
      </c>
      <c r="D91" s="98" t="s">
        <v>148</v>
      </c>
      <c r="E91" s="98" t="s">
        <v>317</v>
      </c>
      <c r="F91" s="85" t="s">
        <v>873</v>
      </c>
      <c r="G91" s="98" t="s">
        <v>409</v>
      </c>
      <c r="H91" s="98" t="s">
        <v>159</v>
      </c>
      <c r="I91" s="95">
        <v>90594</v>
      </c>
      <c r="J91" s="97">
        <v>4427</v>
      </c>
      <c r="K91" s="95">
        <v>4010.59638</v>
      </c>
      <c r="L91" s="96">
        <v>5.7056943956167285E-3</v>
      </c>
      <c r="M91" s="96">
        <v>5.0946523419954633E-4</v>
      </c>
      <c r="N91" s="96">
        <f>K91/'סכום נכסי הקרן'!$C$42</f>
        <v>7.7327241277208065E-5</v>
      </c>
    </row>
    <row r="92" spans="2:14" s="150" customFormat="1">
      <c r="B92" s="108" t="s">
        <v>1248</v>
      </c>
      <c r="C92" s="85" t="s">
        <v>1249</v>
      </c>
      <c r="D92" s="98" t="s">
        <v>148</v>
      </c>
      <c r="E92" s="98" t="s">
        <v>317</v>
      </c>
      <c r="F92" s="85" t="s">
        <v>1250</v>
      </c>
      <c r="G92" s="98" t="s">
        <v>1251</v>
      </c>
      <c r="H92" s="98" t="s">
        <v>159</v>
      </c>
      <c r="I92" s="95">
        <v>646302</v>
      </c>
      <c r="J92" s="97">
        <v>412</v>
      </c>
      <c r="K92" s="95">
        <v>2662.76424</v>
      </c>
      <c r="L92" s="96">
        <v>3.348136301414429E-2</v>
      </c>
      <c r="M92" s="96">
        <v>3.3825039435899978E-4</v>
      </c>
      <c r="N92" s="96">
        <f>K92/'סכום נכסי הקרן'!$C$42</f>
        <v>5.1340048546795313E-5</v>
      </c>
    </row>
    <row r="93" spans="2:14" s="150" customFormat="1">
      <c r="B93" s="108" t="s">
        <v>1252</v>
      </c>
      <c r="C93" s="85" t="s">
        <v>1253</v>
      </c>
      <c r="D93" s="98" t="s">
        <v>148</v>
      </c>
      <c r="E93" s="98" t="s">
        <v>317</v>
      </c>
      <c r="F93" s="85" t="s">
        <v>1254</v>
      </c>
      <c r="G93" s="98" t="s">
        <v>154</v>
      </c>
      <c r="H93" s="98" t="s">
        <v>159</v>
      </c>
      <c r="I93" s="95">
        <v>194364</v>
      </c>
      <c r="J93" s="97">
        <v>5217</v>
      </c>
      <c r="K93" s="95">
        <v>10139.969880000001</v>
      </c>
      <c r="L93" s="96">
        <v>8.9849154436358637E-3</v>
      </c>
      <c r="M93" s="96">
        <v>1.288078290663232E-3</v>
      </c>
      <c r="N93" s="96">
        <f>K93/'סכום נכסי הקרן'!$C$42</f>
        <v>1.9550606023695222E-4</v>
      </c>
    </row>
    <row r="94" spans="2:14" s="150" customFormat="1">
      <c r="B94" s="108" t="s">
        <v>1255</v>
      </c>
      <c r="C94" s="85" t="s">
        <v>1256</v>
      </c>
      <c r="D94" s="98" t="s">
        <v>148</v>
      </c>
      <c r="E94" s="98" t="s">
        <v>317</v>
      </c>
      <c r="F94" s="85" t="s">
        <v>1257</v>
      </c>
      <c r="G94" s="98" t="s">
        <v>181</v>
      </c>
      <c r="H94" s="98" t="s">
        <v>159</v>
      </c>
      <c r="I94" s="95">
        <v>339578.68</v>
      </c>
      <c r="J94" s="97">
        <v>1712</v>
      </c>
      <c r="K94" s="95">
        <v>5813.5870000000014</v>
      </c>
      <c r="L94" s="96">
        <v>1.1416801375562146E-2</v>
      </c>
      <c r="M94" s="96">
        <v>7.3849876224504017E-4</v>
      </c>
      <c r="N94" s="96">
        <f>K94/'סכום נכסי הקרן'!$C$42</f>
        <v>1.1209022350811584E-4</v>
      </c>
    </row>
    <row r="95" spans="2:14" s="150" customFormat="1">
      <c r="B95" s="108" t="s">
        <v>1258</v>
      </c>
      <c r="C95" s="85" t="s">
        <v>1259</v>
      </c>
      <c r="D95" s="98" t="s">
        <v>148</v>
      </c>
      <c r="E95" s="98" t="s">
        <v>317</v>
      </c>
      <c r="F95" s="85" t="s">
        <v>1260</v>
      </c>
      <c r="G95" s="98" t="s">
        <v>409</v>
      </c>
      <c r="H95" s="98" t="s">
        <v>159</v>
      </c>
      <c r="I95" s="95">
        <v>155694</v>
      </c>
      <c r="J95" s="97">
        <v>2310</v>
      </c>
      <c r="K95" s="95">
        <v>3596.5314000000003</v>
      </c>
      <c r="L95" s="96">
        <v>2.3404149774292324E-2</v>
      </c>
      <c r="M95" s="96">
        <v>4.5686664485719764E-4</v>
      </c>
      <c r="N95" s="96">
        <f>K95/'סכום נכסי הקרן'!$C$42</f>
        <v>6.9343764612098642E-5</v>
      </c>
    </row>
    <row r="96" spans="2:14" s="150" customFormat="1">
      <c r="B96" s="108" t="s">
        <v>1261</v>
      </c>
      <c r="C96" s="85" t="s">
        <v>1262</v>
      </c>
      <c r="D96" s="98" t="s">
        <v>148</v>
      </c>
      <c r="E96" s="98" t="s">
        <v>317</v>
      </c>
      <c r="F96" s="85" t="s">
        <v>1263</v>
      </c>
      <c r="G96" s="98" t="s">
        <v>1251</v>
      </c>
      <c r="H96" s="98" t="s">
        <v>159</v>
      </c>
      <c r="I96" s="95">
        <v>48550</v>
      </c>
      <c r="J96" s="97">
        <v>18140</v>
      </c>
      <c r="K96" s="95">
        <v>8806.9699999999993</v>
      </c>
      <c r="L96" s="96">
        <v>1.0600351045198979E-2</v>
      </c>
      <c r="M96" s="96">
        <v>1.1187475897632905E-3</v>
      </c>
      <c r="N96" s="96">
        <f>K96/'סכום נכסי הקרן'!$C$42</f>
        <v>1.6980484436360385E-4</v>
      </c>
    </row>
    <row r="97" spans="2:14" s="150" customFormat="1">
      <c r="B97" s="108" t="s">
        <v>1264</v>
      </c>
      <c r="C97" s="85" t="s">
        <v>1265</v>
      </c>
      <c r="D97" s="98" t="s">
        <v>148</v>
      </c>
      <c r="E97" s="98" t="s">
        <v>317</v>
      </c>
      <c r="F97" s="85" t="s">
        <v>719</v>
      </c>
      <c r="G97" s="98" t="s">
        <v>364</v>
      </c>
      <c r="H97" s="98" t="s">
        <v>159</v>
      </c>
      <c r="I97" s="95">
        <v>0.99</v>
      </c>
      <c r="J97" s="97">
        <v>121.1</v>
      </c>
      <c r="K97" s="95">
        <v>1.2000000000000001E-3</v>
      </c>
      <c r="L97" s="96">
        <v>4.8165166705261238E-9</v>
      </c>
      <c r="M97" s="96">
        <v>1.5243575346753186E-10</v>
      </c>
      <c r="N97" s="96">
        <f>K97/'סכום נכסי הקרן'!$C$42</f>
        <v>2.3136880588479881E-11</v>
      </c>
    </row>
    <row r="98" spans="2:14" s="150" customFormat="1">
      <c r="B98" s="108" t="s">
        <v>1266</v>
      </c>
      <c r="C98" s="85" t="s">
        <v>1267</v>
      </c>
      <c r="D98" s="98" t="s">
        <v>148</v>
      </c>
      <c r="E98" s="98" t="s">
        <v>317</v>
      </c>
      <c r="F98" s="85" t="s">
        <v>1268</v>
      </c>
      <c r="G98" s="98" t="s">
        <v>364</v>
      </c>
      <c r="H98" s="98" t="s">
        <v>159</v>
      </c>
      <c r="I98" s="95">
        <v>108754</v>
      </c>
      <c r="J98" s="97">
        <v>7609</v>
      </c>
      <c r="K98" s="95">
        <v>8275.0918600000005</v>
      </c>
      <c r="L98" s="96">
        <v>8.6030477479671057E-3</v>
      </c>
      <c r="M98" s="96">
        <v>1.0511832189101162E-3</v>
      </c>
      <c r="N98" s="96">
        <f>K98/'סכום נכסי הקרן'!$C$42</f>
        <v>1.5954984351960157E-4</v>
      </c>
    </row>
    <row r="99" spans="2:14" s="150" customFormat="1">
      <c r="B99" s="108" t="s">
        <v>1269</v>
      </c>
      <c r="C99" s="85" t="s">
        <v>1270</v>
      </c>
      <c r="D99" s="98" t="s">
        <v>148</v>
      </c>
      <c r="E99" s="98" t="s">
        <v>317</v>
      </c>
      <c r="F99" s="85" t="s">
        <v>1271</v>
      </c>
      <c r="G99" s="98" t="s">
        <v>1122</v>
      </c>
      <c r="H99" s="98" t="s">
        <v>159</v>
      </c>
      <c r="I99" s="95">
        <v>26073</v>
      </c>
      <c r="J99" s="97">
        <v>9090</v>
      </c>
      <c r="K99" s="95">
        <v>2370.0357000000004</v>
      </c>
      <c r="L99" s="96">
        <v>1.6492180873169039E-2</v>
      </c>
      <c r="M99" s="96">
        <v>3.0106514806204108E-4</v>
      </c>
      <c r="N99" s="96">
        <f>K99/'סכום נכסי הקרן'!$C$42</f>
        <v>4.569602748444528E-5</v>
      </c>
    </row>
    <row r="100" spans="2:14" s="150" customFormat="1">
      <c r="B100" s="108" t="s">
        <v>1272</v>
      </c>
      <c r="C100" s="85" t="s">
        <v>1273</v>
      </c>
      <c r="D100" s="98" t="s">
        <v>148</v>
      </c>
      <c r="E100" s="98" t="s">
        <v>317</v>
      </c>
      <c r="F100" s="85" t="s">
        <v>1274</v>
      </c>
      <c r="G100" s="98" t="s">
        <v>1176</v>
      </c>
      <c r="H100" s="98" t="s">
        <v>159</v>
      </c>
      <c r="I100" s="95">
        <v>361728.57</v>
      </c>
      <c r="J100" s="97">
        <v>384.4</v>
      </c>
      <c r="K100" s="95">
        <v>1390.4846100000002</v>
      </c>
      <c r="L100" s="96">
        <v>1.4189753923910248E-2</v>
      </c>
      <c r="M100" s="96">
        <v>1.7663297434196431E-4</v>
      </c>
      <c r="N100" s="96">
        <f>K100/'סכום נכסי הקרן'!$C$42</f>
        <v>2.6809563651407517E-5</v>
      </c>
    </row>
    <row r="101" spans="2:14" s="150" customFormat="1">
      <c r="B101" s="108" t="s">
        <v>1275</v>
      </c>
      <c r="C101" s="85" t="s">
        <v>1276</v>
      </c>
      <c r="D101" s="98" t="s">
        <v>148</v>
      </c>
      <c r="E101" s="98" t="s">
        <v>317</v>
      </c>
      <c r="F101" s="85" t="s">
        <v>1277</v>
      </c>
      <c r="G101" s="98" t="s">
        <v>1183</v>
      </c>
      <c r="H101" s="98" t="s">
        <v>159</v>
      </c>
      <c r="I101" s="95">
        <v>534910</v>
      </c>
      <c r="J101" s="97">
        <v>3778</v>
      </c>
      <c r="K101" s="95">
        <v>20208.899800000003</v>
      </c>
      <c r="L101" s="96">
        <v>2.1629367319878332E-2</v>
      </c>
      <c r="M101" s="96">
        <v>2.5671323898023781E-3</v>
      </c>
      <c r="N101" s="96">
        <f>K101/'סכום נכסי הקרן'!$C$42</f>
        <v>3.8964241791429583E-4</v>
      </c>
    </row>
    <row r="102" spans="2:14" s="150" customFormat="1">
      <c r="B102" s="108" t="s">
        <v>1278</v>
      </c>
      <c r="C102" s="85" t="s">
        <v>1279</v>
      </c>
      <c r="D102" s="98" t="s">
        <v>148</v>
      </c>
      <c r="E102" s="98" t="s">
        <v>317</v>
      </c>
      <c r="F102" s="85" t="s">
        <v>1280</v>
      </c>
      <c r="G102" s="98" t="s">
        <v>1115</v>
      </c>
      <c r="H102" s="98" t="s">
        <v>159</v>
      </c>
      <c r="I102" s="95">
        <v>0.9</v>
      </c>
      <c r="J102" s="97">
        <v>421.5</v>
      </c>
      <c r="K102" s="95">
        <v>3.79E-3</v>
      </c>
      <c r="L102" s="96">
        <v>1.5948231332285122E-8</v>
      </c>
      <c r="M102" s="96">
        <v>4.8144292136828807E-10</v>
      </c>
      <c r="N102" s="96">
        <f>K102/'סכום נכסי הקרן'!$C$42</f>
        <v>7.3073981191948958E-11</v>
      </c>
    </row>
    <row r="103" spans="2:14" s="150" customFormat="1">
      <c r="B103" s="108" t="s">
        <v>1281</v>
      </c>
      <c r="C103" s="85" t="s">
        <v>1282</v>
      </c>
      <c r="D103" s="98" t="s">
        <v>148</v>
      </c>
      <c r="E103" s="98" t="s">
        <v>317</v>
      </c>
      <c r="F103" s="85" t="s">
        <v>1283</v>
      </c>
      <c r="G103" s="98" t="s">
        <v>180</v>
      </c>
      <c r="H103" s="98" t="s">
        <v>159</v>
      </c>
      <c r="I103" s="95">
        <v>186876</v>
      </c>
      <c r="J103" s="97">
        <v>2112</v>
      </c>
      <c r="K103" s="95">
        <v>3946.8211199999992</v>
      </c>
      <c r="L103" s="96">
        <v>3.0977975461099001E-2</v>
      </c>
      <c r="M103" s="96">
        <v>5.0136387602397309E-4</v>
      </c>
      <c r="N103" s="96">
        <f>K103/'סכום נכסי הקרן'!$C$42</f>
        <v>7.6097607464608658E-5</v>
      </c>
    </row>
    <row r="104" spans="2:14" s="150" customFormat="1">
      <c r="B104" s="108" t="s">
        <v>1284</v>
      </c>
      <c r="C104" s="85" t="s">
        <v>1285</v>
      </c>
      <c r="D104" s="98" t="s">
        <v>148</v>
      </c>
      <c r="E104" s="98" t="s">
        <v>317</v>
      </c>
      <c r="F104" s="85" t="s">
        <v>1286</v>
      </c>
      <c r="G104" s="98" t="s">
        <v>409</v>
      </c>
      <c r="H104" s="98" t="s">
        <v>159</v>
      </c>
      <c r="I104" s="95">
        <v>20399</v>
      </c>
      <c r="J104" s="97">
        <v>793.8</v>
      </c>
      <c r="K104" s="95">
        <v>161.92725999999999</v>
      </c>
      <c r="L104" s="96">
        <v>2.0237006807904091E-3</v>
      </c>
      <c r="M104" s="96">
        <v>2.0569586570860774E-5</v>
      </c>
      <c r="N104" s="96">
        <f>K104/'סכום נכסי הקרן'!$C$42</f>
        <v>3.1220763988664451E-6</v>
      </c>
    </row>
    <row r="105" spans="2:14" s="150" customFormat="1">
      <c r="B105" s="108" t="s">
        <v>1287</v>
      </c>
      <c r="C105" s="85" t="s">
        <v>1288</v>
      </c>
      <c r="D105" s="98" t="s">
        <v>148</v>
      </c>
      <c r="E105" s="98" t="s">
        <v>317</v>
      </c>
      <c r="F105" s="85" t="s">
        <v>1289</v>
      </c>
      <c r="G105" s="98" t="s">
        <v>429</v>
      </c>
      <c r="H105" s="98" t="s">
        <v>159</v>
      </c>
      <c r="I105" s="95">
        <v>466840.41</v>
      </c>
      <c r="J105" s="97">
        <v>767.5</v>
      </c>
      <c r="K105" s="95">
        <v>3583.0001499999998</v>
      </c>
      <c r="L105" s="96">
        <v>1.7729027972829995E-2</v>
      </c>
      <c r="M105" s="96">
        <v>4.5514777294960795E-4</v>
      </c>
      <c r="N105" s="96">
        <f>K105/'סכום נכסי הקרן'!$C$42</f>
        <v>6.9082872182546238E-5</v>
      </c>
    </row>
    <row r="106" spans="2:14" s="150" customFormat="1">
      <c r="B106" s="108" t="s">
        <v>1290</v>
      </c>
      <c r="C106" s="85" t="s">
        <v>1291</v>
      </c>
      <c r="D106" s="98" t="s">
        <v>148</v>
      </c>
      <c r="E106" s="98" t="s">
        <v>317</v>
      </c>
      <c r="F106" s="85" t="s">
        <v>1292</v>
      </c>
      <c r="G106" s="98" t="s">
        <v>429</v>
      </c>
      <c r="H106" s="98" t="s">
        <v>159</v>
      </c>
      <c r="I106" s="95">
        <v>397150</v>
      </c>
      <c r="J106" s="97">
        <v>2196</v>
      </c>
      <c r="K106" s="95">
        <v>8721.4140000000007</v>
      </c>
      <c r="L106" s="96">
        <v>2.6163115678916549E-2</v>
      </c>
      <c r="M106" s="96">
        <v>1.107879428660234E-3</v>
      </c>
      <c r="N106" s="96">
        <f>K106/'סכום נכסי הקרן'!$C$42</f>
        <v>1.6815526190058056E-4</v>
      </c>
    </row>
    <row r="107" spans="2:14" s="150" customFormat="1">
      <c r="B107" s="108" t="s">
        <v>1293</v>
      </c>
      <c r="C107" s="85" t="s">
        <v>1294</v>
      </c>
      <c r="D107" s="98" t="s">
        <v>148</v>
      </c>
      <c r="E107" s="98" t="s">
        <v>317</v>
      </c>
      <c r="F107" s="85" t="s">
        <v>1295</v>
      </c>
      <c r="G107" s="98" t="s">
        <v>364</v>
      </c>
      <c r="H107" s="98" t="s">
        <v>159</v>
      </c>
      <c r="I107" s="95">
        <v>180229</v>
      </c>
      <c r="J107" s="97">
        <v>5959</v>
      </c>
      <c r="K107" s="95">
        <v>10739.846110000002</v>
      </c>
      <c r="L107" s="96">
        <v>1.0048895454498569E-2</v>
      </c>
      <c r="M107" s="96">
        <v>1.3642804449193258E-3</v>
      </c>
      <c r="N107" s="96">
        <f>K107/'סכום נכסי הקרן'!$C$42</f>
        <v>2.0707211415476684E-4</v>
      </c>
    </row>
    <row r="108" spans="2:14" s="150" customFormat="1">
      <c r="B108" s="108" t="s">
        <v>1296</v>
      </c>
      <c r="C108" s="85" t="s">
        <v>1297</v>
      </c>
      <c r="D108" s="98" t="s">
        <v>148</v>
      </c>
      <c r="E108" s="98" t="s">
        <v>317</v>
      </c>
      <c r="F108" s="85" t="s">
        <v>1298</v>
      </c>
      <c r="G108" s="98" t="s">
        <v>409</v>
      </c>
      <c r="H108" s="98" t="s">
        <v>159</v>
      </c>
      <c r="I108" s="95">
        <v>124103</v>
      </c>
      <c r="J108" s="97">
        <v>13660</v>
      </c>
      <c r="K108" s="95">
        <v>16952.469799999999</v>
      </c>
      <c r="L108" s="96">
        <v>2.577365833802343E-2</v>
      </c>
      <c r="M108" s="96">
        <v>2.1534687559154821E-3</v>
      </c>
      <c r="N108" s="96">
        <f>K108/'סכום נכסי הקרן'!$C$42</f>
        <v>3.2685605786867615E-4</v>
      </c>
    </row>
    <row r="109" spans="2:14" s="150" customFormat="1">
      <c r="B109" s="108" t="s">
        <v>1299</v>
      </c>
      <c r="C109" s="85" t="s">
        <v>1300</v>
      </c>
      <c r="D109" s="98" t="s">
        <v>148</v>
      </c>
      <c r="E109" s="98" t="s">
        <v>317</v>
      </c>
      <c r="F109" s="85" t="s">
        <v>1301</v>
      </c>
      <c r="G109" s="98" t="s">
        <v>1122</v>
      </c>
      <c r="H109" s="98" t="s">
        <v>159</v>
      </c>
      <c r="I109" s="95">
        <v>228924</v>
      </c>
      <c r="J109" s="97">
        <v>4360</v>
      </c>
      <c r="K109" s="95">
        <v>9981.0864000000001</v>
      </c>
      <c r="L109" s="96">
        <v>1.6403957374819363E-2</v>
      </c>
      <c r="M109" s="96">
        <v>1.2678953548404457E-3</v>
      </c>
      <c r="N109" s="96">
        <f>K109/'סכום נכסי הקרן'!$C$42</f>
        <v>1.9244267015008378E-4</v>
      </c>
    </row>
    <row r="110" spans="2:14" s="150" customFormat="1">
      <c r="B110" s="108" t="s">
        <v>1302</v>
      </c>
      <c r="C110" s="85" t="s">
        <v>1303</v>
      </c>
      <c r="D110" s="98" t="s">
        <v>148</v>
      </c>
      <c r="E110" s="98" t="s">
        <v>317</v>
      </c>
      <c r="F110" s="85" t="s">
        <v>1304</v>
      </c>
      <c r="G110" s="98" t="s">
        <v>1156</v>
      </c>
      <c r="H110" s="98" t="s">
        <v>159</v>
      </c>
      <c r="I110" s="95">
        <v>60256</v>
      </c>
      <c r="J110" s="97">
        <v>14450</v>
      </c>
      <c r="K110" s="95">
        <v>8706.9920000000002</v>
      </c>
      <c r="L110" s="96">
        <v>8.8899550854848203E-3</v>
      </c>
      <c r="M110" s="96">
        <v>1.1060474049631433E-3</v>
      </c>
      <c r="N110" s="96">
        <f>K110/'סכום נכסי הקרן'!$C$42</f>
        <v>1.6787719515737467E-4</v>
      </c>
    </row>
    <row r="111" spans="2:14" s="150" customFormat="1">
      <c r="B111" s="108" t="s">
        <v>1305</v>
      </c>
      <c r="C111" s="85" t="s">
        <v>1306</v>
      </c>
      <c r="D111" s="98" t="s">
        <v>148</v>
      </c>
      <c r="E111" s="98" t="s">
        <v>317</v>
      </c>
      <c r="F111" s="85" t="s">
        <v>1307</v>
      </c>
      <c r="G111" s="98" t="s">
        <v>425</v>
      </c>
      <c r="H111" s="98" t="s">
        <v>159</v>
      </c>
      <c r="I111" s="95">
        <v>301141</v>
      </c>
      <c r="J111" s="97">
        <v>1709</v>
      </c>
      <c r="K111" s="95">
        <v>5146.4996899999996</v>
      </c>
      <c r="L111" s="96">
        <v>2.1091248939715465E-2</v>
      </c>
      <c r="M111" s="96">
        <v>6.5375879830464076E-4</v>
      </c>
      <c r="N111" s="96">
        <f>K111/'סכום נכסי הקרן'!$C$42</f>
        <v>9.9228290646815595E-5</v>
      </c>
    </row>
    <row r="112" spans="2:14" s="150" customFormat="1">
      <c r="B112" s="108" t="s">
        <v>1308</v>
      </c>
      <c r="C112" s="85" t="s">
        <v>1309</v>
      </c>
      <c r="D112" s="98" t="s">
        <v>148</v>
      </c>
      <c r="E112" s="98" t="s">
        <v>317</v>
      </c>
      <c r="F112" s="85" t="s">
        <v>1310</v>
      </c>
      <c r="G112" s="98" t="s">
        <v>1122</v>
      </c>
      <c r="H112" s="98" t="s">
        <v>159</v>
      </c>
      <c r="I112" s="95">
        <v>218337</v>
      </c>
      <c r="J112" s="97">
        <v>1353</v>
      </c>
      <c r="K112" s="95">
        <v>2954.0996100000007</v>
      </c>
      <c r="L112" s="96">
        <v>1.7764696310158253E-2</v>
      </c>
      <c r="M112" s="96">
        <v>3.7525866655707668E-4</v>
      </c>
      <c r="N112" s="96">
        <f>K112/'סכום נכסי הקרן'!$C$42</f>
        <v>5.6957208269204166E-5</v>
      </c>
    </row>
    <row r="113" spans="2:14" s="150" customFormat="1">
      <c r="B113" s="108" t="s">
        <v>1311</v>
      </c>
      <c r="C113" s="85" t="s">
        <v>1312</v>
      </c>
      <c r="D113" s="98" t="s">
        <v>148</v>
      </c>
      <c r="E113" s="98" t="s">
        <v>317</v>
      </c>
      <c r="F113" s="85" t="s">
        <v>1313</v>
      </c>
      <c r="G113" s="98" t="s">
        <v>181</v>
      </c>
      <c r="H113" s="98" t="s">
        <v>159</v>
      </c>
      <c r="I113" s="95">
        <v>1979459</v>
      </c>
      <c r="J113" s="97">
        <v>292.5</v>
      </c>
      <c r="K113" s="95">
        <v>5789.9175800000003</v>
      </c>
      <c r="L113" s="96">
        <v>1.4538706554936774E-2</v>
      </c>
      <c r="M113" s="96">
        <v>7.3549204068517379E-4</v>
      </c>
      <c r="N113" s="96">
        <f>K113/'סכום נכסי הקרן'!$C$42</f>
        <v>1.1163385972133367E-4</v>
      </c>
    </row>
    <row r="114" spans="2:14" s="150" customFormat="1">
      <c r="B114" s="108" t="s">
        <v>1314</v>
      </c>
      <c r="C114" s="85" t="s">
        <v>1315</v>
      </c>
      <c r="D114" s="98" t="s">
        <v>148</v>
      </c>
      <c r="E114" s="98" t="s">
        <v>317</v>
      </c>
      <c r="F114" s="85" t="s">
        <v>1316</v>
      </c>
      <c r="G114" s="98" t="s">
        <v>409</v>
      </c>
      <c r="H114" s="98" t="s">
        <v>159</v>
      </c>
      <c r="I114" s="95">
        <v>350698</v>
      </c>
      <c r="J114" s="97">
        <v>685</v>
      </c>
      <c r="K114" s="95">
        <v>2402.2812999999996</v>
      </c>
      <c r="L114" s="96">
        <v>3.0430183026403518E-2</v>
      </c>
      <c r="M114" s="96">
        <v>3.0516130000538487E-4</v>
      </c>
      <c r="N114" s="96">
        <f>K114/'סכום נכסי הקרן'!$C$42</f>
        <v>4.6317746315031832E-5</v>
      </c>
    </row>
    <row r="115" spans="2:14" s="150" customFormat="1">
      <c r="B115" s="108" t="s">
        <v>1317</v>
      </c>
      <c r="C115" s="85" t="s">
        <v>1318</v>
      </c>
      <c r="D115" s="98" t="s">
        <v>148</v>
      </c>
      <c r="E115" s="98" t="s">
        <v>317</v>
      </c>
      <c r="F115" s="85" t="s">
        <v>1319</v>
      </c>
      <c r="G115" s="98" t="s">
        <v>364</v>
      </c>
      <c r="H115" s="98" t="s">
        <v>159</v>
      </c>
      <c r="I115" s="95">
        <v>97215</v>
      </c>
      <c r="J115" s="97">
        <v>10940</v>
      </c>
      <c r="K115" s="95">
        <v>10635.321</v>
      </c>
      <c r="L115" s="96">
        <v>2.6632845614696431E-2</v>
      </c>
      <c r="M115" s="96">
        <v>1.3510026416700535E-3</v>
      </c>
      <c r="N115" s="96">
        <f>K115/'סכום נכסי הקרן'!$C$42</f>
        <v>2.0505679333096034E-4</v>
      </c>
    </row>
    <row r="116" spans="2:14" s="150" customFormat="1">
      <c r="B116" s="108" t="s">
        <v>1320</v>
      </c>
      <c r="C116" s="85" t="s">
        <v>1321</v>
      </c>
      <c r="D116" s="98" t="s">
        <v>148</v>
      </c>
      <c r="E116" s="98" t="s">
        <v>317</v>
      </c>
      <c r="F116" s="85" t="s">
        <v>1322</v>
      </c>
      <c r="G116" s="98" t="s">
        <v>154</v>
      </c>
      <c r="H116" s="98" t="s">
        <v>159</v>
      </c>
      <c r="I116" s="95">
        <v>260129</v>
      </c>
      <c r="J116" s="97">
        <v>1206</v>
      </c>
      <c r="K116" s="95">
        <v>3137.1557400000002</v>
      </c>
      <c r="L116" s="96">
        <v>1.8071019455893012E-2</v>
      </c>
      <c r="M116" s="96">
        <v>3.985122491432437E-4</v>
      </c>
      <c r="N116" s="96">
        <f>K116/'סכום נכסי הקרן'!$C$42</f>
        <v>6.0486664786536864E-5</v>
      </c>
    </row>
    <row r="117" spans="2:14" s="150" customFormat="1">
      <c r="B117" s="108" t="s">
        <v>1323</v>
      </c>
      <c r="C117" s="85" t="s">
        <v>1324</v>
      </c>
      <c r="D117" s="98" t="s">
        <v>148</v>
      </c>
      <c r="E117" s="98" t="s">
        <v>317</v>
      </c>
      <c r="F117" s="85" t="s">
        <v>1325</v>
      </c>
      <c r="G117" s="98" t="s">
        <v>1115</v>
      </c>
      <c r="H117" s="98" t="s">
        <v>159</v>
      </c>
      <c r="I117" s="95">
        <v>859274.5</v>
      </c>
      <c r="J117" s="97">
        <v>100.7</v>
      </c>
      <c r="K117" s="95">
        <v>865.28943000000004</v>
      </c>
      <c r="L117" s="96">
        <v>2.2349565378697353E-2</v>
      </c>
      <c r="M117" s="96">
        <v>1.0991753852461762E-4</v>
      </c>
      <c r="N117" s="96">
        <f>K117/'סכום נכסי הקרן'!$C$42</f>
        <v>1.6683415180319851E-5</v>
      </c>
    </row>
    <row r="118" spans="2:14" s="150" customFormat="1">
      <c r="B118" s="108" t="s">
        <v>1326</v>
      </c>
      <c r="C118" s="85" t="s">
        <v>1327</v>
      </c>
      <c r="D118" s="98" t="s">
        <v>148</v>
      </c>
      <c r="E118" s="98" t="s">
        <v>317</v>
      </c>
      <c r="F118" s="85" t="s">
        <v>1328</v>
      </c>
      <c r="G118" s="98" t="s">
        <v>1176</v>
      </c>
      <c r="H118" s="98" t="s">
        <v>159</v>
      </c>
      <c r="I118" s="95">
        <v>293928.30000000005</v>
      </c>
      <c r="J118" s="97">
        <v>118.4</v>
      </c>
      <c r="K118" s="95">
        <v>348.01110999999997</v>
      </c>
      <c r="L118" s="96">
        <v>1.621900937604653E-2</v>
      </c>
      <c r="M118" s="96">
        <v>4.420777980660175E-5</v>
      </c>
      <c r="N118" s="96">
        <f>K118/'סכום נכסי הקרן'!$C$42</f>
        <v>6.7099095796119466E-6</v>
      </c>
    </row>
    <row r="119" spans="2:14" s="150" customFormat="1">
      <c r="B119" s="108" t="s">
        <v>1329</v>
      </c>
      <c r="C119" s="85" t="s">
        <v>1330</v>
      </c>
      <c r="D119" s="98" t="s">
        <v>148</v>
      </c>
      <c r="E119" s="98" t="s">
        <v>317</v>
      </c>
      <c r="F119" s="85" t="s">
        <v>1331</v>
      </c>
      <c r="G119" s="98" t="s">
        <v>154</v>
      </c>
      <c r="H119" s="98" t="s">
        <v>159</v>
      </c>
      <c r="I119" s="95">
        <v>684209</v>
      </c>
      <c r="J119" s="97">
        <v>544.20000000000005</v>
      </c>
      <c r="K119" s="95">
        <v>3723.4653800000001</v>
      </c>
      <c r="L119" s="96">
        <v>2.0465182861720565E-2</v>
      </c>
      <c r="M119" s="96">
        <v>4.7299104225880813E-4</v>
      </c>
      <c r="N119" s="96">
        <f>K119/'סכום נכסי הקרן'!$C$42</f>
        <v>7.1791144893665714E-5</v>
      </c>
    </row>
    <row r="120" spans="2:14" s="150" customFormat="1">
      <c r="B120" s="108" t="s">
        <v>1332</v>
      </c>
      <c r="C120" s="85" t="s">
        <v>1333</v>
      </c>
      <c r="D120" s="98" t="s">
        <v>148</v>
      </c>
      <c r="E120" s="98" t="s">
        <v>317</v>
      </c>
      <c r="F120" s="85" t="s">
        <v>1334</v>
      </c>
      <c r="G120" s="98" t="s">
        <v>154</v>
      </c>
      <c r="H120" s="98" t="s">
        <v>159</v>
      </c>
      <c r="I120" s="95">
        <v>1296363</v>
      </c>
      <c r="J120" s="97">
        <v>293.60000000000002</v>
      </c>
      <c r="K120" s="95">
        <v>3806.1217700000002</v>
      </c>
      <c r="L120" s="96">
        <v>8.6628245902964762E-3</v>
      </c>
      <c r="M120" s="96">
        <v>4.8349086649927163E-4</v>
      </c>
      <c r="N120" s="96">
        <f>K120/'סכום נכסי הקרן'!$C$42</f>
        <v>7.3384820748086398E-5</v>
      </c>
    </row>
    <row r="121" spans="2:14" s="150" customFormat="1">
      <c r="B121" s="108" t="s">
        <v>1335</v>
      </c>
      <c r="C121" s="85" t="s">
        <v>1336</v>
      </c>
      <c r="D121" s="98" t="s">
        <v>148</v>
      </c>
      <c r="E121" s="98" t="s">
        <v>317</v>
      </c>
      <c r="F121" s="85" t="s">
        <v>1337</v>
      </c>
      <c r="G121" s="98" t="s">
        <v>154</v>
      </c>
      <c r="H121" s="98" t="s">
        <v>159</v>
      </c>
      <c r="I121" s="95">
        <v>108877</v>
      </c>
      <c r="J121" s="97">
        <v>1025</v>
      </c>
      <c r="K121" s="95">
        <v>1115.9892500000001</v>
      </c>
      <c r="L121" s="96">
        <v>1.2648028587562653E-2</v>
      </c>
      <c r="M121" s="96">
        <v>1.4176388515451313E-4</v>
      </c>
      <c r="N121" s="96">
        <f>K121/'סכום נכסי הקרן'!$C$42</f>
        <v>2.1517091679397683E-5</v>
      </c>
    </row>
    <row r="122" spans="2:14" s="150" customFormat="1">
      <c r="B122" s="108" t="s">
        <v>1338</v>
      </c>
      <c r="C122" s="85" t="s">
        <v>1339</v>
      </c>
      <c r="D122" s="98" t="s">
        <v>148</v>
      </c>
      <c r="E122" s="98" t="s">
        <v>317</v>
      </c>
      <c r="F122" s="85" t="s">
        <v>1340</v>
      </c>
      <c r="G122" s="98" t="s">
        <v>154</v>
      </c>
      <c r="H122" s="98" t="s">
        <v>159</v>
      </c>
      <c r="I122" s="95">
        <v>234053</v>
      </c>
      <c r="J122" s="97">
        <v>6369</v>
      </c>
      <c r="K122" s="95">
        <v>14906.835570000001</v>
      </c>
      <c r="L122" s="96">
        <v>2.1484831105046946E-2</v>
      </c>
      <c r="M122" s="96">
        <v>1.8936122599412955E-3</v>
      </c>
      <c r="N122" s="96">
        <f>K122/'סכום נכסי הקרן'!$C$42</f>
        <v>2.8741472877932871E-4</v>
      </c>
    </row>
    <row r="123" spans="2:14" s="150" customFormat="1">
      <c r="B123" s="108" t="s">
        <v>1341</v>
      </c>
      <c r="C123" s="85" t="s">
        <v>1342</v>
      </c>
      <c r="D123" s="98" t="s">
        <v>148</v>
      </c>
      <c r="E123" s="98" t="s">
        <v>317</v>
      </c>
      <c r="F123" s="85" t="s">
        <v>1343</v>
      </c>
      <c r="G123" s="98" t="s">
        <v>1344</v>
      </c>
      <c r="H123" s="98" t="s">
        <v>159</v>
      </c>
      <c r="I123" s="95">
        <v>17567</v>
      </c>
      <c r="J123" s="97">
        <v>895</v>
      </c>
      <c r="K123" s="95">
        <v>157.22465</v>
      </c>
      <c r="L123" s="96">
        <v>2.2946251094345599E-4</v>
      </c>
      <c r="M123" s="96">
        <v>1.997221498868248E-5</v>
      </c>
      <c r="N123" s="96">
        <f>K123/'סכום נכסי הקרן'!$C$42</f>
        <v>3.0314066271796192E-6</v>
      </c>
    </row>
    <row r="124" spans="2:14" s="150" customFormat="1">
      <c r="B124" s="108" t="s">
        <v>1345</v>
      </c>
      <c r="C124" s="85" t="s">
        <v>1346</v>
      </c>
      <c r="D124" s="98" t="s">
        <v>148</v>
      </c>
      <c r="E124" s="98" t="s">
        <v>317</v>
      </c>
      <c r="F124" s="85" t="s">
        <v>1347</v>
      </c>
      <c r="G124" s="98" t="s">
        <v>849</v>
      </c>
      <c r="H124" s="98" t="s">
        <v>159</v>
      </c>
      <c r="I124" s="95">
        <v>126359</v>
      </c>
      <c r="J124" s="97">
        <v>5589</v>
      </c>
      <c r="K124" s="95">
        <v>7062.2045100000014</v>
      </c>
      <c r="L124" s="96">
        <v>1.3257757780233404E-2</v>
      </c>
      <c r="M124" s="96">
        <v>8.9711038801970969E-4</v>
      </c>
      <c r="N124" s="96">
        <f>K124/'סכום נכסי הקרן'!$C$42</f>
        <v>1.3616448536607842E-4</v>
      </c>
    </row>
    <row r="125" spans="2:14" s="150" customFormat="1">
      <c r="B125" s="108" t="s">
        <v>1348</v>
      </c>
      <c r="C125" s="85" t="s">
        <v>1349</v>
      </c>
      <c r="D125" s="98" t="s">
        <v>148</v>
      </c>
      <c r="E125" s="98" t="s">
        <v>317</v>
      </c>
      <c r="F125" s="85" t="s">
        <v>1350</v>
      </c>
      <c r="G125" s="98" t="s">
        <v>429</v>
      </c>
      <c r="H125" s="98" t="s">
        <v>159</v>
      </c>
      <c r="I125" s="95">
        <v>515688</v>
      </c>
      <c r="J125" s="97">
        <v>1124</v>
      </c>
      <c r="K125" s="95">
        <v>5796.3331200000002</v>
      </c>
      <c r="L125" s="96">
        <v>3.0701498228684156E-2</v>
      </c>
      <c r="M125" s="96">
        <v>7.3630700541334139E-4</v>
      </c>
      <c r="N125" s="96">
        <f>K125/'סכום נכסי הקרן'!$C$42</f>
        <v>1.1175755604040919E-4</v>
      </c>
    </row>
    <row r="126" spans="2:14" s="150" customFormat="1">
      <c r="B126" s="108" t="s">
        <v>1351</v>
      </c>
      <c r="C126" s="85" t="s">
        <v>1352</v>
      </c>
      <c r="D126" s="98" t="s">
        <v>148</v>
      </c>
      <c r="E126" s="98" t="s">
        <v>317</v>
      </c>
      <c r="F126" s="85" t="s">
        <v>905</v>
      </c>
      <c r="G126" s="98" t="s">
        <v>429</v>
      </c>
      <c r="H126" s="98" t="s">
        <v>159</v>
      </c>
      <c r="I126" s="95">
        <v>8250.3700000000008</v>
      </c>
      <c r="J126" s="97">
        <v>453.6</v>
      </c>
      <c r="K126" s="95">
        <v>37.423680000000004</v>
      </c>
      <c r="L126" s="96">
        <v>1.4607711994872481E-3</v>
      </c>
      <c r="M126" s="96">
        <v>4.7539223819398357E-6</v>
      </c>
      <c r="N126" s="96">
        <f>K126/'סכום נכסי הקרן'!$C$42</f>
        <v>7.2155601278456903E-7</v>
      </c>
    </row>
    <row r="127" spans="2:14" s="150" customFormat="1">
      <c r="B127" s="108" t="s">
        <v>1353</v>
      </c>
      <c r="C127" s="85" t="s">
        <v>1354</v>
      </c>
      <c r="D127" s="98" t="s">
        <v>148</v>
      </c>
      <c r="E127" s="98" t="s">
        <v>317</v>
      </c>
      <c r="F127" s="85" t="s">
        <v>706</v>
      </c>
      <c r="G127" s="98" t="s">
        <v>364</v>
      </c>
      <c r="H127" s="98" t="s">
        <v>159</v>
      </c>
      <c r="I127" s="95">
        <v>3080.76</v>
      </c>
      <c r="J127" s="97">
        <v>1011</v>
      </c>
      <c r="K127" s="95">
        <v>31.146530000000006</v>
      </c>
      <c r="L127" s="96">
        <v>4.4937841353999061E-4</v>
      </c>
      <c r="M127" s="96">
        <v>3.9565373070409041E-6</v>
      </c>
      <c r="N127" s="96">
        <f>K127/'סכום נכסי הקרן'!$C$42</f>
        <v>6.0052795446292191E-7</v>
      </c>
    </row>
    <row r="128" spans="2:14" s="150" customFormat="1">
      <c r="B128" s="108" t="s">
        <v>1355</v>
      </c>
      <c r="C128" s="85" t="s">
        <v>1356</v>
      </c>
      <c r="D128" s="98" t="s">
        <v>148</v>
      </c>
      <c r="E128" s="98" t="s">
        <v>317</v>
      </c>
      <c r="F128" s="85" t="s">
        <v>1357</v>
      </c>
      <c r="G128" s="98" t="s">
        <v>429</v>
      </c>
      <c r="H128" s="98" t="s">
        <v>159</v>
      </c>
      <c r="I128" s="95">
        <v>324520</v>
      </c>
      <c r="J128" s="97">
        <v>609.9</v>
      </c>
      <c r="K128" s="95">
        <v>1979.2474800000002</v>
      </c>
      <c r="L128" s="96">
        <v>2.4724630682876593E-2</v>
      </c>
      <c r="M128" s="96">
        <v>2.5142340076042807E-4</v>
      </c>
      <c r="N128" s="96">
        <f>K128/'סכום נכסי הקרן'!$C$42</f>
        <v>3.8161343833174771E-5</v>
      </c>
    </row>
    <row r="129" spans="2:14" s="150" customFormat="1">
      <c r="B129" s="108" t="s">
        <v>1358</v>
      </c>
      <c r="C129" s="85" t="s">
        <v>1359</v>
      </c>
      <c r="D129" s="98" t="s">
        <v>148</v>
      </c>
      <c r="E129" s="98" t="s">
        <v>317</v>
      </c>
      <c r="F129" s="85" t="s">
        <v>1360</v>
      </c>
      <c r="G129" s="98" t="s">
        <v>429</v>
      </c>
      <c r="H129" s="98" t="s">
        <v>159</v>
      </c>
      <c r="I129" s="95">
        <v>392126</v>
      </c>
      <c r="J129" s="97">
        <v>3103</v>
      </c>
      <c r="K129" s="95">
        <v>12167.66978</v>
      </c>
      <c r="L129" s="96">
        <v>1.5242704637622603E-2</v>
      </c>
      <c r="M129" s="96">
        <v>1.5456565923820144E-3</v>
      </c>
      <c r="N129" s="96">
        <f>K129/'סכום נכסי הקרן'!$C$42</f>
        <v>2.346016022832627E-4</v>
      </c>
    </row>
    <row r="130" spans="2:14" s="150" customFormat="1">
      <c r="B130" s="108" t="s">
        <v>1361</v>
      </c>
      <c r="C130" s="85" t="s">
        <v>1362</v>
      </c>
      <c r="D130" s="98" t="s">
        <v>148</v>
      </c>
      <c r="E130" s="98" t="s">
        <v>317</v>
      </c>
      <c r="F130" s="85" t="s">
        <v>1363</v>
      </c>
      <c r="G130" s="98" t="s">
        <v>183</v>
      </c>
      <c r="H130" s="98" t="s">
        <v>159</v>
      </c>
      <c r="I130" s="95">
        <v>5808</v>
      </c>
      <c r="J130" s="97">
        <v>454.5</v>
      </c>
      <c r="K130" s="95">
        <v>26.397359999999995</v>
      </c>
      <c r="L130" s="96">
        <v>7.5321391045513427E-5</v>
      </c>
      <c r="M130" s="96">
        <v>3.3532512176280712E-6</v>
      </c>
      <c r="N130" s="96">
        <f>K130/'סכום נכסי הקרן'!$C$42</f>
        <v>5.0896047180926257E-7</v>
      </c>
    </row>
    <row r="131" spans="2:14" s="150" customFormat="1">
      <c r="B131" s="108" t="s">
        <v>1364</v>
      </c>
      <c r="C131" s="85" t="s">
        <v>1365</v>
      </c>
      <c r="D131" s="98" t="s">
        <v>148</v>
      </c>
      <c r="E131" s="98" t="s">
        <v>317</v>
      </c>
      <c r="F131" s="85" t="s">
        <v>1366</v>
      </c>
      <c r="G131" s="98" t="s">
        <v>384</v>
      </c>
      <c r="H131" s="98" t="s">
        <v>159</v>
      </c>
      <c r="I131" s="95">
        <v>176165</v>
      </c>
      <c r="J131" s="97">
        <v>1200</v>
      </c>
      <c r="K131" s="95">
        <v>2113.98</v>
      </c>
      <c r="L131" s="96">
        <v>1.9916836903530785E-2</v>
      </c>
      <c r="M131" s="96">
        <v>2.6853844509607748E-4</v>
      </c>
      <c r="N131" s="96">
        <f>K131/'סכום נכסי הקרן'!$C$42</f>
        <v>4.0759085688695581E-5</v>
      </c>
    </row>
    <row r="132" spans="2:14" s="150" customFormat="1">
      <c r="B132" s="108" t="s">
        <v>1367</v>
      </c>
      <c r="C132" s="85" t="s">
        <v>1368</v>
      </c>
      <c r="D132" s="98" t="s">
        <v>148</v>
      </c>
      <c r="E132" s="98" t="s">
        <v>317</v>
      </c>
      <c r="F132" s="85" t="s">
        <v>1369</v>
      </c>
      <c r="G132" s="98" t="s">
        <v>1122</v>
      </c>
      <c r="H132" s="98" t="s">
        <v>159</v>
      </c>
      <c r="I132" s="95">
        <v>30694</v>
      </c>
      <c r="J132" s="97">
        <v>29700</v>
      </c>
      <c r="K132" s="95">
        <v>9116.1180000000004</v>
      </c>
      <c r="L132" s="96">
        <v>1.2668295294190966E-2</v>
      </c>
      <c r="M132" s="96">
        <v>1.1580185966907745E-3</v>
      </c>
      <c r="N132" s="96">
        <f>K132/'סכום נכסי הקרן'!$C$42</f>
        <v>1.7576544466374336E-4</v>
      </c>
    </row>
    <row r="133" spans="2:14" s="150" customFormat="1">
      <c r="B133" s="108" t="s">
        <v>1370</v>
      </c>
      <c r="C133" s="85" t="s">
        <v>1371</v>
      </c>
      <c r="D133" s="98" t="s">
        <v>148</v>
      </c>
      <c r="E133" s="98" t="s">
        <v>317</v>
      </c>
      <c r="F133" s="85" t="s">
        <v>1372</v>
      </c>
      <c r="G133" s="98" t="s">
        <v>1115</v>
      </c>
      <c r="H133" s="98" t="s">
        <v>159</v>
      </c>
      <c r="I133" s="95">
        <v>306665</v>
      </c>
      <c r="J133" s="97">
        <v>1927</v>
      </c>
      <c r="K133" s="95">
        <v>5909.4345499999999</v>
      </c>
      <c r="L133" s="96">
        <v>8.420527222508873E-3</v>
      </c>
      <c r="M133" s="96">
        <v>7.5067425683026246E-4</v>
      </c>
      <c r="N133" s="96">
        <f>K133/'סכום נכסי הקרן'!$C$42</f>
        <v>1.1393823460732278E-4</v>
      </c>
    </row>
    <row r="134" spans="2:14" s="150" customFormat="1">
      <c r="B134" s="108" t="s">
        <v>1373</v>
      </c>
      <c r="C134" s="85" t="s">
        <v>1374</v>
      </c>
      <c r="D134" s="98" t="s">
        <v>148</v>
      </c>
      <c r="E134" s="98" t="s">
        <v>317</v>
      </c>
      <c r="F134" s="85" t="s">
        <v>1375</v>
      </c>
      <c r="G134" s="98" t="s">
        <v>180</v>
      </c>
      <c r="H134" s="98" t="s">
        <v>159</v>
      </c>
      <c r="I134" s="95">
        <v>77362</v>
      </c>
      <c r="J134" s="97">
        <v>11370</v>
      </c>
      <c r="K134" s="95">
        <v>8796.0594000000001</v>
      </c>
      <c r="L134" s="96">
        <v>1.5276720487278451E-2</v>
      </c>
      <c r="M134" s="96">
        <v>1.117361618486805E-3</v>
      </c>
      <c r="N134" s="96">
        <f>K134/'סכום נכסי הקרן'!$C$42</f>
        <v>1.6959447998914664E-4</v>
      </c>
    </row>
    <row r="135" spans="2:14" s="150" customFormat="1">
      <c r="B135" s="108" t="s">
        <v>1376</v>
      </c>
      <c r="C135" s="85" t="s">
        <v>1377</v>
      </c>
      <c r="D135" s="98" t="s">
        <v>148</v>
      </c>
      <c r="E135" s="98" t="s">
        <v>317</v>
      </c>
      <c r="F135" s="85" t="s">
        <v>709</v>
      </c>
      <c r="G135" s="98" t="s">
        <v>487</v>
      </c>
      <c r="H135" s="98" t="s">
        <v>159</v>
      </c>
      <c r="I135" s="95">
        <v>1.2</v>
      </c>
      <c r="J135" s="97">
        <v>56.3</v>
      </c>
      <c r="K135" s="95">
        <v>6.7000000000000002E-4</v>
      </c>
      <c r="L135" s="96">
        <v>9.7543325819029039E-9</v>
      </c>
      <c r="M135" s="96">
        <v>8.5109962352705271E-11</v>
      </c>
      <c r="N135" s="96">
        <f>K135/'סכום נכסי הקרן'!$C$42</f>
        <v>1.2918091661901267E-11</v>
      </c>
    </row>
    <row r="136" spans="2:14" s="150" customFormat="1">
      <c r="B136" s="108" t="s">
        <v>1378</v>
      </c>
      <c r="C136" s="85" t="s">
        <v>1379</v>
      </c>
      <c r="D136" s="98" t="s">
        <v>148</v>
      </c>
      <c r="E136" s="98" t="s">
        <v>317</v>
      </c>
      <c r="F136" s="85" t="s">
        <v>1380</v>
      </c>
      <c r="G136" s="98" t="s">
        <v>429</v>
      </c>
      <c r="H136" s="98" t="s">
        <v>159</v>
      </c>
      <c r="I136" s="95">
        <v>1795047</v>
      </c>
      <c r="J136" s="97">
        <v>832</v>
      </c>
      <c r="K136" s="95">
        <v>14934.791039999998</v>
      </c>
      <c r="L136" s="96">
        <v>2.3061818598917247E-2</v>
      </c>
      <c r="M136" s="96">
        <v>1.8971634375521192E-3</v>
      </c>
      <c r="N136" s="96">
        <f>K136/'סכום נכסי הקרן'!$C$42</f>
        <v>2.8795373075531599E-4</v>
      </c>
    </row>
    <row r="137" spans="2:14" s="150" customFormat="1">
      <c r="B137" s="108" t="s">
        <v>1381</v>
      </c>
      <c r="C137" s="85" t="s">
        <v>1382</v>
      </c>
      <c r="D137" s="98" t="s">
        <v>148</v>
      </c>
      <c r="E137" s="98" t="s">
        <v>317</v>
      </c>
      <c r="F137" s="85" t="s">
        <v>1383</v>
      </c>
      <c r="G137" s="98" t="s">
        <v>1115</v>
      </c>
      <c r="H137" s="98" t="s">
        <v>159</v>
      </c>
      <c r="I137" s="95">
        <v>848377</v>
      </c>
      <c r="J137" s="97">
        <v>552.1</v>
      </c>
      <c r="K137" s="95">
        <v>4683.8894199999995</v>
      </c>
      <c r="L137" s="96">
        <v>6.6552790635577086E-3</v>
      </c>
      <c r="M137" s="96">
        <v>5.9499351074691713E-4</v>
      </c>
      <c r="N137" s="96">
        <f>K137/'סכום נכסי הקרן'!$C$42</f>
        <v>9.0308825166820225E-5</v>
      </c>
    </row>
    <row r="138" spans="2:14" s="150" customFormat="1">
      <c r="B138" s="108" t="s">
        <v>1384</v>
      </c>
      <c r="C138" s="85" t="s">
        <v>1385</v>
      </c>
      <c r="D138" s="98" t="s">
        <v>148</v>
      </c>
      <c r="E138" s="98" t="s">
        <v>317</v>
      </c>
      <c r="F138" s="85" t="s">
        <v>1386</v>
      </c>
      <c r="G138" s="98" t="s">
        <v>1122</v>
      </c>
      <c r="H138" s="98" t="s">
        <v>159</v>
      </c>
      <c r="I138" s="95">
        <v>2178995</v>
      </c>
      <c r="J138" s="97">
        <v>43.2</v>
      </c>
      <c r="K138" s="95">
        <v>941.32583999999997</v>
      </c>
      <c r="L138" s="96">
        <v>8.3372246848104781E-3</v>
      </c>
      <c r="M138" s="96">
        <v>1.1957642806571442E-4</v>
      </c>
      <c r="N138" s="96">
        <f>K138/'סכום נכסי הקרן'!$C$42</f>
        <v>1.8149452962442096E-5</v>
      </c>
    </row>
    <row r="139" spans="2:14" s="150" customFormat="1">
      <c r="B139" s="109"/>
      <c r="C139" s="85"/>
      <c r="D139" s="85"/>
      <c r="E139" s="85"/>
      <c r="F139" s="85"/>
      <c r="G139" s="85"/>
      <c r="H139" s="85"/>
      <c r="I139" s="95"/>
      <c r="J139" s="97"/>
      <c r="K139" s="85"/>
      <c r="L139" s="85"/>
      <c r="M139" s="96"/>
      <c r="N139" s="85"/>
    </row>
    <row r="140" spans="2:14" s="150" customFormat="1">
      <c r="B140" s="106" t="s">
        <v>228</v>
      </c>
      <c r="C140" s="83"/>
      <c r="D140" s="83"/>
      <c r="E140" s="83"/>
      <c r="F140" s="83"/>
      <c r="G140" s="83"/>
      <c r="H140" s="83"/>
      <c r="I140" s="92"/>
      <c r="J140" s="94"/>
      <c r="K140" s="92">
        <v>2473306.3078100015</v>
      </c>
      <c r="L140" s="83"/>
      <c r="M140" s="93">
        <v>0.31418359215584735</v>
      </c>
      <c r="N140" s="93">
        <f>K140/'סכום נכסי הקרן'!$C$42</f>
        <v>4.7687160585445053E-2</v>
      </c>
    </row>
    <row r="141" spans="2:14" s="150" customFormat="1">
      <c r="B141" s="107" t="s">
        <v>84</v>
      </c>
      <c r="C141" s="83"/>
      <c r="D141" s="83"/>
      <c r="E141" s="83"/>
      <c r="F141" s="83"/>
      <c r="G141" s="83"/>
      <c r="H141" s="83"/>
      <c r="I141" s="92"/>
      <c r="J141" s="94"/>
      <c r="K141" s="92">
        <f>SUM(K142:K168)</f>
        <v>1251232.6482599999</v>
      </c>
      <c r="L141" s="83"/>
      <c r="M141" s="93">
        <v>0.18587441654479478</v>
      </c>
      <c r="N141" s="93">
        <f>K141/'סכום נכסי הקרן'!$C$42</f>
        <v>2.4124683642665887E-2</v>
      </c>
    </row>
    <row r="142" spans="2:14" s="150" customFormat="1">
      <c r="B142" s="108" t="s">
        <v>1387</v>
      </c>
      <c r="C142" s="85" t="s">
        <v>1388</v>
      </c>
      <c r="D142" s="98" t="s">
        <v>1389</v>
      </c>
      <c r="E142" s="98" t="s">
        <v>915</v>
      </c>
      <c r="F142" s="85" t="s">
        <v>1094</v>
      </c>
      <c r="G142" s="98" t="s">
        <v>183</v>
      </c>
      <c r="H142" s="98" t="s">
        <v>158</v>
      </c>
      <c r="I142" s="95">
        <v>680815</v>
      </c>
      <c r="J142" s="97">
        <v>6694</v>
      </c>
      <c r="K142" s="95">
        <v>171266.17543</v>
      </c>
      <c r="L142" s="96">
        <v>1.1268957642066927E-2</v>
      </c>
      <c r="M142" s="96">
        <v>2.1755907079312114E-2</v>
      </c>
      <c r="N142" s="96">
        <f>K142/'סכום נכסי הקרן'!$C$42</f>
        <v>3.3021375414746305E-3</v>
      </c>
    </row>
    <row r="143" spans="2:14" s="150" customFormat="1">
      <c r="B143" s="108" t="s">
        <v>1390</v>
      </c>
      <c r="C143" s="85" t="s">
        <v>1391</v>
      </c>
      <c r="D143" s="98" t="s">
        <v>149</v>
      </c>
      <c r="E143" s="98" t="s">
        <v>915</v>
      </c>
      <c r="F143" s="85"/>
      <c r="G143" s="98" t="s">
        <v>805</v>
      </c>
      <c r="H143" s="98" t="s">
        <v>158</v>
      </c>
      <c r="I143" s="95">
        <v>3.93</v>
      </c>
      <c r="J143" s="97">
        <v>12</v>
      </c>
      <c r="K143" s="95">
        <v>1.7700000000000001E-3</v>
      </c>
      <c r="L143" s="96">
        <v>7.5021901384199332E-9</v>
      </c>
      <c r="M143" s="96">
        <v>2.2484273636460948E-10</v>
      </c>
      <c r="N143" s="96">
        <f>K143/'סכום נכסי הקרן'!$C$42</f>
        <v>3.4126898868007826E-11</v>
      </c>
    </row>
    <row r="144" spans="2:14" s="150" customFormat="1">
      <c r="B144" s="108" t="s">
        <v>1392</v>
      </c>
      <c r="C144" s="85" t="s">
        <v>1393</v>
      </c>
      <c r="D144" s="98" t="s">
        <v>1389</v>
      </c>
      <c r="E144" s="98" t="s">
        <v>915</v>
      </c>
      <c r="F144" s="85" t="s">
        <v>1245</v>
      </c>
      <c r="G144" s="98" t="s">
        <v>183</v>
      </c>
      <c r="H144" s="98" t="s">
        <v>158</v>
      </c>
      <c r="I144" s="95">
        <v>688617</v>
      </c>
      <c r="J144" s="97">
        <v>527</v>
      </c>
      <c r="K144" s="95">
        <v>13637.825550000001</v>
      </c>
      <c r="L144" s="96">
        <v>2.0504865810192282E-2</v>
      </c>
      <c r="M144" s="96">
        <v>1.7324101778108392E-3</v>
      </c>
      <c r="N144" s="96">
        <f>K144/'סכום נכסי הקרן'!$C$42</f>
        <v>2.6294728436405832E-4</v>
      </c>
    </row>
    <row r="145" spans="2:14" s="150" customFormat="1">
      <c r="B145" s="108" t="s">
        <v>1394</v>
      </c>
      <c r="C145" s="85" t="s">
        <v>1395</v>
      </c>
      <c r="D145" s="98" t="s">
        <v>1396</v>
      </c>
      <c r="E145" s="98" t="s">
        <v>915</v>
      </c>
      <c r="F145" s="85"/>
      <c r="G145" s="98" t="s">
        <v>969</v>
      </c>
      <c r="H145" s="98" t="s">
        <v>158</v>
      </c>
      <c r="I145" s="95">
        <v>193608</v>
      </c>
      <c r="J145" s="97">
        <v>5785</v>
      </c>
      <c r="K145" s="95">
        <v>42232.315240000004</v>
      </c>
      <c r="L145" s="96">
        <v>1.2876981587309061E-3</v>
      </c>
      <c r="M145" s="96">
        <v>5.3647623285731066E-3</v>
      </c>
      <c r="N145" s="96">
        <f>K145/'סכום נכסי הקרן'!$C$42</f>
        <v>8.1427002890243261E-4</v>
      </c>
    </row>
    <row r="146" spans="2:14" s="150" customFormat="1">
      <c r="B146" s="108" t="s">
        <v>1397</v>
      </c>
      <c r="C146" s="85" t="s">
        <v>1398</v>
      </c>
      <c r="D146" s="98" t="s">
        <v>1389</v>
      </c>
      <c r="E146" s="98" t="s">
        <v>915</v>
      </c>
      <c r="F146" s="85" t="s">
        <v>1399</v>
      </c>
      <c r="G146" s="98" t="s">
        <v>1024</v>
      </c>
      <c r="H146" s="98" t="s">
        <v>158</v>
      </c>
      <c r="I146" s="95">
        <v>142425</v>
      </c>
      <c r="J146" s="97">
        <v>3771</v>
      </c>
      <c r="K146" s="95">
        <v>20183.642090000001</v>
      </c>
      <c r="L146" s="96">
        <v>4.0472852498511305E-3</v>
      </c>
      <c r="M146" s="96">
        <v>2.5639239080901158E-3</v>
      </c>
      <c r="N146" s="96">
        <f>K146/'סכום נכסי הקרן'!$C$42</f>
        <v>3.8915543073078873E-4</v>
      </c>
    </row>
    <row r="147" spans="2:14" s="150" customFormat="1">
      <c r="B147" s="108" t="s">
        <v>1400</v>
      </c>
      <c r="C147" s="85" t="s">
        <v>1401</v>
      </c>
      <c r="D147" s="98" t="s">
        <v>1389</v>
      </c>
      <c r="E147" s="98" t="s">
        <v>915</v>
      </c>
      <c r="F147" s="85" t="s">
        <v>1343</v>
      </c>
      <c r="G147" s="98" t="s">
        <v>1344</v>
      </c>
      <c r="H147" s="98" t="s">
        <v>158</v>
      </c>
      <c r="I147" s="95">
        <v>733153</v>
      </c>
      <c r="J147" s="97">
        <v>236</v>
      </c>
      <c r="K147" s="95">
        <v>6502.2459800000006</v>
      </c>
      <c r="L147" s="96">
        <v>9.5765428522643359E-3</v>
      </c>
      <c r="M147" s="96">
        <v>8.2597897099377497E-4</v>
      </c>
      <c r="N147" s="96">
        <f>K147/'סכום נכסי הקרן'!$C$42</f>
        <v>1.2536807399681946E-4</v>
      </c>
    </row>
    <row r="148" spans="2:14" s="150" customFormat="1">
      <c r="B148" s="108" t="s">
        <v>1402</v>
      </c>
      <c r="C148" s="85" t="s">
        <v>1403</v>
      </c>
      <c r="D148" s="98" t="s">
        <v>1389</v>
      </c>
      <c r="E148" s="98" t="s">
        <v>915</v>
      </c>
      <c r="F148" s="85" t="s">
        <v>1404</v>
      </c>
      <c r="G148" s="98" t="s">
        <v>969</v>
      </c>
      <c r="H148" s="98" t="s">
        <v>158</v>
      </c>
      <c r="I148" s="95">
        <v>291628</v>
      </c>
      <c r="J148" s="97">
        <v>7761</v>
      </c>
      <c r="K148" s="95">
        <v>85055.750050000002</v>
      </c>
      <c r="L148" s="96">
        <v>1.6673839941348024E-3</v>
      </c>
      <c r="M148" s="96">
        <v>1.0804614454681507E-2</v>
      </c>
      <c r="N148" s="96">
        <f>K148/'סכום נכסי הקרן'!$C$42</f>
        <v>1.6399372768920346E-3</v>
      </c>
    </row>
    <row r="149" spans="2:14" s="150" customFormat="1">
      <c r="B149" s="108" t="s">
        <v>1405</v>
      </c>
      <c r="C149" s="85" t="s">
        <v>1406</v>
      </c>
      <c r="D149" s="98" t="s">
        <v>1396</v>
      </c>
      <c r="E149" s="98" t="s">
        <v>915</v>
      </c>
      <c r="F149" s="85" t="s">
        <v>1407</v>
      </c>
      <c r="G149" s="98" t="s">
        <v>921</v>
      </c>
      <c r="H149" s="98" t="s">
        <v>158</v>
      </c>
      <c r="I149" s="95">
        <v>1000</v>
      </c>
      <c r="J149" s="97">
        <v>909</v>
      </c>
      <c r="K149" s="95">
        <v>34.160220000000002</v>
      </c>
      <c r="L149" s="96">
        <v>9.3654048500622092E-5</v>
      </c>
      <c r="M149" s="96">
        <v>4.3393657285972087E-6</v>
      </c>
      <c r="N149" s="96">
        <f>K149/'סכום נכסי הקרן'!$C$42</f>
        <v>6.5863410918016856E-7</v>
      </c>
    </row>
    <row r="150" spans="2:14" s="150" customFormat="1">
      <c r="B150" s="108" t="s">
        <v>1408</v>
      </c>
      <c r="C150" s="85" t="s">
        <v>1409</v>
      </c>
      <c r="D150" s="98" t="s">
        <v>1389</v>
      </c>
      <c r="E150" s="98" t="s">
        <v>915</v>
      </c>
      <c r="F150" s="85" t="s">
        <v>1410</v>
      </c>
      <c r="G150" s="98" t="s">
        <v>1115</v>
      </c>
      <c r="H150" s="98" t="s">
        <v>158</v>
      </c>
      <c r="I150" s="95">
        <v>158686</v>
      </c>
      <c r="J150" s="97">
        <v>588</v>
      </c>
      <c r="K150" s="95">
        <v>3506.4908799999998</v>
      </c>
      <c r="L150" s="96">
        <v>1.386122925447348E-2</v>
      </c>
      <c r="M150" s="96">
        <v>4.4542881609985728E-4</v>
      </c>
      <c r="N150" s="96">
        <f>K150/'סכום נכסי הקרן'!$C$42</f>
        <v>6.760771731262811E-5</v>
      </c>
    </row>
    <row r="151" spans="2:14" s="150" customFormat="1">
      <c r="B151" s="108" t="s">
        <v>1411</v>
      </c>
      <c r="C151" s="85" t="s">
        <v>1412</v>
      </c>
      <c r="D151" s="98" t="s">
        <v>1396</v>
      </c>
      <c r="E151" s="98" t="s">
        <v>915</v>
      </c>
      <c r="F151" s="85" t="s">
        <v>916</v>
      </c>
      <c r="G151" s="98" t="s">
        <v>429</v>
      </c>
      <c r="H151" s="98" t="s">
        <v>158</v>
      </c>
      <c r="I151" s="95">
        <v>832048</v>
      </c>
      <c r="J151" s="97">
        <v>390</v>
      </c>
      <c r="K151" s="95">
        <v>12194.661890000001</v>
      </c>
      <c r="L151" s="96">
        <v>6.5187604151119316E-4</v>
      </c>
      <c r="M151" s="96">
        <v>1.549085394569955E-3</v>
      </c>
      <c r="N151" s="96">
        <f>K151/'סכום נכסי הקרן'!$C$42</f>
        <v>2.3512202997151365E-4</v>
      </c>
    </row>
    <row r="152" spans="2:14" s="150" customFormat="1">
      <c r="B152" s="108" t="s">
        <v>1413</v>
      </c>
      <c r="C152" s="85" t="s">
        <v>1414</v>
      </c>
      <c r="D152" s="98" t="s">
        <v>1389</v>
      </c>
      <c r="E152" s="98" t="s">
        <v>915</v>
      </c>
      <c r="F152" s="85" t="s">
        <v>1415</v>
      </c>
      <c r="G152" s="98" t="s">
        <v>409</v>
      </c>
      <c r="H152" s="98" t="s">
        <v>158</v>
      </c>
      <c r="I152" s="95">
        <v>375319</v>
      </c>
      <c r="J152" s="97">
        <v>2646</v>
      </c>
      <c r="K152" s="95">
        <v>37606.060840000006</v>
      </c>
      <c r="L152" s="96">
        <v>1.5987348781734537E-2</v>
      </c>
      <c r="M152" s="96">
        <v>4.7770901825760362E-3</v>
      </c>
      <c r="N152" s="96">
        <f>K152/'סכום נכסי הקרן'!$C$42</f>
        <v>7.2507244921515791E-4</v>
      </c>
    </row>
    <row r="153" spans="2:14" s="150" customFormat="1">
      <c r="B153" s="108" t="s">
        <v>1416</v>
      </c>
      <c r="C153" s="85" t="s">
        <v>1417</v>
      </c>
      <c r="D153" s="98" t="s">
        <v>1389</v>
      </c>
      <c r="E153" s="98" t="s">
        <v>915</v>
      </c>
      <c r="F153" s="85" t="s">
        <v>1372</v>
      </c>
      <c r="G153" s="98" t="s">
        <v>1115</v>
      </c>
      <c r="H153" s="98" t="s">
        <v>158</v>
      </c>
      <c r="I153" s="95">
        <v>139861</v>
      </c>
      <c r="J153" s="97">
        <v>513</v>
      </c>
      <c r="K153" s="95">
        <v>2696.3158699999999</v>
      </c>
      <c r="L153" s="96">
        <v>3.8403579080342177E-3</v>
      </c>
      <c r="M153" s="96">
        <v>3.4251245102492802E-4</v>
      </c>
      <c r="N153" s="96">
        <f>K153/'סכום נכסי הקרן'!$C$42</f>
        <v>5.1986948594177695E-5</v>
      </c>
    </row>
    <row r="154" spans="2:14" s="150" customFormat="1">
      <c r="B154" s="108" t="s">
        <v>1418</v>
      </c>
      <c r="C154" s="85" t="s">
        <v>1419</v>
      </c>
      <c r="D154" s="98" t="s">
        <v>1389</v>
      </c>
      <c r="E154" s="98" t="s">
        <v>915</v>
      </c>
      <c r="F154" s="85" t="s">
        <v>1420</v>
      </c>
      <c r="G154" s="98" t="s">
        <v>32</v>
      </c>
      <c r="H154" s="98" t="s">
        <v>158</v>
      </c>
      <c r="I154" s="95">
        <v>170801</v>
      </c>
      <c r="J154" s="97">
        <v>938</v>
      </c>
      <c r="K154" s="95">
        <v>6020.74208</v>
      </c>
      <c r="L154" s="96">
        <v>5.6191238060747765E-3</v>
      </c>
      <c r="M154" s="96">
        <v>7.6481362949872901E-4</v>
      </c>
      <c r="N154" s="96">
        <f>K154/'סכום נכסי הקרן'!$C$42</f>
        <v>1.1608432546582998E-4</v>
      </c>
    </row>
    <row r="155" spans="2:14" s="150" customFormat="1">
      <c r="B155" s="108" t="s">
        <v>1421</v>
      </c>
      <c r="C155" s="85" t="s">
        <v>1422</v>
      </c>
      <c r="D155" s="98" t="s">
        <v>1389</v>
      </c>
      <c r="E155" s="98" t="s">
        <v>915</v>
      </c>
      <c r="F155" s="85" t="s">
        <v>1172</v>
      </c>
      <c r="G155" s="98" t="s">
        <v>183</v>
      </c>
      <c r="H155" s="98" t="s">
        <v>158</v>
      </c>
      <c r="I155" s="95">
        <v>509855</v>
      </c>
      <c r="J155" s="97">
        <v>841</v>
      </c>
      <c r="K155" s="95">
        <v>16113.855109999999</v>
      </c>
      <c r="L155" s="96">
        <v>8.8242749034527172E-3</v>
      </c>
      <c r="M155" s="96">
        <v>2.0469397041329067E-3</v>
      </c>
      <c r="N155" s="96">
        <f>K155/'סכום נכסי הקרן'!$C$42</f>
        <v>3.1068695125011358E-4</v>
      </c>
    </row>
    <row r="156" spans="2:14" s="150" customFormat="1">
      <c r="B156" s="108" t="s">
        <v>1423</v>
      </c>
      <c r="C156" s="85" t="s">
        <v>1424</v>
      </c>
      <c r="D156" s="98" t="s">
        <v>1389</v>
      </c>
      <c r="E156" s="98" t="s">
        <v>915</v>
      </c>
      <c r="F156" s="85" t="s">
        <v>1425</v>
      </c>
      <c r="G156" s="98" t="s">
        <v>1426</v>
      </c>
      <c r="H156" s="98" t="s">
        <v>158</v>
      </c>
      <c r="I156" s="95">
        <v>367297</v>
      </c>
      <c r="J156" s="97">
        <v>770</v>
      </c>
      <c r="K156" s="95">
        <v>10628.32638</v>
      </c>
      <c r="L156" s="96">
        <v>1.6809700553310481E-2</v>
      </c>
      <c r="M156" s="96">
        <v>1.3501141165284543E-3</v>
      </c>
      <c r="N156" s="96">
        <f>K156/'סכום נכסי הקרן'!$C$42</f>
        <v>2.049219319245422E-4</v>
      </c>
    </row>
    <row r="157" spans="2:14" s="150" customFormat="1">
      <c r="B157" s="108" t="s">
        <v>1427</v>
      </c>
      <c r="C157" s="85" t="s">
        <v>1428</v>
      </c>
      <c r="D157" s="98" t="s">
        <v>1389</v>
      </c>
      <c r="E157" s="98" t="s">
        <v>915</v>
      </c>
      <c r="F157" s="85" t="s">
        <v>1429</v>
      </c>
      <c r="G157" s="98" t="s">
        <v>1162</v>
      </c>
      <c r="H157" s="98" t="s">
        <v>158</v>
      </c>
      <c r="I157" s="95">
        <v>372248</v>
      </c>
      <c r="J157" s="97">
        <v>4325</v>
      </c>
      <c r="K157" s="95">
        <v>60502.77031</v>
      </c>
      <c r="L157" s="96">
        <v>7.7383584684258414E-3</v>
      </c>
      <c r="M157" s="96">
        <v>7.6856544825648875E-3</v>
      </c>
      <c r="N157" s="96">
        <f>K157/'סכום נכסי הקרן'!$C$42</f>
        <v>1.1665378099455798E-3</v>
      </c>
    </row>
    <row r="158" spans="2:14" s="150" customFormat="1">
      <c r="B158" s="108" t="s">
        <v>1432</v>
      </c>
      <c r="C158" s="85" t="s">
        <v>1433</v>
      </c>
      <c r="D158" s="98" t="s">
        <v>1389</v>
      </c>
      <c r="E158" s="98" t="s">
        <v>915</v>
      </c>
      <c r="F158" s="85" t="s">
        <v>1188</v>
      </c>
      <c r="G158" s="98" t="s">
        <v>1162</v>
      </c>
      <c r="H158" s="98" t="s">
        <v>158</v>
      </c>
      <c r="I158" s="95">
        <v>415322</v>
      </c>
      <c r="J158" s="97">
        <v>1182</v>
      </c>
      <c r="K158" s="95">
        <v>18448.420489999997</v>
      </c>
      <c r="L158" s="96">
        <v>1.5277523605245728E-2</v>
      </c>
      <c r="M158" s="96">
        <v>2.3434990647325021E-3</v>
      </c>
      <c r="N158" s="96">
        <f>K158/'סכום נכסי הקרן'!$C$42</f>
        <v>3.5569908493599618E-4</v>
      </c>
    </row>
    <row r="159" spans="2:14" s="150" customFormat="1">
      <c r="B159" s="108" t="s">
        <v>1434</v>
      </c>
      <c r="C159" s="85" t="s">
        <v>1435</v>
      </c>
      <c r="D159" s="98" t="s">
        <v>1396</v>
      </c>
      <c r="E159" s="98" t="s">
        <v>915</v>
      </c>
      <c r="F159" s="85" t="s">
        <v>1059</v>
      </c>
      <c r="G159" s="98" t="s">
        <v>181</v>
      </c>
      <c r="H159" s="98" t="s">
        <v>158</v>
      </c>
      <c r="I159" s="95">
        <v>1491732</v>
      </c>
      <c r="J159" s="97">
        <v>1059</v>
      </c>
      <c r="K159" s="95">
        <v>59366.78658</v>
      </c>
      <c r="L159" s="96">
        <v>2.6790733688275073E-3</v>
      </c>
      <c r="M159" s="96">
        <v>7.5413507027237148E-3</v>
      </c>
      <c r="N159" s="96">
        <f>K159/'סכום נכסי הקרן'!$C$42</f>
        <v>1.1446352100193582E-3</v>
      </c>
    </row>
    <row r="160" spans="2:14" s="150" customFormat="1">
      <c r="B160" s="108" t="s">
        <v>1436</v>
      </c>
      <c r="C160" s="85" t="s">
        <v>1437</v>
      </c>
      <c r="D160" s="98" t="s">
        <v>1396</v>
      </c>
      <c r="E160" s="98" t="s">
        <v>915</v>
      </c>
      <c r="F160" s="85" t="s">
        <v>1062</v>
      </c>
      <c r="G160" s="98" t="s">
        <v>1014</v>
      </c>
      <c r="H160" s="98" t="s">
        <v>158</v>
      </c>
      <c r="I160" s="95">
        <v>466620</v>
      </c>
      <c r="J160" s="97">
        <v>4841</v>
      </c>
      <c r="K160" s="95">
        <v>84889.74086000002</v>
      </c>
      <c r="L160" s="96">
        <v>9.4133801085243985E-3</v>
      </c>
      <c r="M160" s="96">
        <v>1.0783526341381355E-2</v>
      </c>
      <c r="N160" s="96">
        <f>K160/'סכום נכסי הקרן'!$C$42</f>
        <v>1.6367364978873515E-3</v>
      </c>
    </row>
    <row r="161" spans="2:14" s="150" customFormat="1">
      <c r="B161" s="108" t="s">
        <v>1438</v>
      </c>
      <c r="C161" s="85" t="s">
        <v>1439</v>
      </c>
      <c r="D161" s="98" t="s">
        <v>1389</v>
      </c>
      <c r="E161" s="98" t="s">
        <v>915</v>
      </c>
      <c r="F161" s="85" t="s">
        <v>582</v>
      </c>
      <c r="G161" s="98" t="s">
        <v>384</v>
      </c>
      <c r="H161" s="98" t="s">
        <v>158</v>
      </c>
      <c r="I161" s="95">
        <v>27408</v>
      </c>
      <c r="J161" s="97">
        <v>454</v>
      </c>
      <c r="K161" s="95">
        <v>467.61665000000005</v>
      </c>
      <c r="L161" s="96">
        <v>1.7238268392291464E-4</v>
      </c>
      <c r="M161" s="96">
        <v>5.940124698059427E-5</v>
      </c>
      <c r="N161" s="96">
        <f>K161/'סכום נכסי הקרן'!$C$42</f>
        <v>9.0159921601958256E-6</v>
      </c>
    </row>
    <row r="162" spans="2:14" s="150" customFormat="1">
      <c r="B162" s="108" t="s">
        <v>1440</v>
      </c>
      <c r="C162" s="85" t="s">
        <v>1441</v>
      </c>
      <c r="D162" s="98" t="s">
        <v>1389</v>
      </c>
      <c r="E162" s="98" t="s">
        <v>915</v>
      </c>
      <c r="F162" s="85" t="s">
        <v>1363</v>
      </c>
      <c r="G162" s="98" t="s">
        <v>183</v>
      </c>
      <c r="H162" s="98" t="s">
        <v>158</v>
      </c>
      <c r="I162" s="95">
        <v>257045</v>
      </c>
      <c r="J162" s="97">
        <v>120</v>
      </c>
      <c r="K162" s="95">
        <v>1159.17013</v>
      </c>
      <c r="L162" s="96">
        <v>3.3335032646856061E-3</v>
      </c>
      <c r="M162" s="96">
        <v>1.4724914346967235E-4</v>
      </c>
      <c r="N162" s="96">
        <f>K162/'סכום נכסי הקרן'!$C$42</f>
        <v>2.234965073295225E-5</v>
      </c>
    </row>
    <row r="163" spans="2:14" s="150" customFormat="1">
      <c r="B163" s="108" t="s">
        <v>1442</v>
      </c>
      <c r="C163" s="85" t="s">
        <v>1443</v>
      </c>
      <c r="D163" s="98" t="s">
        <v>1389</v>
      </c>
      <c r="E163" s="98" t="s">
        <v>915</v>
      </c>
      <c r="F163" s="85" t="s">
        <v>1000</v>
      </c>
      <c r="G163" s="98" t="s">
        <v>429</v>
      </c>
      <c r="H163" s="98" t="s">
        <v>158</v>
      </c>
      <c r="I163" s="95">
        <v>744025</v>
      </c>
      <c r="J163" s="97">
        <v>9233</v>
      </c>
      <c r="K163" s="95">
        <v>258158.92256000001</v>
      </c>
      <c r="L163" s="96">
        <v>5.1927745082311159E-3</v>
      </c>
      <c r="M163" s="96">
        <v>3.27938748956665E-2</v>
      </c>
      <c r="N163" s="96">
        <f>K163/'סכום נכסי הקרן'!$C$42</f>
        <v>4.9774934701011207E-3</v>
      </c>
    </row>
    <row r="164" spans="2:14" s="150" customFormat="1">
      <c r="B164" s="108" t="s">
        <v>1444</v>
      </c>
      <c r="C164" s="85" t="s">
        <v>1445</v>
      </c>
      <c r="D164" s="98" t="s">
        <v>1389</v>
      </c>
      <c r="E164" s="98" t="s">
        <v>915</v>
      </c>
      <c r="F164" s="85" t="s">
        <v>1446</v>
      </c>
      <c r="G164" s="98" t="s">
        <v>1426</v>
      </c>
      <c r="H164" s="98" t="s">
        <v>158</v>
      </c>
      <c r="I164" s="95">
        <v>279003</v>
      </c>
      <c r="J164" s="97">
        <v>716</v>
      </c>
      <c r="K164" s="95">
        <v>7507.2118399999999</v>
      </c>
      <c r="L164" s="96">
        <v>8.0378992959999496E-3</v>
      </c>
      <c r="M164" s="96">
        <v>9.5363957772564667E-4</v>
      </c>
      <c r="N164" s="96">
        <f>K164/'סכום נכסי הקרן'!$C$42</f>
        <v>1.4474455324541859E-4</v>
      </c>
    </row>
    <row r="165" spans="2:14" s="150" customFormat="1">
      <c r="B165" s="108" t="s">
        <v>1447</v>
      </c>
      <c r="C165" s="85" t="s">
        <v>1448</v>
      </c>
      <c r="D165" s="98" t="s">
        <v>1389</v>
      </c>
      <c r="E165" s="98" t="s">
        <v>915</v>
      </c>
      <c r="F165" s="85" t="s">
        <v>1078</v>
      </c>
      <c r="G165" s="98" t="s">
        <v>429</v>
      </c>
      <c r="H165" s="98" t="s">
        <v>158</v>
      </c>
      <c r="I165" s="95">
        <v>1500417</v>
      </c>
      <c r="J165" s="97">
        <v>4601</v>
      </c>
      <c r="K165" s="95">
        <v>259430.47162999999</v>
      </c>
      <c r="L165" s="96">
        <v>1.6414368228605562E-3</v>
      </c>
      <c r="M165" s="96">
        <v>3.2955399512796822E-2</v>
      </c>
      <c r="N165" s="96">
        <f>K165/'סכום נכסי הקרן'!$C$42</f>
        <v>5.0020098692636055E-3</v>
      </c>
    </row>
    <row r="166" spans="2:14" s="150" customFormat="1">
      <c r="B166" s="108" t="s">
        <v>1449</v>
      </c>
      <c r="C166" s="85" t="s">
        <v>1450</v>
      </c>
      <c r="D166" s="98" t="s">
        <v>1389</v>
      </c>
      <c r="E166" s="98" t="s">
        <v>915</v>
      </c>
      <c r="F166" s="85" t="s">
        <v>1161</v>
      </c>
      <c r="G166" s="98" t="s">
        <v>1162</v>
      </c>
      <c r="H166" s="98" t="s">
        <v>158</v>
      </c>
      <c r="I166" s="95">
        <v>390090</v>
      </c>
      <c r="J166" s="97">
        <v>1518</v>
      </c>
      <c r="K166" s="95">
        <v>22253.245780000001</v>
      </c>
      <c r="L166" s="96">
        <v>4.3210633477922637E-3</v>
      </c>
      <c r="M166" s="96">
        <v>2.8268252396437279E-3</v>
      </c>
      <c r="N166" s="96">
        <f>K166/'סכום נכסי הקרן'!$C$42</f>
        <v>4.2905890859829487E-4</v>
      </c>
    </row>
    <row r="167" spans="2:14" s="150" customFormat="1">
      <c r="B167" s="108" t="s">
        <v>1451</v>
      </c>
      <c r="C167" s="85" t="s">
        <v>1452</v>
      </c>
      <c r="D167" s="98" t="s">
        <v>1389</v>
      </c>
      <c r="E167" s="98" t="s">
        <v>915</v>
      </c>
      <c r="F167" s="85" t="s">
        <v>1453</v>
      </c>
      <c r="G167" s="98" t="s">
        <v>989</v>
      </c>
      <c r="H167" s="98" t="s">
        <v>158</v>
      </c>
      <c r="I167" s="95">
        <v>130046</v>
      </c>
      <c r="J167" s="97">
        <v>522</v>
      </c>
      <c r="K167" s="95">
        <v>2551.0811700000004</v>
      </c>
      <c r="L167" s="96">
        <v>4.8438908072602569E-3</v>
      </c>
      <c r="M167" s="96">
        <v>3.2406331692148561E-4</v>
      </c>
      <c r="N167" s="96">
        <f>K167/'סכום נכסי הקרן'!$C$42</f>
        <v>4.9186717001507957E-5</v>
      </c>
    </row>
    <row r="168" spans="2:14" s="150" customFormat="1">
      <c r="B168" s="108" t="s">
        <v>1454</v>
      </c>
      <c r="C168" s="85" t="s">
        <v>1455</v>
      </c>
      <c r="D168" s="98" t="s">
        <v>1389</v>
      </c>
      <c r="E168" s="98" t="s">
        <v>915</v>
      </c>
      <c r="F168" s="85" t="s">
        <v>1456</v>
      </c>
      <c r="G168" s="98" t="s">
        <v>969</v>
      </c>
      <c r="H168" s="98" t="s">
        <v>158</v>
      </c>
      <c r="I168" s="95">
        <v>345219</v>
      </c>
      <c r="J168" s="97">
        <v>3763</v>
      </c>
      <c r="K168" s="95">
        <v>48818.640880000006</v>
      </c>
      <c r="L168" s="96">
        <v>5.4676187254114232E-3</v>
      </c>
      <c r="M168" s="96">
        <v>6.2014219215030435E-3</v>
      </c>
      <c r="N168" s="96">
        <f>K168/'סכום נכסי הקרן'!$C$42</f>
        <v>9.4125922044370209E-4</v>
      </c>
    </row>
    <row r="169" spans="2:14" s="150" customFormat="1">
      <c r="B169" s="109"/>
      <c r="C169" s="85"/>
      <c r="D169" s="85"/>
      <c r="E169" s="85"/>
      <c r="F169" s="85"/>
      <c r="G169" s="85"/>
      <c r="H169" s="85"/>
      <c r="I169" s="95"/>
      <c r="J169" s="97"/>
      <c r="K169" s="85"/>
      <c r="L169" s="85"/>
      <c r="M169" s="96"/>
      <c r="N169" s="85"/>
    </row>
    <row r="170" spans="2:14" s="150" customFormat="1">
      <c r="B170" s="107" t="s">
        <v>83</v>
      </c>
      <c r="C170" s="83"/>
      <c r="D170" s="83"/>
      <c r="E170" s="83"/>
      <c r="F170" s="83"/>
      <c r="G170" s="83"/>
      <c r="H170" s="83"/>
      <c r="I170" s="92"/>
      <c r="J170" s="94"/>
      <c r="K170" s="92">
        <f>SUM(K171:K227)</f>
        <v>1222073.6595500002</v>
      </c>
      <c r="L170" s="83"/>
      <c r="M170" s="93">
        <v>0.12830917561105235</v>
      </c>
      <c r="N170" s="93">
        <f>K170/'סכום נכסי הקרן'!$C$42</f>
        <v>2.3562476942779142E-2</v>
      </c>
    </row>
    <row r="171" spans="2:14" s="150" customFormat="1">
      <c r="B171" s="108" t="s">
        <v>1457</v>
      </c>
      <c r="C171" s="85" t="s">
        <v>1458</v>
      </c>
      <c r="D171" s="98" t="s">
        <v>32</v>
      </c>
      <c r="E171" s="98" t="s">
        <v>915</v>
      </c>
      <c r="F171" s="85"/>
      <c r="G171" s="98" t="s">
        <v>1040</v>
      </c>
      <c r="H171" s="98" t="s">
        <v>160</v>
      </c>
      <c r="I171" s="95">
        <v>27620</v>
      </c>
      <c r="J171" s="97">
        <v>15441</v>
      </c>
      <c r="K171" s="95">
        <v>17924.972060000004</v>
      </c>
      <c r="L171" s="96">
        <v>1.32016554397947E-4</v>
      </c>
      <c r="M171" s="96">
        <v>2.2770055182087974E-3</v>
      </c>
      <c r="N171" s="96">
        <f>K171/'סכום נכסי הקרן'!$C$42</f>
        <v>3.4560661508671521E-4</v>
      </c>
    </row>
    <row r="172" spans="2:14" s="150" customFormat="1">
      <c r="B172" s="108" t="s">
        <v>1459</v>
      </c>
      <c r="C172" s="85" t="s">
        <v>1460</v>
      </c>
      <c r="D172" s="98" t="s">
        <v>1389</v>
      </c>
      <c r="E172" s="98" t="s">
        <v>915</v>
      </c>
      <c r="F172" s="85"/>
      <c r="G172" s="98" t="s">
        <v>969</v>
      </c>
      <c r="H172" s="98" t="s">
        <v>158</v>
      </c>
      <c r="I172" s="95">
        <v>9264</v>
      </c>
      <c r="J172" s="97">
        <v>77729</v>
      </c>
      <c r="K172" s="95">
        <v>27060.661130000008</v>
      </c>
      <c r="L172" s="96">
        <v>2.6961258069111065E-5</v>
      </c>
      <c r="M172" s="96">
        <v>3.437510223900919E-3</v>
      </c>
      <c r="N172" s="96">
        <f>K172/'סכום נכסי הקרן'!$C$42</f>
        <v>5.2174940434177432E-4</v>
      </c>
    </row>
    <row r="173" spans="2:14" s="150" customFormat="1">
      <c r="B173" s="108" t="s">
        <v>1461</v>
      </c>
      <c r="C173" s="85" t="s">
        <v>1462</v>
      </c>
      <c r="D173" s="98" t="s">
        <v>1396</v>
      </c>
      <c r="E173" s="98" t="s">
        <v>915</v>
      </c>
      <c r="F173" s="85"/>
      <c r="G173" s="98" t="s">
        <v>980</v>
      </c>
      <c r="H173" s="98" t="s">
        <v>158</v>
      </c>
      <c r="I173" s="95">
        <v>73199</v>
      </c>
      <c r="J173" s="97">
        <v>6404</v>
      </c>
      <c r="K173" s="95">
        <v>17616.241169999998</v>
      </c>
      <c r="L173" s="96">
        <v>7.9238486267119157E-5</v>
      </c>
      <c r="M173" s="96">
        <v>2.23778749667892E-3</v>
      </c>
      <c r="N173" s="96">
        <f>K173/'סכום נכסי הקרן'!$C$42</f>
        <v>3.3965405697346083E-4</v>
      </c>
    </row>
    <row r="174" spans="2:14" s="150" customFormat="1">
      <c r="B174" s="108" t="s">
        <v>1463</v>
      </c>
      <c r="C174" s="85" t="s">
        <v>1464</v>
      </c>
      <c r="D174" s="98" t="s">
        <v>32</v>
      </c>
      <c r="E174" s="98" t="s">
        <v>915</v>
      </c>
      <c r="F174" s="85"/>
      <c r="G174" s="98" t="s">
        <v>932</v>
      </c>
      <c r="H174" s="98" t="s">
        <v>160</v>
      </c>
      <c r="I174" s="95">
        <v>26309</v>
      </c>
      <c r="J174" s="97">
        <v>11660</v>
      </c>
      <c r="K174" s="95">
        <v>12893.24638</v>
      </c>
      <c r="L174" s="96">
        <v>1.6358854853945266E-5</v>
      </c>
      <c r="M174" s="96">
        <v>1.6378264388148562E-3</v>
      </c>
      <c r="N174" s="96">
        <f>K174/'סכום נכסי הקרן'!$C$42</f>
        <v>2.4859125157659207E-4</v>
      </c>
    </row>
    <row r="175" spans="2:14" s="150" customFormat="1">
      <c r="B175" s="108" t="s">
        <v>1465</v>
      </c>
      <c r="C175" s="85" t="s">
        <v>1466</v>
      </c>
      <c r="D175" s="98" t="s">
        <v>149</v>
      </c>
      <c r="E175" s="98" t="s">
        <v>915</v>
      </c>
      <c r="F175" s="85"/>
      <c r="G175" s="98" t="s">
        <v>1027</v>
      </c>
      <c r="H175" s="98" t="s">
        <v>161</v>
      </c>
      <c r="I175" s="95">
        <v>27520</v>
      </c>
      <c r="J175" s="97">
        <v>4849</v>
      </c>
      <c r="K175" s="95">
        <v>6501.0147300000008</v>
      </c>
      <c r="L175" s="96">
        <v>3.2985786362328679E-4</v>
      </c>
      <c r="M175" s="96">
        <v>8.2582256555922763E-4</v>
      </c>
      <c r="N175" s="96">
        <f>K175/'סכום נכסי הקרן'!$C$42</f>
        <v>1.2534433459329897E-4</v>
      </c>
    </row>
    <row r="176" spans="2:14" s="150" customFormat="1">
      <c r="B176" s="108" t="s">
        <v>1467</v>
      </c>
      <c r="C176" s="85" t="s">
        <v>1468</v>
      </c>
      <c r="D176" s="98" t="s">
        <v>149</v>
      </c>
      <c r="E176" s="98" t="s">
        <v>915</v>
      </c>
      <c r="F176" s="85"/>
      <c r="G176" s="98" t="s">
        <v>989</v>
      </c>
      <c r="H176" s="98" t="s">
        <v>161</v>
      </c>
      <c r="I176" s="95">
        <v>50247</v>
      </c>
      <c r="J176" s="97">
        <v>5004</v>
      </c>
      <c r="K176" s="95">
        <v>12249.20703</v>
      </c>
      <c r="L176" s="96">
        <v>3.9721457396659442E-5</v>
      </c>
      <c r="M176" s="96">
        <v>1.5560142524981982E-3</v>
      </c>
      <c r="N176" s="96">
        <f>K176/'סכום נכסי הקרן'!$C$42</f>
        <v>2.3617370029723188E-4</v>
      </c>
    </row>
    <row r="177" spans="2:14" s="150" customFormat="1">
      <c r="B177" s="108" t="s">
        <v>1469</v>
      </c>
      <c r="C177" s="85" t="s">
        <v>1470</v>
      </c>
      <c r="D177" s="98" t="s">
        <v>32</v>
      </c>
      <c r="E177" s="98" t="s">
        <v>915</v>
      </c>
      <c r="F177" s="85"/>
      <c r="G177" s="98" t="s">
        <v>1471</v>
      </c>
      <c r="H177" s="98" t="s">
        <v>160</v>
      </c>
      <c r="I177" s="95">
        <v>44400</v>
      </c>
      <c r="J177" s="97">
        <v>4558</v>
      </c>
      <c r="K177" s="95">
        <v>8505.8296499999997</v>
      </c>
      <c r="L177" s="96">
        <v>4.1151000528651333E-4</v>
      </c>
      <c r="M177" s="96">
        <v>1.0804937929701855E-3</v>
      </c>
      <c r="N177" s="96">
        <f>K177/'סכום נכסי הקרן'!$C$42</f>
        <v>1.6399863743166799E-4</v>
      </c>
    </row>
    <row r="178" spans="2:14" s="150" customFormat="1">
      <c r="B178" s="108" t="s">
        <v>1472</v>
      </c>
      <c r="C178" s="85" t="s">
        <v>1473</v>
      </c>
      <c r="D178" s="98" t="s">
        <v>149</v>
      </c>
      <c r="E178" s="98" t="s">
        <v>915</v>
      </c>
      <c r="F178" s="85"/>
      <c r="G178" s="98" t="s">
        <v>1474</v>
      </c>
      <c r="H178" s="98" t="s">
        <v>161</v>
      </c>
      <c r="I178" s="95">
        <v>461438</v>
      </c>
      <c r="J178" s="97">
        <v>524</v>
      </c>
      <c r="K178" s="95">
        <v>11779.454529999999</v>
      </c>
      <c r="L178" s="96">
        <v>1.4533580095426433E-4</v>
      </c>
      <c r="M178" s="96">
        <v>1.4963416889309008E-3</v>
      </c>
      <c r="N178" s="96">
        <f>K178/'סכום נכסי הקרן'!$C$42</f>
        <v>2.2711652738169864E-4</v>
      </c>
    </row>
    <row r="179" spans="2:14" s="150" customFormat="1">
      <c r="B179" s="108" t="s">
        <v>1475</v>
      </c>
      <c r="C179" s="85" t="s">
        <v>1476</v>
      </c>
      <c r="D179" s="98" t="s">
        <v>1396</v>
      </c>
      <c r="E179" s="98" t="s">
        <v>915</v>
      </c>
      <c r="F179" s="85"/>
      <c r="G179" s="98" t="s">
        <v>935</v>
      </c>
      <c r="H179" s="98" t="s">
        <v>158</v>
      </c>
      <c r="I179" s="95">
        <v>599447</v>
      </c>
      <c r="J179" s="97">
        <v>1565</v>
      </c>
      <c r="K179" s="95">
        <v>35255.096560000005</v>
      </c>
      <c r="L179" s="96">
        <v>5.8741677499681979E-5</v>
      </c>
      <c r="M179" s="96">
        <v>4.4784476730784922E-3</v>
      </c>
      <c r="N179" s="96">
        <f>K179/'סכום נכסי הקרן'!$C$42</f>
        <v>6.7974413270337328E-4</v>
      </c>
    </row>
    <row r="180" spans="2:14" s="150" customFormat="1">
      <c r="B180" s="108" t="s">
        <v>1477</v>
      </c>
      <c r="C180" s="85" t="s">
        <v>1478</v>
      </c>
      <c r="D180" s="98" t="s">
        <v>1396</v>
      </c>
      <c r="E180" s="98" t="s">
        <v>915</v>
      </c>
      <c r="F180" s="85"/>
      <c r="G180" s="98" t="s">
        <v>980</v>
      </c>
      <c r="H180" s="98" t="s">
        <v>158</v>
      </c>
      <c r="I180" s="95">
        <v>6755</v>
      </c>
      <c r="J180" s="97">
        <v>36246</v>
      </c>
      <c r="K180" s="95">
        <v>9201.1522199999999</v>
      </c>
      <c r="L180" s="96">
        <v>4.1547784442098444E-5</v>
      </c>
      <c r="M180" s="96">
        <v>1.1688204761876276E-3</v>
      </c>
      <c r="N180" s="96">
        <f>K180/'סכום נכסי הקרן'!$C$42</f>
        <v>1.7740496682547212E-4</v>
      </c>
    </row>
    <row r="181" spans="2:14" s="150" customFormat="1">
      <c r="B181" s="108" t="s">
        <v>1479</v>
      </c>
      <c r="C181" s="85" t="s">
        <v>1480</v>
      </c>
      <c r="D181" s="98" t="s">
        <v>32</v>
      </c>
      <c r="E181" s="98" t="s">
        <v>915</v>
      </c>
      <c r="F181" s="85"/>
      <c r="G181" s="98" t="s">
        <v>935</v>
      </c>
      <c r="H181" s="98" t="s">
        <v>160</v>
      </c>
      <c r="I181" s="95">
        <v>40111</v>
      </c>
      <c r="J181" s="97">
        <v>4577</v>
      </c>
      <c r="K181" s="95">
        <v>7716.20561</v>
      </c>
      <c r="L181" s="96">
        <v>3.2179793153494731E-5</v>
      </c>
      <c r="M181" s="96">
        <v>9.8018801339228847E-4</v>
      </c>
      <c r="N181" s="96">
        <f>K181/'סכום נכסי הקרן'!$C$42</f>
        <v>1.4877410649560713E-4</v>
      </c>
    </row>
    <row r="182" spans="2:14" s="150" customFormat="1">
      <c r="B182" s="108" t="s">
        <v>1481</v>
      </c>
      <c r="C182" s="85" t="s">
        <v>1482</v>
      </c>
      <c r="D182" s="98" t="s">
        <v>1389</v>
      </c>
      <c r="E182" s="98" t="s">
        <v>915</v>
      </c>
      <c r="F182" s="85"/>
      <c r="G182" s="98" t="s">
        <v>957</v>
      </c>
      <c r="H182" s="98" t="s">
        <v>158</v>
      </c>
      <c r="I182" s="95">
        <v>148460</v>
      </c>
      <c r="J182" s="97">
        <v>3172</v>
      </c>
      <c r="K182" s="95">
        <v>17696.990220000003</v>
      </c>
      <c r="L182" s="96">
        <v>2.9607005198350549E-5</v>
      </c>
      <c r="M182" s="96">
        <v>2.2480450319110352E-3</v>
      </c>
      <c r="N182" s="96">
        <f>K182/'סכום נכסי הקרן'!$C$42</f>
        <v>3.412109579130303E-4</v>
      </c>
    </row>
    <row r="183" spans="2:14" s="150" customFormat="1">
      <c r="B183" s="108" t="s">
        <v>1483</v>
      </c>
      <c r="C183" s="85" t="s">
        <v>1484</v>
      </c>
      <c r="D183" s="98" t="s">
        <v>1396</v>
      </c>
      <c r="E183" s="98" t="s">
        <v>915</v>
      </c>
      <c r="F183" s="85"/>
      <c r="G183" s="98" t="s">
        <v>935</v>
      </c>
      <c r="H183" s="98" t="s">
        <v>158</v>
      </c>
      <c r="I183" s="95">
        <v>150810</v>
      </c>
      <c r="J183" s="97">
        <v>4723</v>
      </c>
      <c r="K183" s="95">
        <v>26767.318190000002</v>
      </c>
      <c r="L183" s="96">
        <v>5.1907258076765399E-5</v>
      </c>
      <c r="M183" s="96">
        <v>3.4002469304981837E-3</v>
      </c>
      <c r="N183" s="96">
        <f>K183/'סכום נכסי הקרן'!$C$42</f>
        <v>5.1609353719656286E-4</v>
      </c>
    </row>
    <row r="184" spans="2:14" s="150" customFormat="1">
      <c r="B184" s="108" t="s">
        <v>1485</v>
      </c>
      <c r="C184" s="85" t="s">
        <v>1486</v>
      </c>
      <c r="D184" s="98" t="s">
        <v>1389</v>
      </c>
      <c r="E184" s="98" t="s">
        <v>915</v>
      </c>
      <c r="F184" s="85"/>
      <c r="G184" s="98" t="s">
        <v>969</v>
      </c>
      <c r="H184" s="98" t="s">
        <v>158</v>
      </c>
      <c r="I184" s="95">
        <v>37340</v>
      </c>
      <c r="J184" s="97">
        <v>4771</v>
      </c>
      <c r="K184" s="95">
        <v>6694.8446900000008</v>
      </c>
      <c r="L184" s="96">
        <v>6.1521444095130932E-5</v>
      </c>
      <c r="M184" s="96">
        <v>8.5044474555687893E-4</v>
      </c>
      <c r="N184" s="96">
        <f>K184/'סכום נכסי הקרן'!$C$42</f>
        <v>1.2908151845912385E-4</v>
      </c>
    </row>
    <row r="185" spans="2:14" s="150" customFormat="1">
      <c r="B185" s="108" t="s">
        <v>1487</v>
      </c>
      <c r="C185" s="85" t="s">
        <v>1488</v>
      </c>
      <c r="D185" s="98" t="s">
        <v>32</v>
      </c>
      <c r="E185" s="98" t="s">
        <v>915</v>
      </c>
      <c r="F185" s="85"/>
      <c r="G185" s="98" t="s">
        <v>1474</v>
      </c>
      <c r="H185" s="98" t="s">
        <v>160</v>
      </c>
      <c r="I185" s="95">
        <v>75913</v>
      </c>
      <c r="J185" s="97">
        <v>3847</v>
      </c>
      <c r="K185" s="95">
        <v>12274.328180000002</v>
      </c>
      <c r="L185" s="96">
        <v>1.3679301037865813E-4</v>
      </c>
      <c r="M185" s="96">
        <v>1.5592053870217158E-3</v>
      </c>
      <c r="N185" s="96">
        <f>K185/'סכום נכסי הקרן'!$C$42</f>
        <v>2.3665805450372802E-4</v>
      </c>
    </row>
    <row r="186" spans="2:14" s="150" customFormat="1">
      <c r="B186" s="108" t="s">
        <v>1489</v>
      </c>
      <c r="C186" s="85" t="s">
        <v>1490</v>
      </c>
      <c r="D186" s="98" t="s">
        <v>32</v>
      </c>
      <c r="E186" s="98" t="s">
        <v>915</v>
      </c>
      <c r="F186" s="85"/>
      <c r="G186" s="98" t="s">
        <v>932</v>
      </c>
      <c r="H186" s="98" t="s">
        <v>160</v>
      </c>
      <c r="I186" s="95">
        <v>31690</v>
      </c>
      <c r="J186" s="97">
        <v>6605</v>
      </c>
      <c r="K186" s="95">
        <v>8797.4022799999984</v>
      </c>
      <c r="L186" s="96">
        <v>4.831588127313643E-5</v>
      </c>
      <c r="M186" s="96">
        <v>1.1175322042573186E-3</v>
      </c>
      <c r="N186" s="96">
        <f>K186/'סכום נכסי הקרן'!$C$42</f>
        <v>1.6962037170098384E-4</v>
      </c>
    </row>
    <row r="187" spans="2:14" s="150" customFormat="1">
      <c r="B187" s="108" t="s">
        <v>1491</v>
      </c>
      <c r="C187" s="85" t="s">
        <v>1492</v>
      </c>
      <c r="D187" s="98" t="s">
        <v>1396</v>
      </c>
      <c r="E187" s="98" t="s">
        <v>915</v>
      </c>
      <c r="F187" s="85"/>
      <c r="G187" s="98" t="s">
        <v>952</v>
      </c>
      <c r="H187" s="98" t="s">
        <v>158</v>
      </c>
      <c r="I187" s="95">
        <v>68230</v>
      </c>
      <c r="J187" s="97">
        <v>7132</v>
      </c>
      <c r="K187" s="95">
        <v>18287.042800000003</v>
      </c>
      <c r="L187" s="96">
        <v>2.5014230578545167E-4</v>
      </c>
      <c r="M187" s="96">
        <v>2.3229992899258364E-3</v>
      </c>
      <c r="N187" s="96">
        <f>K187/'סכום נכסי הקרן'!$C$42</f>
        <v>3.5258760465001736E-4</v>
      </c>
    </row>
    <row r="188" spans="2:14" s="150" customFormat="1">
      <c r="B188" s="108" t="s">
        <v>1493</v>
      </c>
      <c r="C188" s="85" t="s">
        <v>1494</v>
      </c>
      <c r="D188" s="98" t="s">
        <v>1396</v>
      </c>
      <c r="E188" s="98" t="s">
        <v>915</v>
      </c>
      <c r="F188" s="85"/>
      <c r="G188" s="98" t="s">
        <v>1495</v>
      </c>
      <c r="H188" s="98" t="s">
        <v>158</v>
      </c>
      <c r="I188" s="95">
        <v>117966</v>
      </c>
      <c r="J188" s="97">
        <v>3936</v>
      </c>
      <c r="K188" s="95">
        <v>17448.926729999999</v>
      </c>
      <c r="L188" s="96">
        <v>1.5751741298077599E-4</v>
      </c>
      <c r="M188" s="96">
        <v>2.216533577739422E-3</v>
      </c>
      <c r="N188" s="96">
        <f>K188/'סכום נכסי הקרן'!$C$42</f>
        <v>3.3642811179095388E-4</v>
      </c>
    </row>
    <row r="189" spans="2:14" s="150" customFormat="1">
      <c r="B189" s="108" t="s">
        <v>1496</v>
      </c>
      <c r="C189" s="85" t="s">
        <v>1497</v>
      </c>
      <c r="D189" s="98" t="s">
        <v>149</v>
      </c>
      <c r="E189" s="98" t="s">
        <v>915</v>
      </c>
      <c r="F189" s="85"/>
      <c r="G189" s="98" t="s">
        <v>1495</v>
      </c>
      <c r="H189" s="98" t="s">
        <v>161</v>
      </c>
      <c r="I189" s="95">
        <v>153750</v>
      </c>
      <c r="J189" s="97">
        <v>1007</v>
      </c>
      <c r="K189" s="95">
        <v>7542.6704099999997</v>
      </c>
      <c r="L189" s="96">
        <v>3.8707666642868061E-4</v>
      </c>
      <c r="M189" s="96">
        <v>9.5814387258800603E-4</v>
      </c>
      <c r="N189" s="96">
        <f>K189/'סכום נכסי הקרן'!$C$42</f>
        <v>1.4542822049535881E-4</v>
      </c>
    </row>
    <row r="190" spans="2:14" s="150" customFormat="1">
      <c r="B190" s="108" t="s">
        <v>1498</v>
      </c>
      <c r="C190" s="85" t="s">
        <v>1499</v>
      </c>
      <c r="D190" s="98" t="s">
        <v>32</v>
      </c>
      <c r="E190" s="98" t="s">
        <v>915</v>
      </c>
      <c r="F190" s="85"/>
      <c r="G190" s="98" t="s">
        <v>1474</v>
      </c>
      <c r="H190" s="98" t="s">
        <v>160</v>
      </c>
      <c r="I190" s="95">
        <v>30455</v>
      </c>
      <c r="J190" s="97">
        <v>6916</v>
      </c>
      <c r="K190" s="95">
        <v>8852.6435600000004</v>
      </c>
      <c r="L190" s="96">
        <v>3.1050465647382839E-4</v>
      </c>
      <c r="M190" s="96">
        <v>1.1245494927067446E-3</v>
      </c>
      <c r="N190" s="96">
        <f>K190/'סכום נכסי הקרן'!$C$42</f>
        <v>1.7068546411674618E-4</v>
      </c>
    </row>
    <row r="191" spans="2:14" s="150" customFormat="1">
      <c r="B191" s="108" t="s">
        <v>1500</v>
      </c>
      <c r="C191" s="85" t="s">
        <v>1501</v>
      </c>
      <c r="D191" s="98" t="s">
        <v>1389</v>
      </c>
      <c r="E191" s="98" t="s">
        <v>915</v>
      </c>
      <c r="F191" s="85"/>
      <c r="G191" s="98" t="s">
        <v>1027</v>
      </c>
      <c r="H191" s="98" t="s">
        <v>158</v>
      </c>
      <c r="I191" s="95">
        <v>25556</v>
      </c>
      <c r="J191" s="97">
        <v>11672</v>
      </c>
      <c r="K191" s="95">
        <v>11209.72437</v>
      </c>
      <c r="L191" s="96">
        <v>1.8642436012862056E-4</v>
      </c>
      <c r="M191" s="96">
        <v>1.4239689837535863E-3</v>
      </c>
      <c r="N191" s="96">
        <f>K191/'סכום נכסי הקרן'!$C$42</f>
        <v>2.1613171181538571E-4</v>
      </c>
    </row>
    <row r="192" spans="2:14" s="150" customFormat="1">
      <c r="B192" s="108" t="s">
        <v>1502</v>
      </c>
      <c r="C192" s="85" t="s">
        <v>1503</v>
      </c>
      <c r="D192" s="98" t="s">
        <v>1389</v>
      </c>
      <c r="E192" s="98" t="s">
        <v>915</v>
      </c>
      <c r="F192" s="85"/>
      <c r="G192" s="98" t="s">
        <v>957</v>
      </c>
      <c r="H192" s="98" t="s">
        <v>158</v>
      </c>
      <c r="I192" s="95">
        <v>127464</v>
      </c>
      <c r="J192" s="97">
        <v>12827</v>
      </c>
      <c r="K192" s="95">
        <v>61442.575760000014</v>
      </c>
      <c r="L192" s="96">
        <v>5.48714010321102E-5</v>
      </c>
      <c r="M192" s="96">
        <v>7.8050377758012582E-3</v>
      </c>
      <c r="N192" s="96">
        <f>K192/'סכום נכסי הקרן'!$C$42</f>
        <v>1.184657948673124E-3</v>
      </c>
    </row>
    <row r="193" spans="2:14" s="150" customFormat="1">
      <c r="B193" s="108" t="s">
        <v>1504</v>
      </c>
      <c r="C193" s="85" t="s">
        <v>1505</v>
      </c>
      <c r="D193" s="98" t="s">
        <v>32</v>
      </c>
      <c r="E193" s="98" t="s">
        <v>915</v>
      </c>
      <c r="F193" s="85"/>
      <c r="G193" s="98" t="s">
        <v>805</v>
      </c>
      <c r="H193" s="98" t="s">
        <v>160</v>
      </c>
      <c r="I193" s="95">
        <v>24380</v>
      </c>
      <c r="J193" s="97">
        <v>8296</v>
      </c>
      <c r="K193" s="95">
        <v>8500.8398500000003</v>
      </c>
      <c r="L193" s="96">
        <v>3.5669975707985739E-4</v>
      </c>
      <c r="M193" s="96">
        <v>1.0798599397013086E-3</v>
      </c>
      <c r="N193" s="96">
        <f>K193/'סכום נכסי הקרן'!$C$42</f>
        <v>1.6390243042603434E-4</v>
      </c>
    </row>
    <row r="194" spans="2:14" s="150" customFormat="1">
      <c r="B194" s="108" t="s">
        <v>1506</v>
      </c>
      <c r="C194" s="85" t="s">
        <v>1507</v>
      </c>
      <c r="D194" s="98" t="s">
        <v>1389</v>
      </c>
      <c r="E194" s="98" t="s">
        <v>915</v>
      </c>
      <c r="F194" s="85"/>
      <c r="G194" s="98" t="s">
        <v>1426</v>
      </c>
      <c r="H194" s="98" t="s">
        <v>158</v>
      </c>
      <c r="I194" s="95">
        <v>75484</v>
      </c>
      <c r="J194" s="97">
        <v>7912</v>
      </c>
      <c r="K194" s="95">
        <v>22443.881159999997</v>
      </c>
      <c r="L194" s="96">
        <v>5.7199647203572831E-5</v>
      </c>
      <c r="M194" s="96">
        <v>2.8510416128002848E-3</v>
      </c>
      <c r="N194" s="96">
        <f>K194/'סכום נכסי הקרן'!$C$42</f>
        <v>4.3273449861746101E-4</v>
      </c>
    </row>
    <row r="195" spans="2:14" s="150" customFormat="1">
      <c r="B195" s="108" t="s">
        <v>1508</v>
      </c>
      <c r="C195" s="85" t="s">
        <v>1509</v>
      </c>
      <c r="D195" s="98" t="s">
        <v>1396</v>
      </c>
      <c r="E195" s="98" t="s">
        <v>915</v>
      </c>
      <c r="F195" s="85"/>
      <c r="G195" s="98" t="s">
        <v>980</v>
      </c>
      <c r="H195" s="98" t="s">
        <v>158</v>
      </c>
      <c r="I195" s="95">
        <v>42496</v>
      </c>
      <c r="J195" s="97">
        <v>16127</v>
      </c>
      <c r="K195" s="95">
        <v>25754.813859999998</v>
      </c>
      <c r="L195" s="96">
        <v>1.0480892711812483E-4</v>
      </c>
      <c r="M195" s="96">
        <v>3.2716287134709429E-3</v>
      </c>
      <c r="N195" s="96">
        <f>K195/'סכום נכסי הקרן'!$C$42</f>
        <v>4.965717107144554E-4</v>
      </c>
    </row>
    <row r="196" spans="2:14" s="150" customFormat="1">
      <c r="B196" s="108" t="s">
        <v>1510</v>
      </c>
      <c r="C196" s="85" t="s">
        <v>1511</v>
      </c>
      <c r="D196" s="98" t="s">
        <v>1512</v>
      </c>
      <c r="E196" s="98" t="s">
        <v>915</v>
      </c>
      <c r="F196" s="85"/>
      <c r="G196" s="98" t="s">
        <v>180</v>
      </c>
      <c r="H196" s="98" t="s">
        <v>160</v>
      </c>
      <c r="I196" s="95">
        <v>98206</v>
      </c>
      <c r="J196" s="97">
        <v>3300</v>
      </c>
      <c r="K196" s="95">
        <v>13621.073990000001</v>
      </c>
      <c r="L196" s="96">
        <v>3.1510094806863262E-5</v>
      </c>
      <c r="M196" s="96">
        <v>1.7302822305855419E-3</v>
      </c>
      <c r="N196" s="96">
        <f>K196/'סכום נכסי הקרן'!$C$42</f>
        <v>2.62624301994566E-4</v>
      </c>
    </row>
    <row r="197" spans="2:14" s="150" customFormat="1">
      <c r="B197" s="108" t="s">
        <v>1513</v>
      </c>
      <c r="C197" s="85" t="s">
        <v>1514</v>
      </c>
      <c r="D197" s="98" t="s">
        <v>150</v>
      </c>
      <c r="E197" s="98" t="s">
        <v>915</v>
      </c>
      <c r="F197" s="85"/>
      <c r="G197" s="98" t="s">
        <v>921</v>
      </c>
      <c r="H197" s="98" t="s">
        <v>167</v>
      </c>
      <c r="I197" s="95">
        <v>427981</v>
      </c>
      <c r="J197" s="97">
        <v>909.2</v>
      </c>
      <c r="K197" s="95">
        <v>14474.49785</v>
      </c>
      <c r="L197" s="96">
        <v>2.9267188192818607E-4</v>
      </c>
      <c r="M197" s="96">
        <v>1.8386924881907663E-3</v>
      </c>
      <c r="N197" s="96">
        <f>K197/'סכום נכסי הקרן'!$C$42</f>
        <v>2.7907894027804893E-4</v>
      </c>
    </row>
    <row r="198" spans="2:14" s="150" customFormat="1">
      <c r="B198" s="108" t="s">
        <v>1515</v>
      </c>
      <c r="C198" s="85" t="s">
        <v>1516</v>
      </c>
      <c r="D198" s="98" t="s">
        <v>1396</v>
      </c>
      <c r="E198" s="98" t="s">
        <v>915</v>
      </c>
      <c r="F198" s="85"/>
      <c r="G198" s="98" t="s">
        <v>935</v>
      </c>
      <c r="H198" s="98" t="s">
        <v>158</v>
      </c>
      <c r="I198" s="95">
        <v>53562</v>
      </c>
      <c r="J198" s="97">
        <v>6659</v>
      </c>
      <c r="K198" s="95">
        <v>13403.634470000001</v>
      </c>
      <c r="L198" s="96">
        <v>1.4828976075065882E-5</v>
      </c>
      <c r="M198" s="96">
        <v>1.7026609330315265E-3</v>
      </c>
      <c r="N198" s="96">
        <f>K198/'סכום נכסי הקרן'!$C$42</f>
        <v>2.5843190848668567E-4</v>
      </c>
    </row>
    <row r="199" spans="2:14" s="150" customFormat="1">
      <c r="B199" s="108" t="s">
        <v>1517</v>
      </c>
      <c r="C199" s="85" t="s">
        <v>1518</v>
      </c>
      <c r="D199" s="98" t="s">
        <v>1396</v>
      </c>
      <c r="E199" s="98" t="s">
        <v>915</v>
      </c>
      <c r="F199" s="85"/>
      <c r="G199" s="98" t="s">
        <v>957</v>
      </c>
      <c r="H199" s="98" t="s">
        <v>158</v>
      </c>
      <c r="I199" s="95">
        <v>200915</v>
      </c>
      <c r="J199" s="97">
        <v>2406</v>
      </c>
      <c r="K199" s="95">
        <v>18166.227999999999</v>
      </c>
      <c r="L199" s="96">
        <v>5.2463338143279967E-4</v>
      </c>
      <c r="M199" s="96">
        <v>2.3076522107024783E-3</v>
      </c>
      <c r="N199" s="96">
        <f>K199/'סכום נכסי הקרן'!$C$42</f>
        <v>3.5025820664924968E-4</v>
      </c>
    </row>
    <row r="200" spans="2:14" s="150" customFormat="1">
      <c r="B200" s="108" t="s">
        <v>1519</v>
      </c>
      <c r="C200" s="85" t="s">
        <v>1520</v>
      </c>
      <c r="D200" s="98" t="s">
        <v>1389</v>
      </c>
      <c r="E200" s="98" t="s">
        <v>915</v>
      </c>
      <c r="F200" s="85"/>
      <c r="G200" s="98" t="s">
        <v>989</v>
      </c>
      <c r="H200" s="98" t="s">
        <v>158</v>
      </c>
      <c r="I200" s="95">
        <v>65280</v>
      </c>
      <c r="J200" s="97">
        <v>5586</v>
      </c>
      <c r="K200" s="95">
        <v>13703.70033</v>
      </c>
      <c r="L200" s="96">
        <v>1.3162102870140895E-3</v>
      </c>
      <c r="M200" s="96">
        <v>1.7407782375806788E-3</v>
      </c>
      <c r="N200" s="96">
        <f>K200/'סכום נכסי הקרן'!$C$42</f>
        <v>2.6421739846293525E-4</v>
      </c>
    </row>
    <row r="201" spans="2:14" s="150" customFormat="1">
      <c r="B201" s="108" t="s">
        <v>1521</v>
      </c>
      <c r="C201" s="85" t="s">
        <v>1522</v>
      </c>
      <c r="D201" s="98" t="s">
        <v>32</v>
      </c>
      <c r="E201" s="98" t="s">
        <v>915</v>
      </c>
      <c r="F201" s="85"/>
      <c r="G201" s="98" t="s">
        <v>487</v>
      </c>
      <c r="H201" s="98" t="s">
        <v>160</v>
      </c>
      <c r="I201" s="95">
        <v>159622</v>
      </c>
      <c r="J201" s="97">
        <v>2638</v>
      </c>
      <c r="K201" s="95">
        <v>17698.1116</v>
      </c>
      <c r="L201" s="96">
        <v>1.6829333974252805E-4</v>
      </c>
      <c r="M201" s="96">
        <v>2.2481874805820546E-3</v>
      </c>
      <c r="N201" s="96">
        <f>K201/'סכום נכסי הקרן'!$C$42</f>
        <v>3.4123257894232546E-4</v>
      </c>
    </row>
    <row r="202" spans="2:14" s="150" customFormat="1">
      <c r="B202" s="108" t="s">
        <v>1523</v>
      </c>
      <c r="C202" s="85" t="s">
        <v>1524</v>
      </c>
      <c r="D202" s="98" t="s">
        <v>1396</v>
      </c>
      <c r="E202" s="98" t="s">
        <v>915</v>
      </c>
      <c r="F202" s="85"/>
      <c r="G202" s="98" t="s">
        <v>1525</v>
      </c>
      <c r="H202" s="98" t="s">
        <v>158</v>
      </c>
      <c r="I202" s="95">
        <v>148692</v>
      </c>
      <c r="J202" s="97">
        <v>2968</v>
      </c>
      <c r="K202" s="95">
        <v>16584.725029999998</v>
      </c>
      <c r="L202" s="96">
        <v>1.5748380174213675E-4</v>
      </c>
      <c r="M202" s="96">
        <v>2.1067542133332367E-3</v>
      </c>
      <c r="N202" s="96">
        <f>K202/'סכום נכסי הקרן'!$C$42</f>
        <v>3.1976566884323612E-4</v>
      </c>
    </row>
    <row r="203" spans="2:14" s="150" customFormat="1">
      <c r="B203" s="108" t="s">
        <v>1526</v>
      </c>
      <c r="C203" s="85" t="s">
        <v>1527</v>
      </c>
      <c r="D203" s="98" t="s">
        <v>1528</v>
      </c>
      <c r="E203" s="98" t="s">
        <v>915</v>
      </c>
      <c r="F203" s="85"/>
      <c r="G203" s="98" t="s">
        <v>957</v>
      </c>
      <c r="H203" s="98" t="s">
        <v>163</v>
      </c>
      <c r="I203" s="95">
        <v>5241451</v>
      </c>
      <c r="J203" s="97">
        <v>514</v>
      </c>
      <c r="K203" s="95">
        <v>13053.750910000001</v>
      </c>
      <c r="L203" s="96">
        <v>4.7183490082520634E-4</v>
      </c>
      <c r="M203" s="96">
        <v>1.6582152962861078E-3</v>
      </c>
      <c r="N203" s="96">
        <f>K203/'סכום נכסי הקרן'!$C$42</f>
        <v>2.5168589669702547E-4</v>
      </c>
    </row>
    <row r="204" spans="2:14" s="150" customFormat="1">
      <c r="B204" s="108" t="s">
        <v>1529</v>
      </c>
      <c r="C204" s="85" t="s">
        <v>1530</v>
      </c>
      <c r="D204" s="98" t="s">
        <v>1396</v>
      </c>
      <c r="E204" s="98" t="s">
        <v>915</v>
      </c>
      <c r="F204" s="85"/>
      <c r="G204" s="98" t="s">
        <v>969</v>
      </c>
      <c r="H204" s="98" t="s">
        <v>158</v>
      </c>
      <c r="I204" s="95">
        <v>117054</v>
      </c>
      <c r="J204" s="97">
        <v>10177</v>
      </c>
      <c r="K204" s="95">
        <v>44767.496619999998</v>
      </c>
      <c r="L204" s="96">
        <v>1.086397805531006E-4</v>
      </c>
      <c r="M204" s="96">
        <v>5.686805898437404E-3</v>
      </c>
      <c r="N204" s="96">
        <f>K204/'סכום נכסי הקרן'!$C$42</f>
        <v>8.6315018628509719E-4</v>
      </c>
    </row>
    <row r="205" spans="2:14" s="150" customFormat="1">
      <c r="B205" s="108" t="s">
        <v>1531</v>
      </c>
      <c r="C205" s="85" t="s">
        <v>1532</v>
      </c>
      <c r="D205" s="98" t="s">
        <v>1396</v>
      </c>
      <c r="E205" s="98" t="s">
        <v>915</v>
      </c>
      <c r="F205" s="85"/>
      <c r="G205" s="98" t="s">
        <v>1426</v>
      </c>
      <c r="H205" s="98" t="s">
        <v>158</v>
      </c>
      <c r="I205" s="95">
        <v>43036</v>
      </c>
      <c r="J205" s="97">
        <v>6241</v>
      </c>
      <c r="K205" s="95">
        <v>10167.92037</v>
      </c>
      <c r="L205" s="96">
        <v>1.55633850475743E-5</v>
      </c>
      <c r="M205" s="96">
        <v>1.2916288356656792E-3</v>
      </c>
      <c r="N205" s="96">
        <f>K205/'סכום נכסי הקרן'!$C$42</f>
        <v>1.9604496619488512E-4</v>
      </c>
    </row>
    <row r="206" spans="2:14" s="150" customFormat="1">
      <c r="B206" s="108" t="s">
        <v>1533</v>
      </c>
      <c r="C206" s="85" t="s">
        <v>1534</v>
      </c>
      <c r="D206" s="98" t="s">
        <v>1396</v>
      </c>
      <c r="E206" s="98" t="s">
        <v>915</v>
      </c>
      <c r="F206" s="85"/>
      <c r="G206" s="98" t="s">
        <v>980</v>
      </c>
      <c r="H206" s="98" t="s">
        <v>158</v>
      </c>
      <c r="I206" s="95">
        <v>57039</v>
      </c>
      <c r="J206" s="97">
        <v>10828</v>
      </c>
      <c r="K206" s="95">
        <v>23210.095420000001</v>
      </c>
      <c r="L206" s="96">
        <v>2.9661466458658347E-4</v>
      </c>
      <c r="M206" s="96">
        <v>2.948373652834175E-3</v>
      </c>
      <c r="N206" s="96">
        <f>K206/'סכום נכסי הקרן'!$C$42</f>
        <v>4.4750767181646984E-4</v>
      </c>
    </row>
    <row r="207" spans="2:14" s="150" customFormat="1">
      <c r="B207" s="108" t="s">
        <v>1430</v>
      </c>
      <c r="C207" s="85" t="s">
        <v>1431</v>
      </c>
      <c r="D207" s="98" t="s">
        <v>1389</v>
      </c>
      <c r="E207" s="98" t="s">
        <v>915</v>
      </c>
      <c r="F207" s="85"/>
      <c r="G207" s="98" t="s">
        <v>989</v>
      </c>
      <c r="H207" s="98" t="s">
        <v>158</v>
      </c>
      <c r="I207" s="95">
        <v>1479894</v>
      </c>
      <c r="J207" s="97">
        <v>3812</v>
      </c>
      <c r="K207" s="95">
        <v>212002.15578</v>
      </c>
      <c r="L207" s="96">
        <v>2.7666146798112287E-3</v>
      </c>
      <c r="M207" s="96">
        <v>2.6930590294221134E-2</v>
      </c>
      <c r="N207" s="96">
        <f>K207/'סכום נכסי הקרן'!$C$42</f>
        <v>4.0875571356518078E-3</v>
      </c>
    </row>
    <row r="208" spans="2:14" s="150" customFormat="1">
      <c r="B208" s="108" t="s">
        <v>1535</v>
      </c>
      <c r="C208" s="85" t="s">
        <v>1536</v>
      </c>
      <c r="D208" s="98" t="s">
        <v>1389</v>
      </c>
      <c r="E208" s="98" t="s">
        <v>915</v>
      </c>
      <c r="F208" s="85"/>
      <c r="G208" s="98" t="s">
        <v>969</v>
      </c>
      <c r="H208" s="98" t="s">
        <v>158</v>
      </c>
      <c r="I208" s="95">
        <v>85202</v>
      </c>
      <c r="J208" s="97">
        <v>3928</v>
      </c>
      <c r="K208" s="95">
        <v>12577.028490000001</v>
      </c>
      <c r="L208" s="96">
        <v>2.0752404726425866E-5</v>
      </c>
      <c r="M208" s="96">
        <v>1.5976573452131369E-3</v>
      </c>
      <c r="N208" s="96">
        <f>K208/'סכום נכסי הקרן'!$C$42</f>
        <v>2.4249433860919952E-4</v>
      </c>
    </row>
    <row r="209" spans="2:14" s="150" customFormat="1">
      <c r="B209" s="108" t="s">
        <v>1537</v>
      </c>
      <c r="C209" s="85" t="s">
        <v>1538</v>
      </c>
      <c r="D209" s="98" t="s">
        <v>32</v>
      </c>
      <c r="E209" s="98" t="s">
        <v>915</v>
      </c>
      <c r="F209" s="85"/>
      <c r="G209" s="98" t="s">
        <v>995</v>
      </c>
      <c r="H209" s="98" t="s">
        <v>160</v>
      </c>
      <c r="I209" s="95">
        <v>141437</v>
      </c>
      <c r="J209" s="97">
        <v>1393</v>
      </c>
      <c r="K209" s="95">
        <v>8280.8237699999991</v>
      </c>
      <c r="L209" s="96">
        <v>5.3170673155289507E-5</v>
      </c>
      <c r="M209" s="96">
        <v>1.0519113422598311E-3</v>
      </c>
      <c r="N209" s="96">
        <f>K209/'סכום נכסי הקרן'!$C$42</f>
        <v>1.5966035895061313E-4</v>
      </c>
    </row>
    <row r="210" spans="2:14" s="150" customFormat="1">
      <c r="B210" s="108" t="s">
        <v>1539</v>
      </c>
      <c r="C210" s="85" t="s">
        <v>1540</v>
      </c>
      <c r="D210" s="98" t="s">
        <v>1396</v>
      </c>
      <c r="E210" s="98" t="s">
        <v>915</v>
      </c>
      <c r="F210" s="85"/>
      <c r="G210" s="98" t="s">
        <v>1426</v>
      </c>
      <c r="H210" s="98" t="s">
        <v>158</v>
      </c>
      <c r="I210" s="95">
        <v>201867</v>
      </c>
      <c r="J210" s="97">
        <v>3387</v>
      </c>
      <c r="K210" s="95">
        <v>25694.330220000007</v>
      </c>
      <c r="L210" s="96">
        <v>3.3280344122797369E-5</v>
      </c>
      <c r="M210" s="96">
        <v>3.2639454891077286E-3</v>
      </c>
      <c r="N210" s="96">
        <f>K210/'סכום נכסי הקרן'!$C$42</f>
        <v>4.9540554175092513E-4</v>
      </c>
    </row>
    <row r="211" spans="2:14" s="150" customFormat="1">
      <c r="B211" s="108" t="s">
        <v>1541</v>
      </c>
      <c r="C211" s="85" t="s">
        <v>1542</v>
      </c>
      <c r="D211" s="98" t="s">
        <v>149</v>
      </c>
      <c r="E211" s="98" t="s">
        <v>915</v>
      </c>
      <c r="F211" s="85"/>
      <c r="G211" s="98" t="s">
        <v>1471</v>
      </c>
      <c r="H211" s="98" t="s">
        <v>161</v>
      </c>
      <c r="I211" s="95">
        <v>134230</v>
      </c>
      <c r="J211" s="97">
        <v>1463</v>
      </c>
      <c r="K211" s="95">
        <v>9566.9708900000005</v>
      </c>
      <c r="L211" s="96">
        <v>1.2346891758441565E-4</v>
      </c>
      <c r="M211" s="96">
        <v>1.215290346682578E-3</v>
      </c>
      <c r="N211" s="96">
        <f>K211/'סכום נכסי הקרן'!$C$42</f>
        <v>1.8445821922949423E-4</v>
      </c>
    </row>
    <row r="212" spans="2:14" s="150" customFormat="1">
      <c r="B212" s="108" t="s">
        <v>1543</v>
      </c>
      <c r="C212" s="85" t="s">
        <v>1544</v>
      </c>
      <c r="D212" s="98" t="s">
        <v>32</v>
      </c>
      <c r="E212" s="98" t="s">
        <v>915</v>
      </c>
      <c r="F212" s="85"/>
      <c r="G212" s="98" t="s">
        <v>952</v>
      </c>
      <c r="H212" s="98" t="s">
        <v>160</v>
      </c>
      <c r="I212" s="95">
        <v>28124</v>
      </c>
      <c r="J212" s="97">
        <v>7314</v>
      </c>
      <c r="K212" s="95">
        <v>8645.52628</v>
      </c>
      <c r="L212" s="96">
        <v>9.5102741733186399E-5</v>
      </c>
      <c r="M212" s="96">
        <v>1.0982394271792898E-3</v>
      </c>
      <c r="N212" s="96">
        <f>K212/'סכום נכסי הקרן'!$C$42</f>
        <v>1.6669209097077054E-4</v>
      </c>
    </row>
    <row r="213" spans="2:14" s="150" customFormat="1">
      <c r="B213" s="108" t="s">
        <v>1545</v>
      </c>
      <c r="C213" s="85" t="s">
        <v>1546</v>
      </c>
      <c r="D213" s="98" t="s">
        <v>152</v>
      </c>
      <c r="E213" s="98" t="s">
        <v>915</v>
      </c>
      <c r="F213" s="85"/>
      <c r="G213" s="98" t="s">
        <v>1426</v>
      </c>
      <c r="H213" s="98" t="s">
        <v>1547</v>
      </c>
      <c r="I213" s="95">
        <v>13880</v>
      </c>
      <c r="J213" s="97">
        <v>24100</v>
      </c>
      <c r="K213" s="95">
        <v>12980.582940000004</v>
      </c>
      <c r="L213" s="96">
        <v>1.9756243819946606E-5</v>
      </c>
      <c r="M213" s="96">
        <v>1.6489207840889085E-3</v>
      </c>
      <c r="N213" s="96">
        <f>K213/'סכום נכסי הקרן'!$C$42</f>
        <v>2.5027516454303263E-4</v>
      </c>
    </row>
    <row r="214" spans="2:14" s="150" customFormat="1">
      <c r="B214" s="108" t="s">
        <v>1548</v>
      </c>
      <c r="C214" s="85" t="s">
        <v>1549</v>
      </c>
      <c r="D214" s="98" t="s">
        <v>1396</v>
      </c>
      <c r="E214" s="98" t="s">
        <v>915</v>
      </c>
      <c r="F214" s="85"/>
      <c r="G214" s="98" t="s">
        <v>980</v>
      </c>
      <c r="H214" s="98" t="s">
        <v>158</v>
      </c>
      <c r="I214" s="95">
        <v>51220</v>
      </c>
      <c r="J214" s="97">
        <v>12656</v>
      </c>
      <c r="K214" s="95">
        <v>24360.871230000004</v>
      </c>
      <c r="L214" s="96">
        <v>1.9401515151515152E-4</v>
      </c>
      <c r="M214" s="96">
        <v>3.0945564675588081E-3</v>
      </c>
      <c r="N214" s="96">
        <f>K214/'סכום נכסי הקרן'!$C$42</f>
        <v>4.6969547389987091E-4</v>
      </c>
    </row>
    <row r="215" spans="2:14" s="150" customFormat="1">
      <c r="B215" s="108" t="s">
        <v>1550</v>
      </c>
      <c r="C215" s="85" t="s">
        <v>1551</v>
      </c>
      <c r="D215" s="98" t="s">
        <v>32</v>
      </c>
      <c r="E215" s="98" t="s">
        <v>915</v>
      </c>
      <c r="F215" s="85"/>
      <c r="G215" s="98" t="s">
        <v>1552</v>
      </c>
      <c r="H215" s="98" t="s">
        <v>164</v>
      </c>
      <c r="I215" s="95">
        <v>194658</v>
      </c>
      <c r="J215" s="97">
        <v>14380</v>
      </c>
      <c r="K215" s="95">
        <v>12240.823060000001</v>
      </c>
      <c r="L215" s="96">
        <v>5.5949664237774988E-4</v>
      </c>
      <c r="M215" s="96">
        <v>1.5549492385115323E-3</v>
      </c>
      <c r="N215" s="96">
        <f>K215/'סכום נכסי הקרן'!$C$42</f>
        <v>2.3601205120327574E-4</v>
      </c>
    </row>
    <row r="216" spans="2:14" s="150" customFormat="1">
      <c r="B216" s="108" t="s">
        <v>1553</v>
      </c>
      <c r="C216" s="85" t="s">
        <v>1554</v>
      </c>
      <c r="D216" s="98" t="s">
        <v>32</v>
      </c>
      <c r="E216" s="98" t="s">
        <v>915</v>
      </c>
      <c r="F216" s="85"/>
      <c r="G216" s="98" t="s">
        <v>1474</v>
      </c>
      <c r="H216" s="98" t="s">
        <v>160</v>
      </c>
      <c r="I216" s="95">
        <v>29734</v>
      </c>
      <c r="J216" s="97">
        <v>10401.1</v>
      </c>
      <c r="K216" s="95">
        <v>12998.462880000001</v>
      </c>
      <c r="L216" s="96">
        <v>3.4981176470588233E-5</v>
      </c>
      <c r="M216" s="96">
        <v>1.6511920691937867E-3</v>
      </c>
      <c r="N216" s="96">
        <f>K216/'סכום נכסי הקרן'!$C$42</f>
        <v>2.5061990290695693E-4</v>
      </c>
    </row>
    <row r="217" spans="2:14" s="150" customFormat="1">
      <c r="B217" s="108" t="s">
        <v>1555</v>
      </c>
      <c r="C217" s="85" t="s">
        <v>1556</v>
      </c>
      <c r="D217" s="98" t="s">
        <v>1396</v>
      </c>
      <c r="E217" s="98" t="s">
        <v>915</v>
      </c>
      <c r="F217" s="85"/>
      <c r="G217" s="98" t="s">
        <v>1495</v>
      </c>
      <c r="H217" s="98" t="s">
        <v>158</v>
      </c>
      <c r="I217" s="95">
        <v>161522</v>
      </c>
      <c r="J217" s="97">
        <v>3889</v>
      </c>
      <c r="K217" s="95">
        <v>23606.217399999998</v>
      </c>
      <c r="L217" s="96">
        <v>2.6042162868230244E-4</v>
      </c>
      <c r="M217" s="96">
        <v>2.9986929465728E-3</v>
      </c>
      <c r="N217" s="96">
        <f>K217/'סכום נכסי הקרן'!$C$42</f>
        <v>4.5514519427457994E-4</v>
      </c>
    </row>
    <row r="218" spans="2:14" s="150" customFormat="1">
      <c r="B218" s="108" t="s">
        <v>1557</v>
      </c>
      <c r="C218" s="85" t="s">
        <v>1558</v>
      </c>
      <c r="D218" s="98" t="s">
        <v>32</v>
      </c>
      <c r="E218" s="98" t="s">
        <v>915</v>
      </c>
      <c r="F218" s="85"/>
      <c r="G218" s="98" t="s">
        <v>1474</v>
      </c>
      <c r="H218" s="98" t="s">
        <v>160</v>
      </c>
      <c r="I218" s="95">
        <v>39618</v>
      </c>
      <c r="J218" s="97">
        <v>8199</v>
      </c>
      <c r="K218" s="95">
        <v>13652.520069999999</v>
      </c>
      <c r="L218" s="96">
        <v>1.8692195524762465E-4</v>
      </c>
      <c r="M218" s="96">
        <v>1.7342768196675418E-3</v>
      </c>
      <c r="N218" s="96">
        <f>K218/'סכום נכסי הקרן'!$C$42</f>
        <v>2.6323060549284579E-4</v>
      </c>
    </row>
    <row r="219" spans="2:14" s="150" customFormat="1">
      <c r="B219" s="108" t="s">
        <v>1559</v>
      </c>
      <c r="C219" s="85" t="s">
        <v>1560</v>
      </c>
      <c r="D219" s="98" t="s">
        <v>1396</v>
      </c>
      <c r="E219" s="98" t="s">
        <v>915</v>
      </c>
      <c r="F219" s="85"/>
      <c r="G219" s="98" t="s">
        <v>1027</v>
      </c>
      <c r="H219" s="98" t="s">
        <v>158</v>
      </c>
      <c r="I219" s="95">
        <v>90959</v>
      </c>
      <c r="J219" s="97">
        <v>7478</v>
      </c>
      <c r="K219" s="95">
        <v>25561.592880000007</v>
      </c>
      <c r="L219" s="96">
        <v>1.3852083122568105E-4</v>
      </c>
      <c r="M219" s="96">
        <v>3.2470838920775819E-3</v>
      </c>
      <c r="N219" s="96">
        <f>K219/'סכום נכסי הקרן'!$C$42</f>
        <v>4.9284626842991471E-4</v>
      </c>
    </row>
    <row r="220" spans="2:14" s="150" customFormat="1">
      <c r="B220" s="108" t="s">
        <v>1561</v>
      </c>
      <c r="C220" s="85" t="s">
        <v>1562</v>
      </c>
      <c r="D220" s="98" t="s">
        <v>1396</v>
      </c>
      <c r="E220" s="98" t="s">
        <v>915</v>
      </c>
      <c r="F220" s="85"/>
      <c r="G220" s="98" t="s">
        <v>935</v>
      </c>
      <c r="H220" s="98" t="s">
        <v>158</v>
      </c>
      <c r="I220" s="95">
        <v>140521</v>
      </c>
      <c r="J220" s="97">
        <v>4289</v>
      </c>
      <c r="K220" s="95">
        <v>22797.123729999996</v>
      </c>
      <c r="L220" s="96">
        <v>8.2102389695568574E-5</v>
      </c>
      <c r="M220" s="96">
        <v>2.8959139438959158E-3</v>
      </c>
      <c r="N220" s="96">
        <f>K220/'סכום נכסי הקרן'!$C$42</f>
        <v>4.3954527458484245E-4</v>
      </c>
    </row>
    <row r="221" spans="2:14" s="150" customFormat="1">
      <c r="B221" s="108" t="s">
        <v>1563</v>
      </c>
      <c r="C221" s="85" t="s">
        <v>1564</v>
      </c>
      <c r="D221" s="98" t="s">
        <v>32</v>
      </c>
      <c r="E221" s="98" t="s">
        <v>915</v>
      </c>
      <c r="F221" s="85"/>
      <c r="G221" s="98" t="s">
        <v>1474</v>
      </c>
      <c r="H221" s="98" t="s">
        <v>160</v>
      </c>
      <c r="I221" s="95">
        <v>46032</v>
      </c>
      <c r="J221" s="97">
        <v>6812</v>
      </c>
      <c r="K221" s="95">
        <v>13179.346439999999</v>
      </c>
      <c r="L221" s="96">
        <v>7.7247349631553026E-5</v>
      </c>
      <c r="M221" s="96">
        <v>1.6741696706591943E-3</v>
      </c>
      <c r="N221" s="96">
        <f>K221/'סכום נכסי הקרן'!$C$42</f>
        <v>2.5410747068040616E-4</v>
      </c>
    </row>
    <row r="222" spans="2:14" s="150" customFormat="1">
      <c r="B222" s="108" t="s">
        <v>1565</v>
      </c>
      <c r="C222" s="85" t="s">
        <v>1566</v>
      </c>
      <c r="D222" s="98" t="s">
        <v>1396</v>
      </c>
      <c r="E222" s="98" t="s">
        <v>915</v>
      </c>
      <c r="F222" s="85"/>
      <c r="G222" s="98" t="s">
        <v>969</v>
      </c>
      <c r="H222" s="98" t="s">
        <v>158</v>
      </c>
      <c r="I222" s="95">
        <v>140764</v>
      </c>
      <c r="J222" s="97">
        <v>8270</v>
      </c>
      <c r="K222" s="95">
        <v>43747.564959999996</v>
      </c>
      <c r="L222" s="96">
        <v>7.4619103097676431E-5</v>
      </c>
      <c r="M222" s="96">
        <v>5.5572441892061614E-3</v>
      </c>
      <c r="N222" s="96">
        <f>K222/'סכום נכסי הקרן'!$C$42</f>
        <v>8.4348515543023871E-4</v>
      </c>
    </row>
    <row r="223" spans="2:14" s="150" customFormat="1">
      <c r="B223" s="108" t="s">
        <v>1567</v>
      </c>
      <c r="C223" s="85" t="s">
        <v>1568</v>
      </c>
      <c r="D223" s="98" t="s">
        <v>32</v>
      </c>
      <c r="E223" s="98" t="s">
        <v>915</v>
      </c>
      <c r="F223" s="85"/>
      <c r="G223" s="98" t="s">
        <v>952</v>
      </c>
      <c r="H223" s="98" t="s">
        <v>160</v>
      </c>
      <c r="I223" s="95">
        <v>24947</v>
      </c>
      <c r="J223" s="97">
        <v>11671</v>
      </c>
      <c r="K223" s="95">
        <v>12237.305039999999</v>
      </c>
      <c r="L223" s="96">
        <v>1.2098128640589486E-4</v>
      </c>
      <c r="M223" s="96">
        <v>1.5545023451536872E-3</v>
      </c>
      <c r="N223" s="96">
        <f>K223/'סכום נכסי הקרן'!$C$42</f>
        <v>2.3594422119606914E-4</v>
      </c>
    </row>
    <row r="224" spans="2:14" s="150" customFormat="1">
      <c r="B224" s="108" t="s">
        <v>1569</v>
      </c>
      <c r="C224" s="85" t="s">
        <v>1570</v>
      </c>
      <c r="D224" s="98" t="s">
        <v>32</v>
      </c>
      <c r="E224" s="98" t="s">
        <v>915</v>
      </c>
      <c r="F224" s="85"/>
      <c r="G224" s="98" t="s">
        <v>805</v>
      </c>
      <c r="H224" s="98" t="s">
        <v>160</v>
      </c>
      <c r="I224" s="95">
        <v>61921</v>
      </c>
      <c r="J224" s="97">
        <v>3371.8</v>
      </c>
      <c r="K224" s="95">
        <v>8775.2431099999994</v>
      </c>
      <c r="L224" s="96">
        <v>1.3287750447304122E-4</v>
      </c>
      <c r="M224" s="96">
        <v>1.114717329444681E-3</v>
      </c>
      <c r="N224" s="96">
        <f>K224/'סכום נכסי הקרן'!$C$42</f>
        <v>1.6919312664245899E-4</v>
      </c>
    </row>
    <row r="225" spans="2:14" s="150" customFormat="1">
      <c r="B225" s="108" t="s">
        <v>1571</v>
      </c>
      <c r="C225" s="85" t="s">
        <v>1572</v>
      </c>
      <c r="D225" s="98" t="s">
        <v>1396</v>
      </c>
      <c r="E225" s="98" t="s">
        <v>915</v>
      </c>
      <c r="F225" s="85"/>
      <c r="G225" s="98" t="s">
        <v>384</v>
      </c>
      <c r="H225" s="98" t="s">
        <v>158</v>
      </c>
      <c r="I225" s="95">
        <v>131463</v>
      </c>
      <c r="J225" s="97">
        <v>9286</v>
      </c>
      <c r="K225" s="95">
        <v>45876.364409999987</v>
      </c>
      <c r="L225" s="96">
        <v>8.1801321155520551E-5</v>
      </c>
      <c r="M225" s="96">
        <v>5.827665145991175E-3</v>
      </c>
      <c r="N225" s="96">
        <f>K225/'סכום נכסי הקרן'!$C$42</f>
        <v>8.8452997098979822E-4</v>
      </c>
    </row>
    <row r="226" spans="2:14" s="150" customFormat="1">
      <c r="B226" s="108" t="s">
        <v>1573</v>
      </c>
      <c r="C226" s="85" t="s">
        <v>1574</v>
      </c>
      <c r="D226" s="98" t="s">
        <v>1396</v>
      </c>
      <c r="E226" s="98" t="s">
        <v>915</v>
      </c>
      <c r="F226" s="85"/>
      <c r="G226" s="98" t="s">
        <v>935</v>
      </c>
      <c r="H226" s="98" t="s">
        <v>158</v>
      </c>
      <c r="I226" s="95">
        <v>283304</v>
      </c>
      <c r="J226" s="97">
        <v>4428</v>
      </c>
      <c r="K226" s="95">
        <v>47142.986799999999</v>
      </c>
      <c r="L226" s="96">
        <v>5.6149311863866837E-5</v>
      </c>
      <c r="M226" s="96">
        <v>5.9885639279732561E-3</v>
      </c>
      <c r="N226" s="96">
        <f>K226/'סכום נכסי הקרן'!$C$42</f>
        <v>9.0895138014656935E-4</v>
      </c>
    </row>
    <row r="227" spans="2:14" s="150" customFormat="1">
      <c r="B227" s="108" t="s">
        <v>1575</v>
      </c>
      <c r="C227" s="85" t="s">
        <v>1576</v>
      </c>
      <c r="D227" s="98" t="s">
        <v>32</v>
      </c>
      <c r="E227" s="98" t="s">
        <v>915</v>
      </c>
      <c r="F227" s="85"/>
      <c r="G227" s="98" t="s">
        <v>1027</v>
      </c>
      <c r="H227" s="98" t="s">
        <v>160</v>
      </c>
      <c r="I227" s="95">
        <v>44360</v>
      </c>
      <c r="J227" s="97">
        <v>3690.9</v>
      </c>
      <c r="K227" s="95">
        <v>6881.5014499999988</v>
      </c>
      <c r="L227" s="96">
        <v>1.7941336182549099E-4</v>
      </c>
      <c r="M227" s="96">
        <v>8.7415571543221894E-4</v>
      </c>
      <c r="N227" s="96">
        <f>K227/'סכום נכסי הקרן'!$C$42</f>
        <v>1.3268039776508425E-4</v>
      </c>
    </row>
    <row r="228" spans="2:14" s="150" customFormat="1">
      <c r="B228" s="156"/>
      <c r="C228" s="156"/>
      <c r="D228" s="156"/>
    </row>
    <row r="229" spans="2:14" s="150" customFormat="1">
      <c r="B229" s="156"/>
      <c r="C229" s="156"/>
      <c r="D229" s="156"/>
    </row>
    <row r="230" spans="2:14" s="150" customFormat="1">
      <c r="B230" s="156"/>
      <c r="C230" s="156"/>
      <c r="D230" s="156"/>
    </row>
    <row r="231" spans="2:14" s="150" customFormat="1">
      <c r="B231" s="157" t="s">
        <v>2681</v>
      </c>
      <c r="C231" s="156"/>
      <c r="D231" s="156"/>
    </row>
    <row r="232" spans="2:14" s="150" customFormat="1">
      <c r="B232" s="157" t="s">
        <v>140</v>
      </c>
      <c r="C232" s="156"/>
      <c r="D232" s="156"/>
    </row>
    <row r="233" spans="2:14" s="150" customFormat="1">
      <c r="B233" s="156"/>
      <c r="C233" s="156"/>
      <c r="D233" s="156"/>
    </row>
    <row r="234" spans="2:14" s="150" customFormat="1">
      <c r="B234" s="156"/>
      <c r="C234" s="156"/>
      <c r="D234" s="156"/>
    </row>
    <row r="235" spans="2:14" s="150" customFormat="1">
      <c r="B235" s="156"/>
      <c r="C235" s="156"/>
      <c r="D235" s="156"/>
    </row>
    <row r="236" spans="2:14" s="150" customFormat="1">
      <c r="B236" s="156"/>
      <c r="C236" s="156"/>
      <c r="D236" s="156"/>
    </row>
    <row r="237" spans="2:14" s="150" customFormat="1">
      <c r="B237" s="156"/>
      <c r="C237" s="156"/>
      <c r="D237" s="156"/>
    </row>
    <row r="238" spans="2:14">
      <c r="E238" s="1"/>
      <c r="F238" s="1"/>
      <c r="G238" s="1"/>
    </row>
    <row r="239" spans="2:14">
      <c r="E239" s="1"/>
      <c r="F239" s="1"/>
      <c r="G239" s="1"/>
    </row>
    <row r="240" spans="2:14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3"/>
      <c r="E273" s="1"/>
      <c r="F273" s="1"/>
      <c r="G273" s="1"/>
    </row>
    <row r="274" spans="2:7">
      <c r="B274" s="43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3"/>
      <c r="E294" s="1"/>
      <c r="F294" s="1"/>
      <c r="G294" s="1"/>
    </row>
    <row r="295" spans="2:7">
      <c r="B295" s="43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3"/>
      <c r="E361" s="1"/>
      <c r="F361" s="1"/>
      <c r="G361" s="1"/>
    </row>
    <row r="362" spans="2:7">
      <c r="B362" s="43"/>
      <c r="E362" s="1"/>
      <c r="F362" s="1"/>
      <c r="G362" s="1"/>
    </row>
    <row r="363" spans="2:7">
      <c r="B363" s="3"/>
    </row>
  </sheetData>
  <sheetProtection password="CC23" sheet="1" objects="1" scenarios="1"/>
  <mergeCells count="2">
    <mergeCell ref="B6:N6"/>
    <mergeCell ref="B7:N7"/>
  </mergeCells>
  <phoneticPr fontId="5" type="noConversion"/>
  <dataValidations count="4">
    <dataValidation allowBlank="1" showInputMessage="1" showErrorMessage="1" sqref="A1"/>
    <dataValidation type="list" allowBlank="1" showInputMessage="1" showErrorMessage="1" sqref="E12:E357">
      <formula1>$AS$6:$AS$23</formula1>
    </dataValidation>
    <dataValidation type="list" allowBlank="1" showInputMessage="1" showErrorMessage="1" sqref="H12:H357">
      <formula1>$AW$6:$AW$19</formula1>
    </dataValidation>
    <dataValidation type="list" allowBlank="1" showInputMessage="1" showErrorMessage="1" sqref="G12:G363">
      <formula1>$AU$6:$AU$29</formula1>
    </dataValidation>
  </dataValidations>
  <printOptions gridLines="1"/>
  <pageMargins left="0" right="0" top="0.51181102362204722" bottom="0.51181102362204722" header="0" footer="0.23622047244094491"/>
  <pageSetup paperSize="9" scale="61" fitToHeight="100" pageOrder="overThenDown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E255"/>
  <sheetViews>
    <sheetView rightToLeft="1" zoomScale="90" zoomScaleNormal="90" workbookViewId="0">
      <pane ySplit="10" topLeftCell="A11" activePane="bottomLeft" state="frozen"/>
      <selection pane="bottomLeft" activeCell="B17" sqref="B17"/>
    </sheetView>
  </sheetViews>
  <sheetFormatPr defaultColWidth="9.140625" defaultRowHeight="18"/>
  <cols>
    <col min="1" max="1" width="6.28515625" style="1" customWidth="1"/>
    <col min="2" max="2" width="48.140625" style="2" bestFit="1" customWidth="1"/>
    <col min="3" max="3" width="41.7109375" style="2" bestFit="1" customWidth="1"/>
    <col min="4" max="4" width="9.7109375" style="2" bestFit="1" customWidth="1"/>
    <col min="5" max="5" width="11.28515625" style="2" bestFit="1" customWidth="1"/>
    <col min="6" max="6" width="5.28515625" style="2" bestFit="1" customWidth="1"/>
    <col min="7" max="7" width="12.28515625" style="2" bestFit="1" customWidth="1"/>
    <col min="8" max="8" width="14.28515625" style="1" bestFit="1" customWidth="1"/>
    <col min="9" max="9" width="11.85546875" style="1" bestFit="1" customWidth="1"/>
    <col min="10" max="10" width="13.140625" style="1" bestFit="1" customWidth="1"/>
    <col min="11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8.140625" style="1" customWidth="1"/>
    <col min="16" max="16" width="6.285156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7">
      <c r="B1" s="56" t="s">
        <v>172</v>
      </c>
      <c r="C1" s="79" t="s" vm="1">
        <v>233</v>
      </c>
    </row>
    <row r="2" spans="2:57">
      <c r="B2" s="56" t="s">
        <v>171</v>
      </c>
      <c r="C2" s="79" t="s">
        <v>234</v>
      </c>
    </row>
    <row r="3" spans="2:57">
      <c r="B3" s="56" t="s">
        <v>173</v>
      </c>
      <c r="C3" s="79" t="s">
        <v>235</v>
      </c>
    </row>
    <row r="4" spans="2:57">
      <c r="B4" s="56" t="s">
        <v>174</v>
      </c>
      <c r="C4" s="79">
        <v>162</v>
      </c>
    </row>
    <row r="6" spans="2:57" ht="26.25" customHeight="1">
      <c r="B6" s="207" t="s">
        <v>200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9"/>
      <c r="BE6" s="3"/>
    </row>
    <row r="7" spans="2:57" ht="26.25" customHeight="1">
      <c r="B7" s="207" t="s">
        <v>119</v>
      </c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9"/>
      <c r="BB7" s="3"/>
      <c r="BE7" s="3"/>
    </row>
    <row r="8" spans="2:57" s="3" customFormat="1" ht="47.25">
      <c r="B8" s="22" t="s">
        <v>143</v>
      </c>
      <c r="C8" s="30" t="s">
        <v>60</v>
      </c>
      <c r="D8" s="71" t="s">
        <v>147</v>
      </c>
      <c r="E8" s="71" t="s">
        <v>145</v>
      </c>
      <c r="F8" s="71" t="s">
        <v>85</v>
      </c>
      <c r="G8" s="30" t="s">
        <v>130</v>
      </c>
      <c r="H8" s="30" t="s">
        <v>0</v>
      </c>
      <c r="I8" s="30" t="s">
        <v>134</v>
      </c>
      <c r="J8" s="30" t="s">
        <v>80</v>
      </c>
      <c r="K8" s="30" t="s">
        <v>75</v>
      </c>
      <c r="L8" s="71" t="s">
        <v>175</v>
      </c>
      <c r="M8" s="31" t="s">
        <v>177</v>
      </c>
      <c r="BB8" s="1"/>
      <c r="BC8" s="1"/>
      <c r="BE8" s="4"/>
    </row>
    <row r="9" spans="2:57" s="3" customFormat="1" ht="26.25" customHeight="1">
      <c r="B9" s="15"/>
      <c r="C9" s="16"/>
      <c r="D9" s="16"/>
      <c r="E9" s="16"/>
      <c r="F9" s="16"/>
      <c r="G9" s="16"/>
      <c r="H9" s="32" t="s">
        <v>22</v>
      </c>
      <c r="I9" s="32" t="s">
        <v>81</v>
      </c>
      <c r="J9" s="32" t="s">
        <v>23</v>
      </c>
      <c r="K9" s="32" t="s">
        <v>20</v>
      </c>
      <c r="L9" s="17" t="s">
        <v>20</v>
      </c>
      <c r="M9" s="17" t="s">
        <v>20</v>
      </c>
      <c r="BB9" s="1"/>
      <c r="BE9" s="4"/>
    </row>
    <row r="10" spans="2:57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20" t="s">
        <v>11</v>
      </c>
      <c r="N10" s="5"/>
      <c r="BB10" s="1"/>
      <c r="BC10" s="3"/>
      <c r="BE10" s="1"/>
    </row>
    <row r="11" spans="2:57" s="4" customFormat="1" ht="18" customHeight="1">
      <c r="B11" s="80" t="s">
        <v>38</v>
      </c>
      <c r="C11" s="81"/>
      <c r="D11" s="81"/>
      <c r="E11" s="81"/>
      <c r="F11" s="81"/>
      <c r="G11" s="81"/>
      <c r="H11" s="89"/>
      <c r="I11" s="91"/>
      <c r="J11" s="89">
        <v>4021978.4229200012</v>
      </c>
      <c r="K11" s="81"/>
      <c r="L11" s="90">
        <v>1</v>
      </c>
      <c r="M11" s="90">
        <f>J11/'סכום נכסי הקרן'!$C$42</f>
        <v>7.7546695417118908E-2</v>
      </c>
      <c r="N11" s="5"/>
      <c r="BB11" s="1"/>
      <c r="BC11" s="3"/>
      <c r="BE11" s="1"/>
    </row>
    <row r="12" spans="2:57" ht="20.25">
      <c r="B12" s="82" t="s">
        <v>229</v>
      </c>
      <c r="C12" s="83"/>
      <c r="D12" s="83"/>
      <c r="E12" s="83"/>
      <c r="F12" s="83"/>
      <c r="G12" s="83"/>
      <c r="H12" s="92"/>
      <c r="I12" s="94"/>
      <c r="J12" s="92">
        <v>1164082.3549600001</v>
      </c>
      <c r="K12" s="83"/>
      <c r="L12" s="93">
        <v>0.28943028344614125</v>
      </c>
      <c r="M12" s="93">
        <f>J12/'סכום נכסי הקרן'!$C$42</f>
        <v>2.244436203488831E-2</v>
      </c>
      <c r="BC12" s="4"/>
    </row>
    <row r="13" spans="2:57">
      <c r="B13" s="102" t="s">
        <v>87</v>
      </c>
      <c r="C13" s="83"/>
      <c r="D13" s="83"/>
      <c r="E13" s="83"/>
      <c r="F13" s="83"/>
      <c r="G13" s="83"/>
      <c r="H13" s="92"/>
      <c r="I13" s="94"/>
      <c r="J13" s="92">
        <v>965596.64053000021</v>
      </c>
      <c r="K13" s="83"/>
      <c r="L13" s="93">
        <v>0.24008001510584093</v>
      </c>
      <c r="M13" s="93">
        <f>J13/'סכום נכסי הקרן'!$C$42</f>
        <v>1.8617411807149955E-2</v>
      </c>
    </row>
    <row r="14" spans="2:57">
      <c r="B14" s="88" t="s">
        <v>1577</v>
      </c>
      <c r="C14" s="85" t="s">
        <v>1578</v>
      </c>
      <c r="D14" s="98" t="s">
        <v>148</v>
      </c>
      <c r="E14" s="85" t="s">
        <v>1579</v>
      </c>
      <c r="F14" s="98" t="s">
        <v>1580</v>
      </c>
      <c r="G14" s="98" t="s">
        <v>159</v>
      </c>
      <c r="H14" s="95">
        <v>515850</v>
      </c>
      <c r="I14" s="97">
        <v>1355</v>
      </c>
      <c r="J14" s="95">
        <v>6989.7674999999999</v>
      </c>
      <c r="K14" s="96">
        <v>6.927394539835278E-3</v>
      </c>
      <c r="L14" s="96">
        <v>1.7378928390484379E-3</v>
      </c>
      <c r="M14" s="96">
        <f>J14/'סכום נכסי הקרן'!$C$42</f>
        <v>1.3476784665728128E-4</v>
      </c>
    </row>
    <row r="15" spans="2:57">
      <c r="B15" s="88" t="s">
        <v>1581</v>
      </c>
      <c r="C15" s="85" t="s">
        <v>1582</v>
      </c>
      <c r="D15" s="98" t="s">
        <v>148</v>
      </c>
      <c r="E15" s="85" t="s">
        <v>1579</v>
      </c>
      <c r="F15" s="98" t="s">
        <v>1580</v>
      </c>
      <c r="G15" s="98" t="s">
        <v>159</v>
      </c>
      <c r="H15" s="95">
        <v>3882180</v>
      </c>
      <c r="I15" s="97">
        <v>1258</v>
      </c>
      <c r="J15" s="95">
        <v>48837.824399999998</v>
      </c>
      <c r="K15" s="96">
        <v>1.8802480954180599E-2</v>
      </c>
      <c r="L15" s="96">
        <v>1.2142736550173531E-2</v>
      </c>
      <c r="M15" s="96">
        <f>J15/'סכום נכסי הקרן'!$C$42</f>
        <v>9.4162909278662412E-4</v>
      </c>
    </row>
    <row r="16" spans="2:57" ht="20.25">
      <c r="B16" s="88" t="s">
        <v>1583</v>
      </c>
      <c r="C16" s="85" t="s">
        <v>1584</v>
      </c>
      <c r="D16" s="98" t="s">
        <v>148</v>
      </c>
      <c r="E16" s="85" t="s">
        <v>1579</v>
      </c>
      <c r="F16" s="98" t="s">
        <v>1580</v>
      </c>
      <c r="G16" s="98" t="s">
        <v>159</v>
      </c>
      <c r="H16" s="95">
        <v>5408600</v>
      </c>
      <c r="I16" s="97">
        <v>1445</v>
      </c>
      <c r="J16" s="95">
        <v>78154.27</v>
      </c>
      <c r="K16" s="96">
        <v>6.3486779476231131E-2</v>
      </c>
      <c r="L16" s="96">
        <v>1.9431797434472344E-2</v>
      </c>
      <c r="M16" s="96">
        <f>J16/'סכום נכסי הקרן'!$C$42</f>
        <v>1.5068716770581796E-3</v>
      </c>
      <c r="BB16" s="4"/>
    </row>
    <row r="17" spans="2:13">
      <c r="B17" s="88" t="s">
        <v>1585</v>
      </c>
      <c r="C17" s="85" t="s">
        <v>1586</v>
      </c>
      <c r="D17" s="98" t="s">
        <v>148</v>
      </c>
      <c r="E17" s="85" t="s">
        <v>1587</v>
      </c>
      <c r="F17" s="98" t="s">
        <v>1580</v>
      </c>
      <c r="G17" s="98" t="s">
        <v>159</v>
      </c>
      <c r="H17" s="95">
        <v>3427256</v>
      </c>
      <c r="I17" s="97">
        <v>1254</v>
      </c>
      <c r="J17" s="95">
        <v>42977.790239999988</v>
      </c>
      <c r="K17" s="96">
        <v>1.3440219607843137E-2</v>
      </c>
      <c r="L17" s="96">
        <v>1.0685733666566425E-2</v>
      </c>
      <c r="M17" s="96">
        <f>J17/'סכום נכסי הקרן'!$C$42</f>
        <v>8.2864333394967976E-4</v>
      </c>
    </row>
    <row r="18" spans="2:13">
      <c r="B18" s="88" t="s">
        <v>1588</v>
      </c>
      <c r="C18" s="85" t="s">
        <v>1589</v>
      </c>
      <c r="D18" s="98" t="s">
        <v>148</v>
      </c>
      <c r="E18" s="85" t="s">
        <v>1587</v>
      </c>
      <c r="F18" s="98" t="s">
        <v>1580</v>
      </c>
      <c r="G18" s="98" t="s">
        <v>159</v>
      </c>
      <c r="H18" s="95">
        <v>1084116</v>
      </c>
      <c r="I18" s="97">
        <v>1257</v>
      </c>
      <c r="J18" s="95">
        <v>13627.338119999999</v>
      </c>
      <c r="K18" s="96">
        <v>7.4239351821204259E-3</v>
      </c>
      <c r="L18" s="96">
        <v>3.3882176101050288E-3</v>
      </c>
      <c r="M18" s="96">
        <f>J18/'סכום נכסי הקרן'!$C$42</f>
        <v>2.6274507901773321E-4</v>
      </c>
    </row>
    <row r="19" spans="2:13">
      <c r="B19" s="88" t="s">
        <v>1590</v>
      </c>
      <c r="C19" s="85" t="s">
        <v>1591</v>
      </c>
      <c r="D19" s="98" t="s">
        <v>148</v>
      </c>
      <c r="E19" s="85" t="s">
        <v>1587</v>
      </c>
      <c r="F19" s="98" t="s">
        <v>1580</v>
      </c>
      <c r="G19" s="98" t="s">
        <v>159</v>
      </c>
      <c r="H19" s="95">
        <v>12032500</v>
      </c>
      <c r="I19" s="97">
        <v>1442</v>
      </c>
      <c r="J19" s="95">
        <v>173508.65</v>
      </c>
      <c r="K19" s="96">
        <v>3.746586581724317E-2</v>
      </c>
      <c r="L19" s="96">
        <v>4.3140124524594238E-2</v>
      </c>
      <c r="M19" s="96">
        <f>J19/'סכום נכסי הקרן'!$C$42</f>
        <v>3.345374096765291E-3</v>
      </c>
    </row>
    <row r="20" spans="2:13">
      <c r="B20" s="88" t="s">
        <v>1592</v>
      </c>
      <c r="C20" s="85" t="s">
        <v>1593</v>
      </c>
      <c r="D20" s="98" t="s">
        <v>148</v>
      </c>
      <c r="E20" s="85" t="s">
        <v>1587</v>
      </c>
      <c r="F20" s="98" t="s">
        <v>1580</v>
      </c>
      <c r="G20" s="98" t="s">
        <v>159</v>
      </c>
      <c r="H20" s="95">
        <v>155000</v>
      </c>
      <c r="I20" s="97">
        <v>1442</v>
      </c>
      <c r="J20" s="95">
        <v>2235.1</v>
      </c>
      <c r="K20" s="96">
        <v>3.2199150390724952E-4</v>
      </c>
      <c r="L20" s="96">
        <v>5.5572152930081912E-4</v>
      </c>
      <c r="M20" s="96">
        <f>J20/'סכום נכסי הקרן'!$C$42</f>
        <v>4.309436816942615E-5</v>
      </c>
    </row>
    <row r="21" spans="2:13">
      <c r="B21" s="88" t="s">
        <v>1594</v>
      </c>
      <c r="C21" s="85" t="s">
        <v>1595</v>
      </c>
      <c r="D21" s="98" t="s">
        <v>148</v>
      </c>
      <c r="E21" s="85" t="s">
        <v>1596</v>
      </c>
      <c r="F21" s="98" t="s">
        <v>1580</v>
      </c>
      <c r="G21" s="98" t="s">
        <v>159</v>
      </c>
      <c r="H21" s="95">
        <v>170254</v>
      </c>
      <c r="I21" s="97">
        <v>13130</v>
      </c>
      <c r="J21" s="95">
        <v>22354.350200000001</v>
      </c>
      <c r="K21" s="96">
        <v>8.8543389115831438E-3</v>
      </c>
      <c r="L21" s="96">
        <v>5.5580482661491985E-3</v>
      </c>
      <c r="M21" s="96">
        <f>J21/'סכום נכסי הקרן'!$C$42</f>
        <v>4.3100827600871776E-4</v>
      </c>
    </row>
    <row r="22" spans="2:13">
      <c r="B22" s="88" t="s">
        <v>1597</v>
      </c>
      <c r="C22" s="85" t="s">
        <v>1598</v>
      </c>
      <c r="D22" s="98" t="s">
        <v>148</v>
      </c>
      <c r="E22" s="85" t="s">
        <v>1596</v>
      </c>
      <c r="F22" s="98" t="s">
        <v>1580</v>
      </c>
      <c r="G22" s="98" t="s">
        <v>159</v>
      </c>
      <c r="H22" s="95">
        <v>44581</v>
      </c>
      <c r="I22" s="97">
        <v>11440</v>
      </c>
      <c r="J22" s="95">
        <v>5100.0664000000006</v>
      </c>
      <c r="K22" s="96">
        <v>3.1390649204337418E-3</v>
      </c>
      <c r="L22" s="96">
        <v>1.2680491697658824E-3</v>
      </c>
      <c r="M22" s="96">
        <f>J22/'סכום נכסי הקרן'!$C$42</f>
        <v>9.8333022741765402E-5</v>
      </c>
    </row>
    <row r="23" spans="2:13">
      <c r="B23" s="88" t="s">
        <v>1599</v>
      </c>
      <c r="C23" s="85" t="s">
        <v>1600</v>
      </c>
      <c r="D23" s="98" t="s">
        <v>148</v>
      </c>
      <c r="E23" s="85" t="s">
        <v>1596</v>
      </c>
      <c r="F23" s="98" t="s">
        <v>1580</v>
      </c>
      <c r="G23" s="98" t="s">
        <v>159</v>
      </c>
      <c r="H23" s="95">
        <v>1307218</v>
      </c>
      <c r="I23" s="97">
        <v>14390</v>
      </c>
      <c r="J23" s="95">
        <v>188108.67019999999</v>
      </c>
      <c r="K23" s="96">
        <v>4.702223021582734E-2</v>
      </c>
      <c r="L23" s="96">
        <v>4.6770183829934871E-2</v>
      </c>
      <c r="M23" s="96">
        <f>J23/'סכום נכסי הקרן'!$C$42</f>
        <v>3.6268732000626193E-3</v>
      </c>
    </row>
    <row r="24" spans="2:13">
      <c r="B24" s="88" t="s">
        <v>1601</v>
      </c>
      <c r="C24" s="85" t="s">
        <v>1602</v>
      </c>
      <c r="D24" s="98" t="s">
        <v>148</v>
      </c>
      <c r="E24" s="85" t="s">
        <v>1596</v>
      </c>
      <c r="F24" s="98" t="s">
        <v>1580</v>
      </c>
      <c r="G24" s="98" t="s">
        <v>159</v>
      </c>
      <c r="H24" s="95">
        <v>465263</v>
      </c>
      <c r="I24" s="97">
        <v>12570</v>
      </c>
      <c r="J24" s="95">
        <v>58483.559099999991</v>
      </c>
      <c r="K24" s="96">
        <v>4.5321889813402551E-3</v>
      </c>
      <c r="L24" s="96">
        <v>1.4540992752900021E-2</v>
      </c>
      <c r="M24" s="96">
        <f>J24/'סכום נכסי הקרן'!$C$42</f>
        <v>1.1276059360716714E-3</v>
      </c>
    </row>
    <row r="25" spans="2:13">
      <c r="B25" s="88" t="s">
        <v>1603</v>
      </c>
      <c r="C25" s="85" t="s">
        <v>1604</v>
      </c>
      <c r="D25" s="98" t="s">
        <v>148</v>
      </c>
      <c r="E25" s="85" t="s">
        <v>1605</v>
      </c>
      <c r="F25" s="98" t="s">
        <v>1580</v>
      </c>
      <c r="G25" s="98" t="s">
        <v>159</v>
      </c>
      <c r="H25" s="95">
        <v>225525</v>
      </c>
      <c r="I25" s="97">
        <v>1162</v>
      </c>
      <c r="J25" s="95">
        <v>2620.6005</v>
      </c>
      <c r="K25" s="96">
        <v>2.1647544948591819E-3</v>
      </c>
      <c r="L25" s="96">
        <v>6.5157000471857695E-4</v>
      </c>
      <c r="M25" s="96">
        <f>J25/'סכום נכסי הקרן'!$C$42</f>
        <v>5.0527100698842222E-5</v>
      </c>
    </row>
    <row r="26" spans="2:13">
      <c r="B26" s="88" t="s">
        <v>1606</v>
      </c>
      <c r="C26" s="85" t="s">
        <v>1607</v>
      </c>
      <c r="D26" s="98" t="s">
        <v>148</v>
      </c>
      <c r="E26" s="85" t="s">
        <v>1605</v>
      </c>
      <c r="F26" s="98" t="s">
        <v>1580</v>
      </c>
      <c r="G26" s="98" t="s">
        <v>159</v>
      </c>
      <c r="H26" s="95">
        <v>451547</v>
      </c>
      <c r="I26" s="97">
        <v>12570</v>
      </c>
      <c r="J26" s="95">
        <v>56759.457900000009</v>
      </c>
      <c r="K26" s="96">
        <v>1.0921032105459827E-2</v>
      </c>
      <c r="L26" s="96">
        <v>1.4112322825141367E-2</v>
      </c>
      <c r="M26" s="96">
        <f>J26/'סכום נכסי הקרן'!$C$42</f>
        <v>1.0943639997492926E-3</v>
      </c>
    </row>
    <row r="27" spans="2:13">
      <c r="B27" s="88" t="s">
        <v>1608</v>
      </c>
      <c r="C27" s="85" t="s">
        <v>1609</v>
      </c>
      <c r="D27" s="98" t="s">
        <v>148</v>
      </c>
      <c r="E27" s="85" t="s">
        <v>1605</v>
      </c>
      <c r="F27" s="98" t="s">
        <v>1580</v>
      </c>
      <c r="G27" s="98" t="s">
        <v>159</v>
      </c>
      <c r="H27" s="95">
        <v>16547907</v>
      </c>
      <c r="I27" s="97">
        <v>1441</v>
      </c>
      <c r="J27" s="95">
        <v>238455.33987</v>
      </c>
      <c r="K27" s="96">
        <v>7.0416625531914898E-2</v>
      </c>
      <c r="L27" s="96">
        <v>5.9288070396180483E-2</v>
      </c>
      <c r="M27" s="96">
        <f>J27/'סכום נכסי הקרן'!$C$42</f>
        <v>4.5975939368813126E-3</v>
      </c>
    </row>
    <row r="28" spans="2:13">
      <c r="B28" s="88" t="s">
        <v>1610</v>
      </c>
      <c r="C28" s="85" t="s">
        <v>1611</v>
      </c>
      <c r="D28" s="98" t="s">
        <v>148</v>
      </c>
      <c r="E28" s="85" t="s">
        <v>1605</v>
      </c>
      <c r="F28" s="98" t="s">
        <v>1580</v>
      </c>
      <c r="G28" s="98" t="s">
        <v>159</v>
      </c>
      <c r="H28" s="95">
        <v>409522</v>
      </c>
      <c r="I28" s="97">
        <v>1330</v>
      </c>
      <c r="J28" s="95">
        <v>5446.6425999999992</v>
      </c>
      <c r="K28" s="96">
        <v>3.2971024454530951E-3</v>
      </c>
      <c r="L28" s="96">
        <v>1.354219746421632E-3</v>
      </c>
      <c r="M28" s="96">
        <f>J28/'סכום נכסי הקרן'!$C$42</f>
        <v>1.050152662036063E-4</v>
      </c>
    </row>
    <row r="29" spans="2:13">
      <c r="B29" s="88" t="s">
        <v>1612</v>
      </c>
      <c r="C29" s="85" t="s">
        <v>1613</v>
      </c>
      <c r="D29" s="98" t="s">
        <v>148</v>
      </c>
      <c r="E29" s="85" t="s">
        <v>1587</v>
      </c>
      <c r="F29" s="98" t="s">
        <v>1580</v>
      </c>
      <c r="G29" s="98" t="s">
        <v>159</v>
      </c>
      <c r="H29" s="95">
        <v>111450</v>
      </c>
      <c r="I29" s="97">
        <v>1177</v>
      </c>
      <c r="J29" s="95">
        <v>1311.7665</v>
      </c>
      <c r="K29" s="96">
        <v>2.2318893593267974E-3</v>
      </c>
      <c r="L29" s="96">
        <v>3.261495617491759E-4</v>
      </c>
      <c r="M29" s="96">
        <f>J29/'סכום נכסי הקרן'!$C$42</f>
        <v>2.5291820725390158E-5</v>
      </c>
    </row>
    <row r="30" spans="2:13">
      <c r="B30" s="88" t="s">
        <v>1614</v>
      </c>
      <c r="C30" s="85" t="s">
        <v>1615</v>
      </c>
      <c r="D30" s="98" t="s">
        <v>148</v>
      </c>
      <c r="E30" s="85" t="s">
        <v>1596</v>
      </c>
      <c r="F30" s="98" t="s">
        <v>1580</v>
      </c>
      <c r="G30" s="98" t="s">
        <v>159</v>
      </c>
      <c r="H30" s="95">
        <v>181722</v>
      </c>
      <c r="I30" s="97">
        <v>11350</v>
      </c>
      <c r="J30" s="95">
        <v>20625.447</v>
      </c>
      <c r="K30" s="96">
        <v>2.2457483010011093E-2</v>
      </c>
      <c r="L30" s="96">
        <v>5.1281843986188506E-3</v>
      </c>
      <c r="M30" s="96">
        <f>J30/'סכום נכסי הקרן'!$C$42</f>
        <v>3.9767375360251717E-4</v>
      </c>
    </row>
    <row r="31" spans="2:13">
      <c r="B31" s="84"/>
      <c r="C31" s="85"/>
      <c r="D31" s="85"/>
      <c r="E31" s="85"/>
      <c r="F31" s="85"/>
      <c r="G31" s="85"/>
      <c r="H31" s="95"/>
      <c r="I31" s="97"/>
      <c r="J31" s="85"/>
      <c r="K31" s="85"/>
      <c r="L31" s="96"/>
      <c r="M31" s="85"/>
    </row>
    <row r="32" spans="2:13">
      <c r="B32" s="102" t="s">
        <v>88</v>
      </c>
      <c r="C32" s="83"/>
      <c r="D32" s="83"/>
      <c r="E32" s="83"/>
      <c r="F32" s="83"/>
      <c r="G32" s="83"/>
      <c r="H32" s="92"/>
      <c r="I32" s="94"/>
      <c r="J32" s="92">
        <v>198485.71442999993</v>
      </c>
      <c r="K32" s="83"/>
      <c r="L32" s="93">
        <v>4.9350268340300318E-2</v>
      </c>
      <c r="M32" s="93">
        <f>J32/'סכום נכסי הקרן'!$C$42</f>
        <v>3.8269502277383551E-3</v>
      </c>
    </row>
    <row r="33" spans="2:13">
      <c r="B33" s="88" t="s">
        <v>1616</v>
      </c>
      <c r="C33" s="85" t="s">
        <v>1617</v>
      </c>
      <c r="D33" s="98" t="s">
        <v>148</v>
      </c>
      <c r="E33" s="85" t="s">
        <v>1579</v>
      </c>
      <c r="F33" s="98" t="s">
        <v>1618</v>
      </c>
      <c r="G33" s="98" t="s">
        <v>159</v>
      </c>
      <c r="H33" s="95">
        <v>5744865</v>
      </c>
      <c r="I33" s="97">
        <v>307.33</v>
      </c>
      <c r="J33" s="95">
        <v>17655.693609999998</v>
      </c>
      <c r="K33" s="96">
        <v>2.2014948896278072E-2</v>
      </c>
      <c r="L33" s="96">
        <v>4.389803164876695E-3</v>
      </c>
      <c r="M33" s="96">
        <f>J33/'סכום נכסי הקרן'!$C$42</f>
        <v>3.4041472896779768E-4</v>
      </c>
    </row>
    <row r="34" spans="2:13">
      <c r="B34" s="88" t="s">
        <v>1619</v>
      </c>
      <c r="C34" s="85" t="s">
        <v>1620</v>
      </c>
      <c r="D34" s="98" t="s">
        <v>148</v>
      </c>
      <c r="E34" s="85" t="s">
        <v>1579</v>
      </c>
      <c r="F34" s="98" t="s">
        <v>1618</v>
      </c>
      <c r="G34" s="98" t="s">
        <v>159</v>
      </c>
      <c r="H34" s="95">
        <v>1250000</v>
      </c>
      <c r="I34" s="97">
        <v>313.48</v>
      </c>
      <c r="J34" s="95">
        <v>3918.5</v>
      </c>
      <c r="K34" s="96">
        <v>5.1270812509607378E-3</v>
      </c>
      <c r="L34" s="96">
        <v>9.7427176080052791E-4</v>
      </c>
      <c r="M34" s="96">
        <f>J34/'סכום נכסי הקרן'!$C$42</f>
        <v>7.5551555488298679E-5</v>
      </c>
    </row>
    <row r="35" spans="2:13">
      <c r="B35" s="88" t="s">
        <v>1621</v>
      </c>
      <c r="C35" s="85" t="s">
        <v>1622</v>
      </c>
      <c r="D35" s="98" t="s">
        <v>148</v>
      </c>
      <c r="E35" s="85" t="s">
        <v>1587</v>
      </c>
      <c r="F35" s="98" t="s">
        <v>1618</v>
      </c>
      <c r="G35" s="98" t="s">
        <v>159</v>
      </c>
      <c r="H35" s="95">
        <v>1110594</v>
      </c>
      <c r="I35" s="97">
        <v>311.2</v>
      </c>
      <c r="J35" s="95">
        <v>3456.1685299999999</v>
      </c>
      <c r="K35" s="96">
        <v>1.861850796311819E-3</v>
      </c>
      <c r="L35" s="96">
        <v>8.5932050512861353E-4</v>
      </c>
      <c r="M35" s="96">
        <f>J35/'סכום נכסי הקרן'!$C$42</f>
        <v>6.6637465476893364E-5</v>
      </c>
    </row>
    <row r="36" spans="2:13">
      <c r="B36" s="88" t="s">
        <v>1623</v>
      </c>
      <c r="C36" s="85" t="s">
        <v>1624</v>
      </c>
      <c r="D36" s="98" t="s">
        <v>148</v>
      </c>
      <c r="E36" s="85" t="s">
        <v>1587</v>
      </c>
      <c r="F36" s="98" t="s">
        <v>1618</v>
      </c>
      <c r="G36" s="98" t="s">
        <v>159</v>
      </c>
      <c r="H36" s="95">
        <v>128015</v>
      </c>
      <c r="I36" s="97">
        <v>2989.07</v>
      </c>
      <c r="J36" s="95">
        <v>3826.4579600000002</v>
      </c>
      <c r="K36" s="96">
        <v>3.4044434695639056E-3</v>
      </c>
      <c r="L36" s="96">
        <v>9.5138699357366239E-4</v>
      </c>
      <c r="M36" s="96">
        <f>J36/'סכום נכסי הקרן'!$C$42</f>
        <v>7.3776917414465271E-5</v>
      </c>
    </row>
    <row r="37" spans="2:13">
      <c r="B37" s="88" t="s">
        <v>1625</v>
      </c>
      <c r="C37" s="85" t="s">
        <v>1626</v>
      </c>
      <c r="D37" s="98" t="s">
        <v>148</v>
      </c>
      <c r="E37" s="85" t="s">
        <v>1587</v>
      </c>
      <c r="F37" s="98" t="s">
        <v>1618</v>
      </c>
      <c r="G37" s="98" t="s">
        <v>159</v>
      </c>
      <c r="H37" s="95">
        <v>288</v>
      </c>
      <c r="I37" s="97">
        <v>3209.16</v>
      </c>
      <c r="J37" s="95">
        <v>9.2423799999999989</v>
      </c>
      <c r="K37" s="96">
        <v>1.2932195779074988E-5</v>
      </c>
      <c r="L37" s="96">
        <v>2.2979685687348686E-6</v>
      </c>
      <c r="M37" s="96">
        <f>J37/'סכום נכסי הקרן'!$C$42</f>
        <v>1.7819986867779554E-7</v>
      </c>
    </row>
    <row r="38" spans="2:13">
      <c r="B38" s="88" t="s">
        <v>1627</v>
      </c>
      <c r="C38" s="85" t="s">
        <v>1628</v>
      </c>
      <c r="D38" s="98" t="s">
        <v>148</v>
      </c>
      <c r="E38" s="85" t="s">
        <v>1587</v>
      </c>
      <c r="F38" s="98" t="s">
        <v>1618</v>
      </c>
      <c r="G38" s="98" t="s">
        <v>159</v>
      </c>
      <c r="H38" s="95">
        <v>100000</v>
      </c>
      <c r="I38" s="97">
        <v>3226.64</v>
      </c>
      <c r="J38" s="95">
        <v>3226.64</v>
      </c>
      <c r="K38" s="96">
        <v>5.0312501006250024E-3</v>
      </c>
      <c r="L38" s="96">
        <v>8.0225194188322455E-4</v>
      </c>
      <c r="M38" s="96">
        <f>J38/'סכום נכסי הקרן'!$C$42</f>
        <v>6.2211986985010598E-5</v>
      </c>
    </row>
    <row r="39" spans="2:13">
      <c r="B39" s="88" t="s">
        <v>1629</v>
      </c>
      <c r="C39" s="85" t="s">
        <v>1630</v>
      </c>
      <c r="D39" s="98" t="s">
        <v>148</v>
      </c>
      <c r="E39" s="85" t="s">
        <v>1587</v>
      </c>
      <c r="F39" s="98" t="s">
        <v>1618</v>
      </c>
      <c r="G39" s="98" t="s">
        <v>159</v>
      </c>
      <c r="H39" s="95">
        <v>1682883</v>
      </c>
      <c r="I39" s="97">
        <v>313.01</v>
      </c>
      <c r="J39" s="95">
        <v>5267.5920700000006</v>
      </c>
      <c r="K39" s="96">
        <v>8.4144150000000002E-4</v>
      </c>
      <c r="L39" s="96">
        <v>1.3097017229087146E-3</v>
      </c>
      <c r="M39" s="96">
        <f>J39/'סכום נכסי הקרן'!$C$42</f>
        <v>1.0156304059367797E-4</v>
      </c>
    </row>
    <row r="40" spans="2:13">
      <c r="B40" s="88" t="s">
        <v>1631</v>
      </c>
      <c r="C40" s="85" t="s">
        <v>1632</v>
      </c>
      <c r="D40" s="98" t="s">
        <v>148</v>
      </c>
      <c r="E40" s="85" t="s">
        <v>1587</v>
      </c>
      <c r="F40" s="98" t="s">
        <v>1618</v>
      </c>
      <c r="G40" s="98" t="s">
        <v>159</v>
      </c>
      <c r="H40" s="95">
        <v>261213</v>
      </c>
      <c r="I40" s="97">
        <v>3059.07</v>
      </c>
      <c r="J40" s="95">
        <v>7990.6885199999997</v>
      </c>
      <c r="K40" s="96">
        <v>4.109468657044024E-3</v>
      </c>
      <c r="L40" s="96">
        <v>1.9867556907972347E-3</v>
      </c>
      <c r="M40" s="96">
        <f>J40/'סכום נכסי הקרן'!$C$42</f>
        <v>1.5406633842248083E-4</v>
      </c>
    </row>
    <row r="41" spans="2:13">
      <c r="B41" s="88" t="s">
        <v>1633</v>
      </c>
      <c r="C41" s="85" t="s">
        <v>1634</v>
      </c>
      <c r="D41" s="98" t="s">
        <v>148</v>
      </c>
      <c r="E41" s="85" t="s">
        <v>1587</v>
      </c>
      <c r="F41" s="98" t="s">
        <v>1618</v>
      </c>
      <c r="G41" s="98" t="s">
        <v>159</v>
      </c>
      <c r="H41" s="95">
        <v>453100</v>
      </c>
      <c r="I41" s="97">
        <v>309.20999999999998</v>
      </c>
      <c r="J41" s="95">
        <v>1401.03051</v>
      </c>
      <c r="K41" s="96">
        <v>1.0182022471910113E-3</v>
      </c>
      <c r="L41" s="96">
        <v>3.4834361666784784E-4</v>
      </c>
      <c r="M41" s="96">
        <f>J41/'סכום נכסי הקרן'!$C$42</f>
        <v>2.7012896342239223E-5</v>
      </c>
    </row>
    <row r="42" spans="2:13">
      <c r="B42" s="88" t="s">
        <v>1635</v>
      </c>
      <c r="C42" s="85" t="s">
        <v>1636</v>
      </c>
      <c r="D42" s="98" t="s">
        <v>148</v>
      </c>
      <c r="E42" s="85" t="s">
        <v>1587</v>
      </c>
      <c r="F42" s="98" t="s">
        <v>1618</v>
      </c>
      <c r="G42" s="98" t="s">
        <v>159</v>
      </c>
      <c r="H42" s="95">
        <v>759284</v>
      </c>
      <c r="I42" s="97">
        <v>3147.55</v>
      </c>
      <c r="J42" s="95">
        <v>23898.843539999998</v>
      </c>
      <c r="K42" s="96">
        <v>2.5797907039956509E-2</v>
      </c>
      <c r="L42" s="96">
        <v>5.9420615992885339E-3</v>
      </c>
      <c r="M42" s="96">
        <f>J42/'סכום נכסי הקרן'!$C$42</f>
        <v>4.6078724098978644E-4</v>
      </c>
    </row>
    <row r="43" spans="2:13">
      <c r="B43" s="88" t="s">
        <v>1637</v>
      </c>
      <c r="C43" s="85" t="s">
        <v>1638</v>
      </c>
      <c r="D43" s="98" t="s">
        <v>148</v>
      </c>
      <c r="E43" s="85" t="s">
        <v>1596</v>
      </c>
      <c r="F43" s="98" t="s">
        <v>1618</v>
      </c>
      <c r="G43" s="98" t="s">
        <v>159</v>
      </c>
      <c r="H43" s="95">
        <v>304184</v>
      </c>
      <c r="I43" s="97">
        <v>3114.89</v>
      </c>
      <c r="J43" s="95">
        <v>9474.9969999999994</v>
      </c>
      <c r="K43" s="96">
        <v>2.0278933333333334E-3</v>
      </c>
      <c r="L43" s="96">
        <v>2.355805030182396E-3</v>
      </c>
      <c r="M43" s="96">
        <f>J43/'סכום נכסי הקרן'!$C$42</f>
        <v>1.826848951376709E-4</v>
      </c>
    </row>
    <row r="44" spans="2:13">
      <c r="B44" s="88" t="s">
        <v>1639</v>
      </c>
      <c r="C44" s="85" t="s">
        <v>1640</v>
      </c>
      <c r="D44" s="98" t="s">
        <v>148</v>
      </c>
      <c r="E44" s="85" t="s">
        <v>1596</v>
      </c>
      <c r="F44" s="98" t="s">
        <v>1618</v>
      </c>
      <c r="G44" s="98" t="s">
        <v>159</v>
      </c>
      <c r="H44" s="95">
        <v>733188</v>
      </c>
      <c r="I44" s="97">
        <v>3067</v>
      </c>
      <c r="J44" s="95">
        <v>22486.875959999994</v>
      </c>
      <c r="K44" s="96">
        <v>5.2370571428571426E-3</v>
      </c>
      <c r="L44" s="96">
        <v>5.5909986567442274E-3</v>
      </c>
      <c r="M44" s="96">
        <f>J44/'סכום נכסי הקרן'!$C$42</f>
        <v>4.3356346991206562E-4</v>
      </c>
    </row>
    <row r="45" spans="2:13">
      <c r="B45" s="88" t="s">
        <v>1641</v>
      </c>
      <c r="C45" s="85" t="s">
        <v>1642</v>
      </c>
      <c r="D45" s="98" t="s">
        <v>148</v>
      </c>
      <c r="E45" s="85" t="s">
        <v>1605</v>
      </c>
      <c r="F45" s="98" t="s">
        <v>1618</v>
      </c>
      <c r="G45" s="98" t="s">
        <v>159</v>
      </c>
      <c r="H45" s="95">
        <v>407000</v>
      </c>
      <c r="I45" s="97">
        <v>312.22000000000003</v>
      </c>
      <c r="J45" s="95">
        <v>1270.7353999999998</v>
      </c>
      <c r="K45" s="96">
        <v>1.1000000000000001E-3</v>
      </c>
      <c r="L45" s="96">
        <v>3.1594784118146304E-4</v>
      </c>
      <c r="M45" s="96">
        <f>J45/'סכום נכסי הקרן'!$C$42</f>
        <v>2.4500711007795174E-5</v>
      </c>
    </row>
    <row r="46" spans="2:13">
      <c r="B46" s="88" t="s">
        <v>1643</v>
      </c>
      <c r="C46" s="85" t="s">
        <v>1644</v>
      </c>
      <c r="D46" s="98" t="s">
        <v>148</v>
      </c>
      <c r="E46" s="85" t="s">
        <v>1605</v>
      </c>
      <c r="F46" s="98" t="s">
        <v>1618</v>
      </c>
      <c r="G46" s="98" t="s">
        <v>159</v>
      </c>
      <c r="H46" s="95">
        <v>271483</v>
      </c>
      <c r="I46" s="97">
        <v>3146.59</v>
      </c>
      <c r="J46" s="95">
        <v>8542.4569300000003</v>
      </c>
      <c r="K46" s="96">
        <v>1.8822821363449847E-3</v>
      </c>
      <c r="L46" s="96">
        <v>2.1239439976403654E-3</v>
      </c>
      <c r="M46" s="96">
        <f>J46/'סכום נכסי הקרן'!$C$42</f>
        <v>1.6470483826803536E-4</v>
      </c>
    </row>
    <row r="47" spans="2:13">
      <c r="B47" s="88" t="s">
        <v>1645</v>
      </c>
      <c r="C47" s="85" t="s">
        <v>1646</v>
      </c>
      <c r="D47" s="98" t="s">
        <v>148</v>
      </c>
      <c r="E47" s="85" t="s">
        <v>1605</v>
      </c>
      <c r="F47" s="98" t="s">
        <v>1618</v>
      </c>
      <c r="G47" s="98" t="s">
        <v>159</v>
      </c>
      <c r="H47" s="95">
        <v>116400</v>
      </c>
      <c r="I47" s="97">
        <v>3018.58</v>
      </c>
      <c r="J47" s="95">
        <v>3513.6271200000001</v>
      </c>
      <c r="K47" s="96">
        <v>7.7729549248747908E-4</v>
      </c>
      <c r="L47" s="96">
        <v>8.7360665586292915E-4</v>
      </c>
      <c r="M47" s="96">
        <f>J47/'סכום נכסי הקרן'!$C$42</f>
        <v>6.7745309256570394E-5</v>
      </c>
    </row>
    <row r="48" spans="2:13">
      <c r="B48" s="88" t="s">
        <v>1647</v>
      </c>
      <c r="C48" s="85" t="s">
        <v>1648</v>
      </c>
      <c r="D48" s="98" t="s">
        <v>148</v>
      </c>
      <c r="E48" s="85" t="s">
        <v>1605</v>
      </c>
      <c r="F48" s="98" t="s">
        <v>1618</v>
      </c>
      <c r="G48" s="98" t="s">
        <v>159</v>
      </c>
      <c r="H48" s="95">
        <v>1018180</v>
      </c>
      <c r="I48" s="97">
        <v>3088.11</v>
      </c>
      <c r="J48" s="95">
        <v>31442.518399999997</v>
      </c>
      <c r="K48" s="96">
        <v>6.7991986644407344E-3</v>
      </c>
      <c r="L48" s="96">
        <v>7.8176745605642462E-3</v>
      </c>
      <c r="M48" s="96">
        <f>J48/'סכום נכסי הקרן'!$C$42</f>
        <v>6.0623482801823447E-4</v>
      </c>
    </row>
    <row r="49" spans="2:13">
      <c r="B49" s="88" t="s">
        <v>1649</v>
      </c>
      <c r="C49" s="85" t="s">
        <v>1650</v>
      </c>
      <c r="D49" s="98" t="s">
        <v>148</v>
      </c>
      <c r="E49" s="85" t="s">
        <v>1605</v>
      </c>
      <c r="F49" s="98" t="s">
        <v>1618</v>
      </c>
      <c r="G49" s="98" t="s">
        <v>159</v>
      </c>
      <c r="H49" s="95">
        <v>185200</v>
      </c>
      <c r="I49" s="97">
        <v>3199.53</v>
      </c>
      <c r="J49" s="95">
        <v>5925.5295599999999</v>
      </c>
      <c r="K49" s="96">
        <v>1.0383672202494615E-2</v>
      </c>
      <c r="L49" s="96">
        <v>1.4732872573935886E-3</v>
      </c>
      <c r="M49" s="96">
        <f>J49/'סכום נכסי הקרן'!$C$42</f>
        <v>1.1424855821102309E-4</v>
      </c>
    </row>
    <row r="50" spans="2:13">
      <c r="B50" s="88" t="s">
        <v>1651</v>
      </c>
      <c r="C50" s="85" t="s">
        <v>1652</v>
      </c>
      <c r="D50" s="98" t="s">
        <v>148</v>
      </c>
      <c r="E50" s="85" t="s">
        <v>1587</v>
      </c>
      <c r="F50" s="98" t="s">
        <v>1618</v>
      </c>
      <c r="G50" s="98" t="s">
        <v>159</v>
      </c>
      <c r="H50" s="95">
        <v>2500650</v>
      </c>
      <c r="I50" s="97">
        <v>342.04</v>
      </c>
      <c r="J50" s="95">
        <v>8553.2232600000007</v>
      </c>
      <c r="K50" s="96">
        <v>4.8385968113750528E-3</v>
      </c>
      <c r="L50" s="96">
        <v>2.1266208717724213E-3</v>
      </c>
      <c r="M50" s="96">
        <f>J50/'סכום נכסי הקרן'!$C$42</f>
        <v>1.6491242101102384E-4</v>
      </c>
    </row>
    <row r="51" spans="2:13">
      <c r="B51" s="88" t="s">
        <v>1653</v>
      </c>
      <c r="C51" s="85" t="s">
        <v>1654</v>
      </c>
      <c r="D51" s="98" t="s">
        <v>148</v>
      </c>
      <c r="E51" s="85" t="s">
        <v>1596</v>
      </c>
      <c r="F51" s="98" t="s">
        <v>1618</v>
      </c>
      <c r="G51" s="98" t="s">
        <v>159</v>
      </c>
      <c r="H51" s="95">
        <v>282610</v>
      </c>
      <c r="I51" s="97">
        <v>3425</v>
      </c>
      <c r="J51" s="95">
        <v>9679.3924999999999</v>
      </c>
      <c r="K51" s="96">
        <v>1.2307789056663561E-2</v>
      </c>
      <c r="L51" s="96">
        <v>2.4066246712911633E-3</v>
      </c>
      <c r="M51" s="96">
        <f>J51/'סכום נכסי הקרן'!$C$42</f>
        <v>1.8662579036793977E-4</v>
      </c>
    </row>
    <row r="52" spans="2:13">
      <c r="B52" s="88" t="s">
        <v>1655</v>
      </c>
      <c r="C52" s="85" t="s">
        <v>1656</v>
      </c>
      <c r="D52" s="98" t="s">
        <v>148</v>
      </c>
      <c r="E52" s="85" t="s">
        <v>1579</v>
      </c>
      <c r="F52" s="98" t="s">
        <v>1618</v>
      </c>
      <c r="G52" s="98" t="s">
        <v>159</v>
      </c>
      <c r="H52" s="95">
        <v>350000</v>
      </c>
      <c r="I52" s="97">
        <v>319.55</v>
      </c>
      <c r="J52" s="95">
        <v>1118.425</v>
      </c>
      <c r="K52" s="96">
        <v>3.9858902673248911E-3</v>
      </c>
      <c r="L52" s="96">
        <v>2.7807831927353081E-4</v>
      </c>
      <c r="M52" s="96">
        <f>J52/'סכום נכסי הקרן'!$C$42</f>
        <v>2.1564054726808841E-5</v>
      </c>
    </row>
    <row r="53" spans="2:13">
      <c r="B53" s="88" t="s">
        <v>1657</v>
      </c>
      <c r="C53" s="85" t="s">
        <v>1658</v>
      </c>
      <c r="D53" s="98" t="s">
        <v>148</v>
      </c>
      <c r="E53" s="85" t="s">
        <v>1579</v>
      </c>
      <c r="F53" s="98" t="s">
        <v>1618</v>
      </c>
      <c r="G53" s="98" t="s">
        <v>159</v>
      </c>
      <c r="H53" s="95">
        <v>2920960</v>
      </c>
      <c r="I53" s="97">
        <v>300.25</v>
      </c>
      <c r="J53" s="95">
        <v>8770.1824099999994</v>
      </c>
      <c r="K53" s="96">
        <v>2.0158872030721742E-2</v>
      </c>
      <c r="L53" s="96">
        <v>2.1805642616135046E-3</v>
      </c>
      <c r="M53" s="96">
        <f>J53/'סכום נכסי הקרן'!$C$42</f>
        <v>1.6909555263279724E-4</v>
      </c>
    </row>
    <row r="54" spans="2:13">
      <c r="B54" s="88" t="s">
        <v>1659</v>
      </c>
      <c r="C54" s="85" t="s">
        <v>1660</v>
      </c>
      <c r="D54" s="98" t="s">
        <v>148</v>
      </c>
      <c r="E54" s="85" t="s">
        <v>1596</v>
      </c>
      <c r="F54" s="98" t="s">
        <v>1618</v>
      </c>
      <c r="G54" s="98" t="s">
        <v>159</v>
      </c>
      <c r="H54" s="95">
        <v>68000</v>
      </c>
      <c r="I54" s="97">
        <v>3196.22</v>
      </c>
      <c r="J54" s="95">
        <v>2173.4295999999999</v>
      </c>
      <c r="K54" s="96">
        <v>3.7725381414701804E-3</v>
      </c>
      <c r="L54" s="96">
        <v>5.4038818000969426E-4</v>
      </c>
      <c r="M54" s="96">
        <f>J54/'סכום נכסי הקרן'!$C$42</f>
        <v>4.190531760222299E-5</v>
      </c>
    </row>
    <row r="55" spans="2:13">
      <c r="B55" s="88" t="s">
        <v>1661</v>
      </c>
      <c r="C55" s="85" t="s">
        <v>1662</v>
      </c>
      <c r="D55" s="98" t="s">
        <v>148</v>
      </c>
      <c r="E55" s="85" t="s">
        <v>1596</v>
      </c>
      <c r="F55" s="98" t="s">
        <v>1618</v>
      </c>
      <c r="G55" s="98" t="s">
        <v>159</v>
      </c>
      <c r="H55" s="95">
        <v>449179</v>
      </c>
      <c r="I55" s="97">
        <v>3298.25</v>
      </c>
      <c r="J55" s="95">
        <v>14815.04637</v>
      </c>
      <c r="K55" s="96">
        <v>1.8319385356702491E-2</v>
      </c>
      <c r="L55" s="96">
        <v>3.6835220909126887E-3</v>
      </c>
      <c r="M55" s="96">
        <f>J55/'סכום נכסי הקרן'!$C$42</f>
        <v>2.8564496564623527E-4</v>
      </c>
    </row>
    <row r="56" spans="2:13">
      <c r="B56" s="88" t="s">
        <v>1663</v>
      </c>
      <c r="C56" s="85" t="s">
        <v>1664</v>
      </c>
      <c r="D56" s="98" t="s">
        <v>148</v>
      </c>
      <c r="E56" s="85" t="s">
        <v>1605</v>
      </c>
      <c r="F56" s="98" t="s">
        <v>1618</v>
      </c>
      <c r="G56" s="98" t="s">
        <v>159</v>
      </c>
      <c r="H56" s="95">
        <v>2000</v>
      </c>
      <c r="I56" s="97">
        <v>3420.89</v>
      </c>
      <c r="J56" s="95">
        <v>68.4178</v>
      </c>
      <c r="K56" s="96">
        <v>4.1351039352171462E-5</v>
      </c>
      <c r="L56" s="96">
        <v>1.7010981364322665E-5</v>
      </c>
      <c r="M56" s="96">
        <f>J56/'סכום נכסי הקרן'!$C$42</f>
        <v>1.3191453906054156E-6</v>
      </c>
    </row>
    <row r="57" spans="2:13">
      <c r="B57" s="84"/>
      <c r="C57" s="85"/>
      <c r="D57" s="85"/>
      <c r="E57" s="85"/>
      <c r="F57" s="85"/>
      <c r="G57" s="85"/>
      <c r="H57" s="95"/>
      <c r="I57" s="97"/>
      <c r="J57" s="85"/>
      <c r="K57" s="85"/>
      <c r="L57" s="96"/>
      <c r="M57" s="85"/>
    </row>
    <row r="58" spans="2:13">
      <c r="B58" s="82" t="s">
        <v>228</v>
      </c>
      <c r="C58" s="83"/>
      <c r="D58" s="83"/>
      <c r="E58" s="83"/>
      <c r="F58" s="83"/>
      <c r="G58" s="83"/>
      <c r="H58" s="92"/>
      <c r="I58" s="94"/>
      <c r="J58" s="92">
        <v>2857896.0679600001</v>
      </c>
      <c r="K58" s="83"/>
      <c r="L58" s="93">
        <v>0.71056971655385848</v>
      </c>
      <c r="M58" s="93">
        <f>J58/'סכום נכסי הקרן'!$C$42</f>
        <v>5.5102333382230584E-2</v>
      </c>
    </row>
    <row r="59" spans="2:13">
      <c r="B59" s="102" t="s">
        <v>89</v>
      </c>
      <c r="C59" s="83"/>
      <c r="D59" s="83"/>
      <c r="E59" s="83"/>
      <c r="F59" s="83"/>
      <c r="G59" s="83"/>
      <c r="H59" s="92"/>
      <c r="I59" s="94"/>
      <c r="J59" s="92">
        <v>2588526.7254199996</v>
      </c>
      <c r="K59" s="83"/>
      <c r="L59" s="93">
        <v>0.64359537850048942</v>
      </c>
      <c r="M59" s="93">
        <f>J59/'סכום נכסי הקרן'!$C$42</f>
        <v>4.9908694788442814E-2</v>
      </c>
    </row>
    <row r="60" spans="2:13">
      <c r="B60" s="88" t="s">
        <v>1665</v>
      </c>
      <c r="C60" s="85" t="s">
        <v>1666</v>
      </c>
      <c r="D60" s="98" t="s">
        <v>32</v>
      </c>
      <c r="E60" s="85"/>
      <c r="F60" s="98" t="s">
        <v>1580</v>
      </c>
      <c r="G60" s="98" t="s">
        <v>158</v>
      </c>
      <c r="H60" s="95">
        <v>2006649.9999999993</v>
      </c>
      <c r="I60" s="97">
        <v>2658</v>
      </c>
      <c r="J60" s="95">
        <v>200439.5327999999</v>
      </c>
      <c r="K60" s="96">
        <v>4.9037743190024373E-2</v>
      </c>
      <c r="L60" s="96">
        <v>4.983605373359476E-2</v>
      </c>
      <c r="M60" s="96">
        <f>J60/'סכום נכסי הקרן'!$C$42</f>
        <v>3.8646212796702448E-3</v>
      </c>
    </row>
    <row r="61" spans="2:13" s="150" customFormat="1">
      <c r="B61" s="88" t="s">
        <v>1667</v>
      </c>
      <c r="C61" s="85" t="s">
        <v>1668</v>
      </c>
      <c r="D61" s="98" t="s">
        <v>150</v>
      </c>
      <c r="E61" s="85"/>
      <c r="F61" s="98" t="s">
        <v>1580</v>
      </c>
      <c r="G61" s="98" t="s">
        <v>167</v>
      </c>
      <c r="H61" s="95">
        <v>2852166</v>
      </c>
      <c r="I61" s="97">
        <v>1374</v>
      </c>
      <c r="J61" s="95">
        <v>145774.35257999998</v>
      </c>
      <c r="K61" s="96">
        <v>2.6788480410359105E-3</v>
      </c>
      <c r="L61" s="96">
        <v>3.62444392414632E-2</v>
      </c>
      <c r="M61" s="96">
        <f>J61/'סכום נכסי הקרן'!$C$42</f>
        <v>2.8106364904220194E-3</v>
      </c>
    </row>
    <row r="62" spans="2:13" s="150" customFormat="1">
      <c r="B62" s="88" t="s">
        <v>1669</v>
      </c>
      <c r="C62" s="85" t="s">
        <v>1670</v>
      </c>
      <c r="D62" s="98" t="s">
        <v>32</v>
      </c>
      <c r="E62" s="85"/>
      <c r="F62" s="98" t="s">
        <v>1580</v>
      </c>
      <c r="G62" s="98" t="s">
        <v>167</v>
      </c>
      <c r="H62" s="95">
        <v>8799</v>
      </c>
      <c r="I62" s="97">
        <v>16860</v>
      </c>
      <c r="J62" s="95">
        <v>5518.3657000000003</v>
      </c>
      <c r="K62" s="96">
        <v>8.8195842923674848E-5</v>
      </c>
      <c r="L62" s="96">
        <v>1.372052537266872E-3</v>
      </c>
      <c r="M62" s="96">
        <f>J62/'סכום נכסי הקרן'!$C$42</f>
        <v>1.0639814020371933E-4</v>
      </c>
    </row>
    <row r="63" spans="2:13" s="150" customFormat="1">
      <c r="B63" s="88" t="s">
        <v>1671</v>
      </c>
      <c r="C63" s="85" t="s">
        <v>1672</v>
      </c>
      <c r="D63" s="98" t="s">
        <v>1396</v>
      </c>
      <c r="E63" s="85"/>
      <c r="F63" s="98" t="s">
        <v>1580</v>
      </c>
      <c r="G63" s="98" t="s">
        <v>158</v>
      </c>
      <c r="H63" s="95">
        <v>111714</v>
      </c>
      <c r="I63" s="97">
        <v>2579</v>
      </c>
      <c r="J63" s="95">
        <v>10827.189050000001</v>
      </c>
      <c r="K63" s="96">
        <v>1.1434390875799479E-3</v>
      </c>
      <c r="L63" s="96">
        <v>2.6920057522683925E-3</v>
      </c>
      <c r="M63" s="96">
        <f>J63/'סכום נכסי הקרן'!$C$42</f>
        <v>2.0875615013228911E-4</v>
      </c>
    </row>
    <row r="64" spans="2:13" s="150" customFormat="1">
      <c r="B64" s="88" t="s">
        <v>1673</v>
      </c>
      <c r="C64" s="85" t="s">
        <v>1674</v>
      </c>
      <c r="D64" s="98" t="s">
        <v>32</v>
      </c>
      <c r="E64" s="85"/>
      <c r="F64" s="98" t="s">
        <v>1580</v>
      </c>
      <c r="G64" s="98" t="s">
        <v>160</v>
      </c>
      <c r="H64" s="95">
        <v>32938</v>
      </c>
      <c r="I64" s="97">
        <v>6805</v>
      </c>
      <c r="J64" s="95">
        <v>9420.7340700000004</v>
      </c>
      <c r="K64" s="96">
        <v>2.4899018296220153E-3</v>
      </c>
      <c r="L64" s="96">
        <v>2.3423134287131361E-3</v>
      </c>
      <c r="M64" s="96">
        <f>J64/'סכום נכסי הקרן'!$C$42</f>
        <v>1.8163866602784504E-4</v>
      </c>
    </row>
    <row r="65" spans="2:13" s="150" customFormat="1">
      <c r="B65" s="88" t="s">
        <v>1675</v>
      </c>
      <c r="C65" s="85" t="s">
        <v>1676</v>
      </c>
      <c r="D65" s="98" t="s">
        <v>32</v>
      </c>
      <c r="E65" s="85"/>
      <c r="F65" s="98" t="s">
        <v>1580</v>
      </c>
      <c r="G65" s="98" t="s">
        <v>160</v>
      </c>
      <c r="H65" s="95">
        <v>67138</v>
      </c>
      <c r="I65" s="97">
        <v>4652</v>
      </c>
      <c r="J65" s="95">
        <v>13127.06077</v>
      </c>
      <c r="K65" s="96">
        <v>2.2231125827814571E-2</v>
      </c>
      <c r="L65" s="96">
        <v>3.2638317240075115E-3</v>
      </c>
      <c r="M65" s="96">
        <f>J65/'סכום נכסי הקרן'!$C$42</f>
        <v>2.5309936459434062E-4</v>
      </c>
    </row>
    <row r="66" spans="2:13" s="150" customFormat="1">
      <c r="B66" s="88" t="s">
        <v>1677</v>
      </c>
      <c r="C66" s="85" t="s">
        <v>1678</v>
      </c>
      <c r="D66" s="98" t="s">
        <v>1396</v>
      </c>
      <c r="E66" s="85"/>
      <c r="F66" s="98" t="s">
        <v>1580</v>
      </c>
      <c r="G66" s="98" t="s">
        <v>158</v>
      </c>
      <c r="H66" s="95">
        <v>11030</v>
      </c>
      <c r="I66" s="97">
        <v>21756</v>
      </c>
      <c r="J66" s="95">
        <v>9018.0229999999992</v>
      </c>
      <c r="K66" s="96">
        <v>3.0161334427126059E-5</v>
      </c>
      <c r="L66" s="96">
        <v>2.2421858229296054E-3</v>
      </c>
      <c r="M66" s="96">
        <f>J66/'סכום נכסי הקרן'!$C$42</f>
        <v>1.7387410107930424E-4</v>
      </c>
    </row>
    <row r="67" spans="2:13" s="150" customFormat="1">
      <c r="B67" s="88" t="s">
        <v>1679</v>
      </c>
      <c r="C67" s="85" t="s">
        <v>1680</v>
      </c>
      <c r="D67" s="98" t="s">
        <v>1396</v>
      </c>
      <c r="E67" s="85"/>
      <c r="F67" s="98" t="s">
        <v>1580</v>
      </c>
      <c r="G67" s="98" t="s">
        <v>158</v>
      </c>
      <c r="H67" s="95">
        <v>83029</v>
      </c>
      <c r="I67" s="97">
        <v>2206</v>
      </c>
      <c r="J67" s="95">
        <v>6883.2269800000004</v>
      </c>
      <c r="K67" s="96">
        <v>1.0378625000000001E-2</v>
      </c>
      <c r="L67" s="96">
        <v>1.7114032588475948E-3</v>
      </c>
      <c r="M67" s="96">
        <f>J67/'סכום נכסי הקרן'!$C$42</f>
        <v>1.3271366724971917E-4</v>
      </c>
    </row>
    <row r="68" spans="2:13" s="150" customFormat="1">
      <c r="B68" s="88" t="s">
        <v>1681</v>
      </c>
      <c r="C68" s="85" t="s">
        <v>1682</v>
      </c>
      <c r="D68" s="98" t="s">
        <v>1396</v>
      </c>
      <c r="E68" s="85"/>
      <c r="F68" s="98" t="s">
        <v>1580</v>
      </c>
      <c r="G68" s="98" t="s">
        <v>158</v>
      </c>
      <c r="H68" s="95">
        <v>129073</v>
      </c>
      <c r="I68" s="97">
        <v>2478</v>
      </c>
      <c r="J68" s="95">
        <v>12019.695949999999</v>
      </c>
      <c r="K68" s="96">
        <v>7.3129178470254961E-3</v>
      </c>
      <c r="L68" s="96">
        <v>2.9885033399243265E-3</v>
      </c>
      <c r="M68" s="96">
        <f>J68/'סכום נכסי הקרן'!$C$42</f>
        <v>2.3174855825415435E-4</v>
      </c>
    </row>
    <row r="69" spans="2:13" s="150" customFormat="1">
      <c r="B69" s="88" t="s">
        <v>1683</v>
      </c>
      <c r="C69" s="85" t="s">
        <v>1684</v>
      </c>
      <c r="D69" s="98" t="s">
        <v>1396</v>
      </c>
      <c r="E69" s="85"/>
      <c r="F69" s="98" t="s">
        <v>1580</v>
      </c>
      <c r="G69" s="98" t="s">
        <v>158</v>
      </c>
      <c r="H69" s="95">
        <v>962351</v>
      </c>
      <c r="I69" s="97">
        <v>2755</v>
      </c>
      <c r="J69" s="95">
        <v>99634.98983999998</v>
      </c>
      <c r="K69" s="96">
        <v>2.0943438520130576E-2</v>
      </c>
      <c r="L69" s="96">
        <v>2.4772631616373483E-2</v>
      </c>
      <c r="M69" s="96">
        <f>J69/'סכום נכסי הקרן'!$C$42</f>
        <v>1.9210357186354046E-3</v>
      </c>
    </row>
    <row r="70" spans="2:13" s="150" customFormat="1">
      <c r="B70" s="88" t="s">
        <v>1685</v>
      </c>
      <c r="C70" s="85" t="s">
        <v>1686</v>
      </c>
      <c r="D70" s="98" t="s">
        <v>32</v>
      </c>
      <c r="E70" s="85"/>
      <c r="F70" s="98" t="s">
        <v>1580</v>
      </c>
      <c r="G70" s="98" t="s">
        <v>160</v>
      </c>
      <c r="H70" s="95">
        <v>155099</v>
      </c>
      <c r="I70" s="97">
        <v>3020</v>
      </c>
      <c r="J70" s="95">
        <v>19686.809130000001</v>
      </c>
      <c r="K70" s="96">
        <v>7.8412032355915063E-4</v>
      </c>
      <c r="L70" s="96">
        <v>4.894807246555828E-3</v>
      </c>
      <c r="M70" s="96">
        <f>J70/'סכום נכסי הקרן'!$C$42</f>
        <v>3.7957612667417127E-4</v>
      </c>
    </row>
    <row r="71" spans="2:13" s="150" customFormat="1">
      <c r="B71" s="88" t="s">
        <v>1687</v>
      </c>
      <c r="C71" s="85" t="s">
        <v>1688</v>
      </c>
      <c r="D71" s="98" t="s">
        <v>1396</v>
      </c>
      <c r="E71" s="85"/>
      <c r="F71" s="98" t="s">
        <v>1580</v>
      </c>
      <c r="G71" s="98" t="s">
        <v>158</v>
      </c>
      <c r="H71" s="95">
        <v>129963</v>
      </c>
      <c r="I71" s="97">
        <v>14524</v>
      </c>
      <c r="J71" s="95">
        <v>70935.354560000007</v>
      </c>
      <c r="K71" s="96">
        <v>3.0579529411764707E-2</v>
      </c>
      <c r="L71" s="96">
        <v>1.7636930659737392E-2</v>
      </c>
      <c r="M71" s="96">
        <f>J71/'סכום נכסי הקרן'!$C$42</f>
        <v>1.3676856899635015E-3</v>
      </c>
    </row>
    <row r="72" spans="2:13" s="150" customFormat="1">
      <c r="B72" s="88" t="s">
        <v>1689</v>
      </c>
      <c r="C72" s="85" t="s">
        <v>1690</v>
      </c>
      <c r="D72" s="98" t="s">
        <v>149</v>
      </c>
      <c r="E72" s="85"/>
      <c r="F72" s="98" t="s">
        <v>1580</v>
      </c>
      <c r="G72" s="98" t="s">
        <v>161</v>
      </c>
      <c r="H72" s="95">
        <v>3179800</v>
      </c>
      <c r="I72" s="97">
        <v>680.9</v>
      </c>
      <c r="J72" s="95">
        <v>105478.43458000002</v>
      </c>
      <c r="K72" s="96">
        <v>5.1702408293723178E-3</v>
      </c>
      <c r="L72" s="96">
        <v>2.6225509808533855E-2</v>
      </c>
      <c r="M72" s="96">
        <f>J72/'סכום נכסי הקרן'!$C$42</f>
        <v>2.0337016212810394E-3</v>
      </c>
    </row>
    <row r="73" spans="2:13" s="150" customFormat="1">
      <c r="B73" s="88" t="s">
        <v>1691</v>
      </c>
      <c r="C73" s="85" t="s">
        <v>1692</v>
      </c>
      <c r="D73" s="98" t="s">
        <v>1396</v>
      </c>
      <c r="E73" s="85"/>
      <c r="F73" s="98" t="s">
        <v>1580</v>
      </c>
      <c r="G73" s="98" t="s">
        <v>158</v>
      </c>
      <c r="H73" s="95">
        <v>1624870</v>
      </c>
      <c r="I73" s="97">
        <v>3801</v>
      </c>
      <c r="J73" s="95">
        <v>232098.99808999998</v>
      </c>
      <c r="K73" s="96">
        <v>1.5883382209188661E-2</v>
      </c>
      <c r="L73" s="96">
        <v>5.7707668635749047E-2</v>
      </c>
      <c r="M73" s="96">
        <f>J73/'סכום נכסי הקרן'!$C$42</f>
        <v>4.4750390029284579E-3</v>
      </c>
    </row>
    <row r="74" spans="2:13" s="150" customFormat="1">
      <c r="B74" s="88" t="s">
        <v>1693</v>
      </c>
      <c r="C74" s="85" t="s">
        <v>1694</v>
      </c>
      <c r="D74" s="98" t="s">
        <v>1396</v>
      </c>
      <c r="E74" s="85"/>
      <c r="F74" s="98" t="s">
        <v>1580</v>
      </c>
      <c r="G74" s="98" t="s">
        <v>158</v>
      </c>
      <c r="H74" s="95">
        <v>939962</v>
      </c>
      <c r="I74" s="97">
        <v>3287</v>
      </c>
      <c r="J74" s="95">
        <v>116109.23845</v>
      </c>
      <c r="K74" s="96">
        <v>2.7727492625368732E-2</v>
      </c>
      <c r="L74" s="96">
        <v>2.8868687556434826E-2</v>
      </c>
      <c r="M74" s="96">
        <f>J74/'סכום נכסי הקרן'!$C$42</f>
        <v>2.2386713210308224E-3</v>
      </c>
    </row>
    <row r="75" spans="2:13" s="150" customFormat="1">
      <c r="B75" s="88" t="s">
        <v>1695</v>
      </c>
      <c r="C75" s="85" t="s">
        <v>1696</v>
      </c>
      <c r="D75" s="98" t="s">
        <v>1389</v>
      </c>
      <c r="E75" s="85"/>
      <c r="F75" s="98" t="s">
        <v>1580</v>
      </c>
      <c r="G75" s="98" t="s">
        <v>158</v>
      </c>
      <c r="H75" s="95">
        <v>97500</v>
      </c>
      <c r="I75" s="97">
        <v>5910</v>
      </c>
      <c r="J75" s="95">
        <v>21654.535500000002</v>
      </c>
      <c r="K75" s="96">
        <v>1.0857461024498887E-3</v>
      </c>
      <c r="L75" s="96">
        <v>5.3840506395055618E-3</v>
      </c>
      <c r="M75" s="96">
        <f>J75/'סכום נכסי הקרן'!$C$42</f>
        <v>4.1751533505208208E-4</v>
      </c>
    </row>
    <row r="76" spans="2:13" s="150" customFormat="1">
      <c r="B76" s="88" t="s">
        <v>1697</v>
      </c>
      <c r="C76" s="85" t="s">
        <v>1698</v>
      </c>
      <c r="D76" s="98" t="s">
        <v>1389</v>
      </c>
      <c r="E76" s="85"/>
      <c r="F76" s="98" t="s">
        <v>1580</v>
      </c>
      <c r="G76" s="98" t="s">
        <v>158</v>
      </c>
      <c r="H76" s="95">
        <v>411302.00000000006</v>
      </c>
      <c r="I76" s="97">
        <v>6052</v>
      </c>
      <c r="J76" s="95">
        <v>93544.124879999988</v>
      </c>
      <c r="K76" s="96">
        <v>8.2260400000000004E-3</v>
      </c>
      <c r="L76" s="96">
        <v>2.3258236381110645E-2</v>
      </c>
      <c r="M76" s="96">
        <f>J76/'סכום נכסי הקרן'!$C$42</f>
        <v>1.8035993725853412E-3</v>
      </c>
    </row>
    <row r="77" spans="2:13" s="150" customFormat="1">
      <c r="B77" s="88" t="s">
        <v>1699</v>
      </c>
      <c r="C77" s="85" t="s">
        <v>1700</v>
      </c>
      <c r="D77" s="98" t="s">
        <v>1396</v>
      </c>
      <c r="E77" s="85"/>
      <c r="F77" s="98" t="s">
        <v>1580</v>
      </c>
      <c r="G77" s="98" t="s">
        <v>158</v>
      </c>
      <c r="H77" s="95">
        <v>12250</v>
      </c>
      <c r="I77" s="97">
        <v>3373</v>
      </c>
      <c r="J77" s="95">
        <v>1552.7774199999999</v>
      </c>
      <c r="K77" s="96">
        <v>1.043885811674478E-4</v>
      </c>
      <c r="L77" s="96">
        <v>3.860730358848286E-4</v>
      </c>
      <c r="M77" s="96">
        <f>J77/'סכום נכסי הקרן'!$C$42</f>
        <v>2.9938688122523223E-5</v>
      </c>
    </row>
    <row r="78" spans="2:13" s="150" customFormat="1">
      <c r="B78" s="88" t="s">
        <v>1701</v>
      </c>
      <c r="C78" s="85" t="s">
        <v>1702</v>
      </c>
      <c r="D78" s="98" t="s">
        <v>1396</v>
      </c>
      <c r="E78" s="85"/>
      <c r="F78" s="98" t="s">
        <v>1580</v>
      </c>
      <c r="G78" s="98" t="s">
        <v>158</v>
      </c>
      <c r="H78" s="95">
        <v>32025</v>
      </c>
      <c r="I78" s="97">
        <v>2941</v>
      </c>
      <c r="J78" s="95">
        <v>3539.4920400000001</v>
      </c>
      <c r="K78" s="96">
        <v>2.2907725321888412E-4</v>
      </c>
      <c r="L78" s="96">
        <v>8.8003755063168377E-4</v>
      </c>
      <c r="M78" s="96">
        <f>J78/'סכום נכסי הקרן'!$C$42</f>
        <v>6.8244003894462544E-5</v>
      </c>
    </row>
    <row r="79" spans="2:13" s="150" customFormat="1">
      <c r="B79" s="88" t="s">
        <v>1703</v>
      </c>
      <c r="C79" s="85" t="s">
        <v>1704</v>
      </c>
      <c r="D79" s="98" t="s">
        <v>1396</v>
      </c>
      <c r="E79" s="85"/>
      <c r="F79" s="98" t="s">
        <v>1580</v>
      </c>
      <c r="G79" s="98" t="s">
        <v>158</v>
      </c>
      <c r="H79" s="95">
        <v>6750</v>
      </c>
      <c r="I79" s="97">
        <v>4848</v>
      </c>
      <c r="J79" s="95">
        <v>1229.76791</v>
      </c>
      <c r="K79" s="96">
        <v>3.1839622641509433E-4</v>
      </c>
      <c r="L79" s="96">
        <v>3.0576193621326662E-4</v>
      </c>
      <c r="M79" s="96">
        <f>J79/'סכום נכסי הקרן'!$C$42</f>
        <v>2.3710827737678728E-5</v>
      </c>
    </row>
    <row r="80" spans="2:13" s="150" customFormat="1">
      <c r="B80" s="88" t="s">
        <v>1705</v>
      </c>
      <c r="C80" s="85" t="s">
        <v>1706</v>
      </c>
      <c r="D80" s="98" t="s">
        <v>1389</v>
      </c>
      <c r="E80" s="85"/>
      <c r="F80" s="98" t="s">
        <v>1580</v>
      </c>
      <c r="G80" s="98" t="s">
        <v>158</v>
      </c>
      <c r="H80" s="95">
        <v>54176</v>
      </c>
      <c r="I80" s="97">
        <v>28946</v>
      </c>
      <c r="J80" s="95">
        <v>58932.147880000004</v>
      </c>
      <c r="K80" s="96">
        <v>2.0599239543726234E-3</v>
      </c>
      <c r="L80" s="96">
        <v>1.4652527110579228E-2</v>
      </c>
      <c r="M80" s="96">
        <f>J80/'סכום נכסי הקרן'!$C$42</f>
        <v>1.1362550569351648E-3</v>
      </c>
    </row>
    <row r="81" spans="2:13" s="150" customFormat="1">
      <c r="B81" s="88" t="s">
        <v>1707</v>
      </c>
      <c r="C81" s="85" t="s">
        <v>1708</v>
      </c>
      <c r="D81" s="98" t="s">
        <v>1396</v>
      </c>
      <c r="E81" s="85"/>
      <c r="F81" s="98" t="s">
        <v>1580</v>
      </c>
      <c r="G81" s="98" t="s">
        <v>158</v>
      </c>
      <c r="H81" s="95">
        <v>131985</v>
      </c>
      <c r="I81" s="97">
        <v>6552</v>
      </c>
      <c r="J81" s="95">
        <v>32497.89575</v>
      </c>
      <c r="K81" s="96">
        <v>1.8589436619718309E-2</v>
      </c>
      <c r="L81" s="96">
        <v>8.080077099569859E-3</v>
      </c>
      <c r="M81" s="96">
        <f>J81/'סכום נכסי הקרן'!$C$42</f>
        <v>6.265832777871815E-4</v>
      </c>
    </row>
    <row r="82" spans="2:13" s="150" customFormat="1">
      <c r="B82" s="88" t="s">
        <v>1709</v>
      </c>
      <c r="C82" s="85" t="s">
        <v>1710</v>
      </c>
      <c r="D82" s="98" t="s">
        <v>1396</v>
      </c>
      <c r="E82" s="85"/>
      <c r="F82" s="98" t="s">
        <v>1580</v>
      </c>
      <c r="G82" s="98" t="s">
        <v>158</v>
      </c>
      <c r="H82" s="95">
        <v>651903.99999999988</v>
      </c>
      <c r="I82" s="97">
        <v>2804</v>
      </c>
      <c r="J82" s="95">
        <v>68693.94071000001</v>
      </c>
      <c r="K82" s="96">
        <v>2.0058584615384612E-2</v>
      </c>
      <c r="L82" s="96">
        <v>1.7079639293571206E-2</v>
      </c>
      <c r="M82" s="96">
        <f>J82/'סכום נכסי הקרן'!$C$42</f>
        <v>1.3244695861328224E-3</v>
      </c>
    </row>
    <row r="83" spans="2:13" s="150" customFormat="1">
      <c r="B83" s="88" t="s">
        <v>1711</v>
      </c>
      <c r="C83" s="85" t="s">
        <v>1712</v>
      </c>
      <c r="D83" s="98" t="s">
        <v>1389</v>
      </c>
      <c r="E83" s="85"/>
      <c r="F83" s="98" t="s">
        <v>1580</v>
      </c>
      <c r="G83" s="98" t="s">
        <v>158</v>
      </c>
      <c r="H83" s="95">
        <v>163000</v>
      </c>
      <c r="I83" s="97">
        <v>4135</v>
      </c>
      <c r="J83" s="95">
        <v>25329.107909999999</v>
      </c>
      <c r="K83" s="96">
        <v>2.6079999999999999E-2</v>
      </c>
      <c r="L83" s="96">
        <v>6.2976737432645855E-3</v>
      </c>
      <c r="M83" s="96">
        <f>J83/'סכום נכסי הקרן'!$C$42</f>
        <v>4.8836378760532591E-4</v>
      </c>
    </row>
    <row r="84" spans="2:13" s="150" customFormat="1">
      <c r="B84" s="88" t="s">
        <v>1713</v>
      </c>
      <c r="C84" s="85" t="s">
        <v>1714</v>
      </c>
      <c r="D84" s="98" t="s">
        <v>32</v>
      </c>
      <c r="E84" s="85"/>
      <c r="F84" s="98" t="s">
        <v>1580</v>
      </c>
      <c r="G84" s="98" t="s">
        <v>160</v>
      </c>
      <c r="H84" s="95">
        <v>268910</v>
      </c>
      <c r="I84" s="97">
        <v>1568</v>
      </c>
      <c r="J84" s="95">
        <v>17721.98647</v>
      </c>
      <c r="K84" s="96">
        <v>2.811495945647409E-2</v>
      </c>
      <c r="L84" s="96">
        <v>4.4062858142171835E-3</v>
      </c>
      <c r="M84" s="96">
        <f>J84/'סכום נכסי הקרן'!$C$42</f>
        <v>3.4169290395587174E-4</v>
      </c>
    </row>
    <row r="85" spans="2:13" s="150" customFormat="1">
      <c r="B85" s="88" t="s">
        <v>1715</v>
      </c>
      <c r="C85" s="85" t="s">
        <v>1716</v>
      </c>
      <c r="D85" s="98" t="s">
        <v>32</v>
      </c>
      <c r="E85" s="85"/>
      <c r="F85" s="98" t="s">
        <v>1580</v>
      </c>
      <c r="G85" s="98" t="s">
        <v>160</v>
      </c>
      <c r="H85" s="95">
        <v>139773.00000000003</v>
      </c>
      <c r="I85" s="97">
        <v>3490.5</v>
      </c>
      <c r="J85" s="95">
        <v>20505.49792999999</v>
      </c>
      <c r="K85" s="96">
        <v>2.8540152602923669E-2</v>
      </c>
      <c r="L85" s="96">
        <v>5.0983609989416027E-3</v>
      </c>
      <c r="M85" s="96">
        <f>J85/'סכום נכסי הקרן'!$C$42</f>
        <v>3.9536104751144259E-4</v>
      </c>
    </row>
    <row r="86" spans="2:13" s="150" customFormat="1">
      <c r="B86" s="88" t="s">
        <v>1717</v>
      </c>
      <c r="C86" s="85" t="s">
        <v>1718</v>
      </c>
      <c r="D86" s="98" t="s">
        <v>32</v>
      </c>
      <c r="E86" s="85"/>
      <c r="F86" s="98" t="s">
        <v>1580</v>
      </c>
      <c r="G86" s="98" t="s">
        <v>160</v>
      </c>
      <c r="H86" s="95">
        <v>6839</v>
      </c>
      <c r="I86" s="97">
        <v>7654</v>
      </c>
      <c r="J86" s="95">
        <v>2200.0900200000001</v>
      </c>
      <c r="K86" s="96">
        <v>3.0674144956527394E-3</v>
      </c>
      <c r="L86" s="96">
        <v>5.4701686301009795E-4</v>
      </c>
      <c r="M86" s="96">
        <f>J86/'סכום נכסי הקרן'!$C$42</f>
        <v>4.2419350063871928E-5</v>
      </c>
    </row>
    <row r="87" spans="2:13" s="150" customFormat="1">
      <c r="B87" s="88" t="s">
        <v>1719</v>
      </c>
      <c r="C87" s="85" t="s">
        <v>1720</v>
      </c>
      <c r="D87" s="98" t="s">
        <v>1396</v>
      </c>
      <c r="E87" s="85"/>
      <c r="F87" s="98" t="s">
        <v>1580</v>
      </c>
      <c r="G87" s="98" t="s">
        <v>158</v>
      </c>
      <c r="H87" s="95">
        <v>81820</v>
      </c>
      <c r="I87" s="97">
        <v>2928</v>
      </c>
      <c r="J87" s="95">
        <v>9003.0015299999995</v>
      </c>
      <c r="K87" s="96">
        <v>2.4748295287996564E-3</v>
      </c>
      <c r="L87" s="96">
        <v>2.2384509769358039E-3</v>
      </c>
      <c r="M87" s="96">
        <f>J87/'סכום נכסי הקרן'!$C$42</f>
        <v>1.7358447611459305E-4</v>
      </c>
    </row>
    <row r="88" spans="2:13" s="150" customFormat="1">
      <c r="B88" s="88" t="s">
        <v>1721</v>
      </c>
      <c r="C88" s="85" t="s">
        <v>1722</v>
      </c>
      <c r="D88" s="98" t="s">
        <v>150</v>
      </c>
      <c r="E88" s="85"/>
      <c r="F88" s="98" t="s">
        <v>1580</v>
      </c>
      <c r="G88" s="98" t="s">
        <v>167</v>
      </c>
      <c r="H88" s="95">
        <v>15571574</v>
      </c>
      <c r="I88" s="97">
        <v>149</v>
      </c>
      <c r="J88" s="95">
        <v>86305.480030000006</v>
      </c>
      <c r="K88" s="96">
        <v>9.0120953476140478E-2</v>
      </c>
      <c r="L88" s="96">
        <v>2.1458464207110606E-2</v>
      </c>
      <c r="M88" s="96">
        <f>J88/'סכום נכסי הקרן'!$C$42</f>
        <v>1.6640329879879542E-3</v>
      </c>
    </row>
    <row r="89" spans="2:13" s="150" customFormat="1">
      <c r="B89" s="88" t="s">
        <v>1723</v>
      </c>
      <c r="C89" s="85" t="s">
        <v>1724</v>
      </c>
      <c r="D89" s="98" t="s">
        <v>149</v>
      </c>
      <c r="E89" s="85"/>
      <c r="F89" s="98" t="s">
        <v>1580</v>
      </c>
      <c r="G89" s="98" t="s">
        <v>158</v>
      </c>
      <c r="H89" s="95">
        <v>32223</v>
      </c>
      <c r="I89" s="97">
        <v>37402.5</v>
      </c>
      <c r="J89" s="95">
        <v>45292.196090000005</v>
      </c>
      <c r="K89" s="96">
        <v>5.1340430888065338E-3</v>
      </c>
      <c r="L89" s="96">
        <v>1.1261173315076456E-2</v>
      </c>
      <c r="M89" s="96">
        <f>J89/'סכום נכסי הקרן'!$C$42</f>
        <v>8.7326677710362118E-4</v>
      </c>
    </row>
    <row r="90" spans="2:13" s="150" customFormat="1">
      <c r="B90" s="88" t="s">
        <v>1725</v>
      </c>
      <c r="C90" s="85" t="s">
        <v>1726</v>
      </c>
      <c r="D90" s="98" t="s">
        <v>32</v>
      </c>
      <c r="E90" s="85"/>
      <c r="F90" s="98" t="s">
        <v>1580</v>
      </c>
      <c r="G90" s="98" t="s">
        <v>160</v>
      </c>
      <c r="H90" s="95">
        <v>50065</v>
      </c>
      <c r="I90" s="97">
        <v>6749</v>
      </c>
      <c r="J90" s="95">
        <v>14201.461430000001</v>
      </c>
      <c r="K90" s="96">
        <v>1.1686930782976508E-2</v>
      </c>
      <c r="L90" s="96">
        <v>3.5309641019132029E-3</v>
      </c>
      <c r="M90" s="96">
        <f>J90/'סכום נכסי הקרן'!$C$42</f>
        <v>2.7381459773984394E-4</v>
      </c>
    </row>
    <row r="91" spans="2:13" s="150" customFormat="1">
      <c r="B91" s="88" t="s">
        <v>1727</v>
      </c>
      <c r="C91" s="85" t="s">
        <v>1728</v>
      </c>
      <c r="D91" s="98" t="s">
        <v>32</v>
      </c>
      <c r="E91" s="85"/>
      <c r="F91" s="98" t="s">
        <v>1580</v>
      </c>
      <c r="G91" s="98" t="s">
        <v>160</v>
      </c>
      <c r="H91" s="95">
        <v>516179</v>
      </c>
      <c r="I91" s="97">
        <v>2727</v>
      </c>
      <c r="J91" s="95">
        <v>59162.274170000004</v>
      </c>
      <c r="K91" s="96">
        <v>7.1060490879740437E-2</v>
      </c>
      <c r="L91" s="96">
        <v>1.4709744297197779E-2</v>
      </c>
      <c r="M91" s="96">
        <f>J91/'סכום נכסי הקרן'!$C$42</f>
        <v>1.140692060678498E-3</v>
      </c>
    </row>
    <row r="92" spans="2:13" s="150" customFormat="1">
      <c r="B92" s="88" t="s">
        <v>1729</v>
      </c>
      <c r="C92" s="85" t="s">
        <v>1730</v>
      </c>
      <c r="D92" s="98" t="s">
        <v>1396</v>
      </c>
      <c r="E92" s="85"/>
      <c r="F92" s="98" t="s">
        <v>1580</v>
      </c>
      <c r="G92" s="98" t="s">
        <v>158</v>
      </c>
      <c r="H92" s="95">
        <v>637497</v>
      </c>
      <c r="I92" s="97">
        <v>3394</v>
      </c>
      <c r="J92" s="95">
        <v>81310.523860000001</v>
      </c>
      <c r="K92" s="96">
        <v>1.9288856017497844E-2</v>
      </c>
      <c r="L92" s="96">
        <v>2.0216548999029103E-2</v>
      </c>
      <c r="M92" s="96">
        <f>J92/'סכום נכסי הקרן'!$C$42</f>
        <v>1.5677265676129701E-3</v>
      </c>
    </row>
    <row r="93" spans="2:13" s="150" customFormat="1">
      <c r="B93" s="88" t="s">
        <v>1731</v>
      </c>
      <c r="C93" s="85" t="s">
        <v>1732</v>
      </c>
      <c r="D93" s="98" t="s">
        <v>1396</v>
      </c>
      <c r="E93" s="85"/>
      <c r="F93" s="98" t="s">
        <v>1580</v>
      </c>
      <c r="G93" s="98" t="s">
        <v>158</v>
      </c>
      <c r="H93" s="95">
        <v>91064</v>
      </c>
      <c r="I93" s="97">
        <v>21630</v>
      </c>
      <c r="J93" s="95">
        <v>74348.519010000004</v>
      </c>
      <c r="K93" s="96">
        <v>9.9081462270559514E-5</v>
      </c>
      <c r="L93" s="96">
        <v>1.8485558894675062E-2</v>
      </c>
      <c r="M93" s="96">
        <f>J93/'סכום נכסי הקרן'!$C$42</f>
        <v>1.4334940052205803E-3</v>
      </c>
    </row>
    <row r="94" spans="2:13" s="150" customFormat="1">
      <c r="B94" s="88" t="s">
        <v>1733</v>
      </c>
      <c r="C94" s="85" t="s">
        <v>1734</v>
      </c>
      <c r="D94" s="98" t="s">
        <v>152</v>
      </c>
      <c r="E94" s="85"/>
      <c r="F94" s="98" t="s">
        <v>1580</v>
      </c>
      <c r="G94" s="98" t="s">
        <v>160</v>
      </c>
      <c r="H94" s="95">
        <v>21022</v>
      </c>
      <c r="I94" s="97">
        <v>10469</v>
      </c>
      <c r="J94" s="95">
        <v>9249.9337400000004</v>
      </c>
      <c r="K94" s="96">
        <v>1.5251646360884047E-3</v>
      </c>
      <c r="L94" s="96">
        <v>2.2998466842307037E-3</v>
      </c>
      <c r="M94" s="96">
        <f>J94/'סכום נכסי הקרן'!$C$42</f>
        <v>1.7834551032810925E-4</v>
      </c>
    </row>
    <row r="95" spans="2:13" s="150" customFormat="1">
      <c r="B95" s="88" t="s">
        <v>1735</v>
      </c>
      <c r="C95" s="85" t="s">
        <v>1736</v>
      </c>
      <c r="D95" s="98" t="s">
        <v>1396</v>
      </c>
      <c r="E95" s="85"/>
      <c r="F95" s="98" t="s">
        <v>1580</v>
      </c>
      <c r="G95" s="98" t="s">
        <v>158</v>
      </c>
      <c r="H95" s="95">
        <v>312273</v>
      </c>
      <c r="I95" s="97">
        <v>12037</v>
      </c>
      <c r="J95" s="95">
        <v>141256.83520000003</v>
      </c>
      <c r="K95" s="96">
        <v>3.8300238804177631E-3</v>
      </c>
      <c r="L95" s="96">
        <v>3.512123148026388E-2</v>
      </c>
      <c r="M95" s="96">
        <f>J95/'סכום נכסי הקרן'!$C$42</f>
        <v>2.7235354402741518E-3</v>
      </c>
    </row>
    <row r="96" spans="2:13" s="150" customFormat="1">
      <c r="B96" s="88" t="s">
        <v>1737</v>
      </c>
      <c r="C96" s="85" t="s">
        <v>1738</v>
      </c>
      <c r="D96" s="98" t="s">
        <v>1396</v>
      </c>
      <c r="E96" s="85"/>
      <c r="F96" s="98" t="s">
        <v>1580</v>
      </c>
      <c r="G96" s="98" t="s">
        <v>158</v>
      </c>
      <c r="H96" s="95">
        <v>1324275.0000000005</v>
      </c>
      <c r="I96" s="97">
        <v>3763</v>
      </c>
      <c r="J96" s="95">
        <v>187270.41565999997</v>
      </c>
      <c r="K96" s="96">
        <v>1.1490048868465648E-3</v>
      </c>
      <c r="L96" s="96">
        <v>4.6561765372187043E-2</v>
      </c>
      <c r="M96" s="96">
        <f>J96/'סכום נכסי הקרן'!$C$42</f>
        <v>3.6107110374003432E-3</v>
      </c>
    </row>
    <row r="97" spans="2:13" s="150" customFormat="1">
      <c r="B97" s="88" t="s">
        <v>1739</v>
      </c>
      <c r="C97" s="85" t="s">
        <v>1740</v>
      </c>
      <c r="D97" s="98" t="s">
        <v>1396</v>
      </c>
      <c r="E97" s="85"/>
      <c r="F97" s="98" t="s">
        <v>1580</v>
      </c>
      <c r="G97" s="98" t="s">
        <v>158</v>
      </c>
      <c r="H97" s="95">
        <v>634844</v>
      </c>
      <c r="I97" s="97">
        <v>19869</v>
      </c>
      <c r="J97" s="95">
        <v>474023.42608000012</v>
      </c>
      <c r="K97" s="96">
        <v>2.446486395364632E-3</v>
      </c>
      <c r="L97" s="96">
        <v>0.11785827178452485</v>
      </c>
      <c r="M97" s="96">
        <f>J97/'סכום נכסי הקרן'!$C$42</f>
        <v>9.1395195044625677E-3</v>
      </c>
    </row>
    <row r="98" spans="2:13" s="150" customFormat="1">
      <c r="B98" s="88" t="s">
        <v>1741</v>
      </c>
      <c r="C98" s="85" t="s">
        <v>1742</v>
      </c>
      <c r="D98" s="98" t="s">
        <v>32</v>
      </c>
      <c r="E98" s="85"/>
      <c r="F98" s="98" t="s">
        <v>1580</v>
      </c>
      <c r="G98" s="98" t="s">
        <v>164</v>
      </c>
      <c r="H98" s="95">
        <v>63947</v>
      </c>
      <c r="I98" s="97">
        <v>9760</v>
      </c>
      <c r="J98" s="95">
        <v>2729.28865</v>
      </c>
      <c r="K98" s="96">
        <v>9.4108903605592343E-4</v>
      </c>
      <c r="L98" s="96">
        <v>6.7859355844542447E-4</v>
      </c>
      <c r="M98" s="96">
        <f>J98/'סכום נכסי הקרן'!$C$42</f>
        <v>5.2622687988786213E-5</v>
      </c>
    </row>
    <row r="99" spans="2:13" s="150" customFormat="1">
      <c r="B99" s="84"/>
      <c r="C99" s="85"/>
      <c r="D99" s="85"/>
      <c r="E99" s="85"/>
      <c r="F99" s="85"/>
      <c r="G99" s="85"/>
      <c r="H99" s="95"/>
      <c r="I99" s="97"/>
      <c r="J99" s="85"/>
      <c r="K99" s="85"/>
      <c r="L99" s="96"/>
      <c r="M99" s="85"/>
    </row>
    <row r="100" spans="2:13" s="150" customFormat="1">
      <c r="B100" s="102" t="s">
        <v>90</v>
      </c>
      <c r="C100" s="83"/>
      <c r="D100" s="83"/>
      <c r="E100" s="83"/>
      <c r="F100" s="83"/>
      <c r="G100" s="83"/>
      <c r="H100" s="92"/>
      <c r="I100" s="94"/>
      <c r="J100" s="92">
        <v>269369.34254000004</v>
      </c>
      <c r="K100" s="83"/>
      <c r="L100" s="93">
        <v>6.6974338053368998E-2</v>
      </c>
      <c r="M100" s="93">
        <f>J100/'סכום נכסי הקרן'!$C$42</f>
        <v>5.1936385937877624E-3</v>
      </c>
    </row>
    <row r="101" spans="2:13" s="150" customFormat="1">
      <c r="B101" s="88" t="s">
        <v>1743</v>
      </c>
      <c r="C101" s="85" t="s">
        <v>1744</v>
      </c>
      <c r="D101" s="98" t="s">
        <v>149</v>
      </c>
      <c r="E101" s="85"/>
      <c r="F101" s="98" t="s">
        <v>1618</v>
      </c>
      <c r="G101" s="98" t="s">
        <v>158</v>
      </c>
      <c r="H101" s="95">
        <v>212983</v>
      </c>
      <c r="I101" s="97">
        <v>11796</v>
      </c>
      <c r="J101" s="95">
        <v>94414.017859999978</v>
      </c>
      <c r="K101" s="96">
        <v>4.4857836906295996E-3</v>
      </c>
      <c r="L101" s="96">
        <v>2.3474521226161713E-2</v>
      </c>
      <c r="M101" s="96">
        <f>J101/'סכום נכסי הקרן'!$C$42</f>
        <v>1.8203715475878551E-3</v>
      </c>
    </row>
    <row r="102" spans="2:13" s="150" customFormat="1">
      <c r="B102" s="88" t="s">
        <v>1745</v>
      </c>
      <c r="C102" s="85" t="s">
        <v>1746</v>
      </c>
      <c r="D102" s="98" t="s">
        <v>1396</v>
      </c>
      <c r="E102" s="85"/>
      <c r="F102" s="98" t="s">
        <v>1618</v>
      </c>
      <c r="G102" s="98" t="s">
        <v>158</v>
      </c>
      <c r="H102" s="95">
        <v>12827</v>
      </c>
      <c r="I102" s="97">
        <v>10674</v>
      </c>
      <c r="J102" s="95">
        <v>5145.2806500000006</v>
      </c>
      <c r="K102" s="96">
        <v>2.4762548262548261E-3</v>
      </c>
      <c r="L102" s="96">
        <v>1.2792909630441203E-3</v>
      </c>
      <c r="M102" s="96">
        <f>J102/'סכום נכסי הקרן'!$C$42</f>
        <v>9.9204786661055125E-5</v>
      </c>
    </row>
    <row r="103" spans="2:13" s="150" customFormat="1">
      <c r="B103" s="88" t="s">
        <v>1747</v>
      </c>
      <c r="C103" s="85" t="s">
        <v>1748</v>
      </c>
      <c r="D103" s="98" t="s">
        <v>149</v>
      </c>
      <c r="E103" s="85"/>
      <c r="F103" s="98" t="s">
        <v>1618</v>
      </c>
      <c r="G103" s="98" t="s">
        <v>161</v>
      </c>
      <c r="H103" s="95">
        <v>5814717</v>
      </c>
      <c r="I103" s="97">
        <v>166</v>
      </c>
      <c r="J103" s="95">
        <v>47023.744299999998</v>
      </c>
      <c r="K103" s="96">
        <v>7.9852198540326894E-2</v>
      </c>
      <c r="L103" s="96">
        <v>1.1691694821639604E-2</v>
      </c>
      <c r="M103" s="96">
        <f>J103/'סכום נכסי הקרן'!$C$42</f>
        <v>9.0665229724359278E-4</v>
      </c>
    </row>
    <row r="104" spans="2:13" s="150" customFormat="1">
      <c r="B104" s="88" t="s">
        <v>1749</v>
      </c>
      <c r="C104" s="85" t="s">
        <v>1750</v>
      </c>
      <c r="D104" s="98" t="s">
        <v>1396</v>
      </c>
      <c r="E104" s="85"/>
      <c r="F104" s="98" t="s">
        <v>1618</v>
      </c>
      <c r="G104" s="98" t="s">
        <v>158</v>
      </c>
      <c r="H104" s="95">
        <v>152220</v>
      </c>
      <c r="I104" s="97">
        <v>8055</v>
      </c>
      <c r="J104" s="95">
        <v>46078.044329999997</v>
      </c>
      <c r="K104" s="96">
        <v>8.3463398317044077E-4</v>
      </c>
      <c r="L104" s="96">
        <v>1.1456561792429215E-2</v>
      </c>
      <c r="M104" s="96">
        <f>J104/'סכום נכסי הקרן'!$C$42</f>
        <v>8.8841850784491031E-4</v>
      </c>
    </row>
    <row r="105" spans="2:13" s="150" customFormat="1">
      <c r="B105" s="88" t="s">
        <v>1751</v>
      </c>
      <c r="C105" s="85" t="s">
        <v>1752</v>
      </c>
      <c r="D105" s="98" t="s">
        <v>149</v>
      </c>
      <c r="E105" s="85"/>
      <c r="F105" s="98" t="s">
        <v>1618</v>
      </c>
      <c r="G105" s="98" t="s">
        <v>158</v>
      </c>
      <c r="H105" s="95">
        <v>21297.000000000011</v>
      </c>
      <c r="I105" s="97">
        <v>7555</v>
      </c>
      <c r="J105" s="95">
        <v>6046.5782299999946</v>
      </c>
      <c r="K105" s="96">
        <v>7.7785053348340336E-4</v>
      </c>
      <c r="L105" s="96">
        <v>1.503384054857786E-3</v>
      </c>
      <c r="M105" s="96">
        <f>J105/'סכום נכסי הקרן'!$C$42</f>
        <v>1.1658246539700991E-4</v>
      </c>
    </row>
    <row r="106" spans="2:13" s="150" customFormat="1">
      <c r="B106" s="88" t="s">
        <v>1753</v>
      </c>
      <c r="C106" s="85" t="s">
        <v>1754</v>
      </c>
      <c r="D106" s="98" t="s">
        <v>149</v>
      </c>
      <c r="E106" s="85"/>
      <c r="F106" s="98" t="s">
        <v>1618</v>
      </c>
      <c r="G106" s="98" t="s">
        <v>158</v>
      </c>
      <c r="H106" s="95">
        <v>30039.000000000011</v>
      </c>
      <c r="I106" s="97">
        <v>10274</v>
      </c>
      <c r="J106" s="95">
        <v>11597.965370000011</v>
      </c>
      <c r="K106" s="96">
        <v>1.172941631716086E-2</v>
      </c>
      <c r="L106" s="96">
        <v>2.88364684004937E-3</v>
      </c>
      <c r="M106" s="96">
        <f>J106/'סכום נכסי הקרן'!$C$42</f>
        <v>2.2361728319584593E-4</v>
      </c>
    </row>
    <row r="107" spans="2:13" s="150" customFormat="1">
      <c r="B107" s="88" t="s">
        <v>1755</v>
      </c>
      <c r="C107" s="85" t="s">
        <v>1756</v>
      </c>
      <c r="D107" s="98" t="s">
        <v>149</v>
      </c>
      <c r="E107" s="85"/>
      <c r="F107" s="98" t="s">
        <v>1618</v>
      </c>
      <c r="G107" s="98" t="s">
        <v>160</v>
      </c>
      <c r="H107" s="95">
        <v>2541</v>
      </c>
      <c r="I107" s="97">
        <v>10495</v>
      </c>
      <c r="J107" s="95">
        <v>1120.8474199999998</v>
      </c>
      <c r="K107" s="96">
        <v>4.6104464006212289E-5</v>
      </c>
      <c r="L107" s="96">
        <v>2.7868061489654938E-4</v>
      </c>
      <c r="M107" s="96">
        <f>J107/'סכום נכסי הקרן'!$C$42</f>
        <v>2.1610760762038125E-5</v>
      </c>
    </row>
    <row r="108" spans="2:13" s="150" customFormat="1">
      <c r="B108" s="88" t="s">
        <v>1757</v>
      </c>
      <c r="C108" s="85" t="s">
        <v>1758</v>
      </c>
      <c r="D108" s="98" t="s">
        <v>149</v>
      </c>
      <c r="E108" s="85"/>
      <c r="F108" s="98" t="s">
        <v>1618</v>
      </c>
      <c r="G108" s="98" t="s">
        <v>158</v>
      </c>
      <c r="H108" s="95">
        <v>56054</v>
      </c>
      <c r="I108" s="97">
        <v>10536</v>
      </c>
      <c r="J108" s="95">
        <v>22194.182209999992</v>
      </c>
      <c r="K108" s="96">
        <v>1.8197599425821488E-3</v>
      </c>
      <c r="L108" s="96">
        <v>5.5182250813485883E-3</v>
      </c>
      <c r="M108" s="96">
        <f>J108/'סכום נכסי הקרן'!$C$42</f>
        <v>4.2792011962644523E-4</v>
      </c>
    </row>
    <row r="109" spans="2:13" s="150" customFormat="1">
      <c r="B109" s="88" t="s">
        <v>1759</v>
      </c>
      <c r="C109" s="85" t="s">
        <v>1760</v>
      </c>
      <c r="D109" s="98" t="s">
        <v>1396</v>
      </c>
      <c r="E109" s="85"/>
      <c r="F109" s="98" t="s">
        <v>1618</v>
      </c>
      <c r="G109" s="98" t="s">
        <v>158</v>
      </c>
      <c r="H109" s="95">
        <v>75603</v>
      </c>
      <c r="I109" s="97">
        <v>3672</v>
      </c>
      <c r="J109" s="95">
        <v>10432.74223</v>
      </c>
      <c r="K109" s="96">
        <v>2.2432539573791302E-4</v>
      </c>
      <c r="L109" s="96">
        <v>2.5939329188210095E-3</v>
      </c>
      <c r="M109" s="96">
        <f>J109/'סכום נכסי הקרן'!$C$42</f>
        <v>2.0115092598825107E-4</v>
      </c>
    </row>
    <row r="110" spans="2:13" s="150" customFormat="1">
      <c r="B110" s="88" t="s">
        <v>1761</v>
      </c>
      <c r="C110" s="85" t="s">
        <v>1762</v>
      </c>
      <c r="D110" s="98" t="s">
        <v>32</v>
      </c>
      <c r="E110" s="85"/>
      <c r="F110" s="98" t="s">
        <v>1618</v>
      </c>
      <c r="G110" s="98" t="s">
        <v>160</v>
      </c>
      <c r="H110" s="95">
        <v>8173</v>
      </c>
      <c r="I110" s="97">
        <v>20506</v>
      </c>
      <c r="J110" s="95">
        <v>7044.0404600000002</v>
      </c>
      <c r="K110" s="96">
        <v>8.8740403104882615E-3</v>
      </c>
      <c r="L110" s="96">
        <v>1.7513869343152638E-3</v>
      </c>
      <c r="M110" s="96">
        <f>J110/'סכום נכסי הקרן'!$C$42</f>
        <v>1.3581426915286742E-4</v>
      </c>
    </row>
    <row r="111" spans="2:13" s="150" customFormat="1">
      <c r="B111" s="88" t="s">
        <v>1763</v>
      </c>
      <c r="C111" s="85" t="s">
        <v>1764</v>
      </c>
      <c r="D111" s="98" t="s">
        <v>32</v>
      </c>
      <c r="E111" s="85"/>
      <c r="F111" s="98" t="s">
        <v>1618</v>
      </c>
      <c r="G111" s="98" t="s">
        <v>160</v>
      </c>
      <c r="H111" s="95">
        <v>24663</v>
      </c>
      <c r="I111" s="97">
        <v>17627</v>
      </c>
      <c r="J111" s="95">
        <v>18271.89948</v>
      </c>
      <c r="K111" s="96">
        <v>2.4583153916080569E-2</v>
      </c>
      <c r="L111" s="96">
        <v>4.5430128058057554E-3</v>
      </c>
      <c r="M111" s="96">
        <f>J111/'סכום נכסי הקרן'!$C$42</f>
        <v>3.5229563032788968E-4</v>
      </c>
    </row>
    <row r="112" spans="2:13" s="150" customFormat="1">
      <c r="B112" s="156"/>
      <c r="C112" s="156"/>
    </row>
    <row r="113" spans="2:7" s="150" customFormat="1">
      <c r="B113" s="156"/>
      <c r="C113" s="156"/>
    </row>
    <row r="114" spans="2:7" s="150" customFormat="1">
      <c r="B114" s="157" t="s">
        <v>2681</v>
      </c>
      <c r="C114" s="156"/>
    </row>
    <row r="115" spans="2:7" s="150" customFormat="1">
      <c r="B115" s="157" t="s">
        <v>140</v>
      </c>
      <c r="C115" s="156"/>
    </row>
    <row r="116" spans="2:7">
      <c r="B116" s="100"/>
      <c r="D116" s="1"/>
      <c r="E116" s="1"/>
      <c r="F116" s="1"/>
      <c r="G116" s="1"/>
    </row>
    <row r="117" spans="2:7">
      <c r="D117" s="1"/>
      <c r="E117" s="1"/>
      <c r="F117" s="1"/>
      <c r="G117" s="1"/>
    </row>
    <row r="118" spans="2:7">
      <c r="D118" s="1"/>
      <c r="E118" s="1"/>
      <c r="F118" s="1"/>
      <c r="G118" s="1"/>
    </row>
    <row r="119" spans="2:7">
      <c r="D119" s="1"/>
      <c r="E119" s="1"/>
      <c r="F119" s="1"/>
      <c r="G119" s="1"/>
    </row>
    <row r="120" spans="2:7">
      <c r="D120" s="1"/>
      <c r="E120" s="1"/>
      <c r="F120" s="1"/>
      <c r="G120" s="1"/>
    </row>
    <row r="121" spans="2:7">
      <c r="D121" s="1"/>
      <c r="E121" s="1"/>
      <c r="F121" s="1"/>
      <c r="G121" s="1"/>
    </row>
    <row r="122" spans="2:7">
      <c r="D122" s="1"/>
      <c r="E122" s="1"/>
      <c r="F122" s="1"/>
      <c r="G122" s="1"/>
    </row>
    <row r="123" spans="2:7">
      <c r="D123" s="1"/>
      <c r="E123" s="1"/>
      <c r="F123" s="1"/>
      <c r="G123" s="1"/>
    </row>
    <row r="124" spans="2:7">
      <c r="D124" s="1"/>
      <c r="E124" s="1"/>
      <c r="F124" s="1"/>
      <c r="G124" s="1"/>
    </row>
    <row r="125" spans="2:7">
      <c r="D125" s="1"/>
      <c r="E125" s="1"/>
      <c r="F125" s="1"/>
      <c r="G125" s="1"/>
    </row>
    <row r="126" spans="2:7">
      <c r="D126" s="1"/>
      <c r="E126" s="1"/>
      <c r="F126" s="1"/>
      <c r="G126" s="1"/>
    </row>
    <row r="127" spans="2:7">
      <c r="D127" s="1"/>
      <c r="E127" s="1"/>
      <c r="F127" s="1"/>
      <c r="G127" s="1"/>
    </row>
    <row r="128" spans="2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3"/>
      <c r="D250" s="1"/>
      <c r="E250" s="1"/>
      <c r="F250" s="1"/>
      <c r="G250" s="1"/>
    </row>
    <row r="251" spans="2:7">
      <c r="B251" s="43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password="CC23" sheet="1" objects="1" scenarios="1"/>
  <mergeCells count="2">
    <mergeCell ref="B6:M6"/>
    <mergeCell ref="B7:M7"/>
  </mergeCells>
  <phoneticPr fontId="5" type="noConversion"/>
  <dataValidations count="1">
    <dataValidation allowBlank="1" showInputMessage="1" showErrorMessage="1" sqref="C5:C1048576 AC1:XFD2 A1:B1048576 D3:XFD1048576 D1:AA2"/>
  </dataValidations>
  <printOptions gridLines="1"/>
  <pageMargins left="0" right="0" top="0.51181102362204722" bottom="0.51181102362204722" header="0" footer="0.23622047244094491"/>
  <pageSetup paperSize="9" scale="69" fitToHeight="100" pageOrder="overThenDown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AY309"/>
  <sheetViews>
    <sheetView rightToLeft="1" zoomScale="90" zoomScaleNormal="90" workbookViewId="0">
      <pane ySplit="10" topLeftCell="A11" activePane="bottomLeft" state="frozen"/>
      <selection pane="bottomLeft" activeCell="C16" sqref="C16"/>
    </sheetView>
  </sheetViews>
  <sheetFormatPr defaultColWidth="9.140625" defaultRowHeight="18"/>
  <cols>
    <col min="1" max="1" width="6.28515625" style="1" customWidth="1"/>
    <col min="2" max="2" width="4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8.140625" style="1" bestFit="1" customWidth="1"/>
    <col min="9" max="9" width="12.28515625" style="1" bestFit="1" customWidth="1"/>
    <col min="10" max="12" width="13.140625" style="1" bestFit="1" customWidth="1"/>
    <col min="13" max="13" width="8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85546875" style="1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51">
      <c r="B1" s="56" t="s">
        <v>172</v>
      </c>
      <c r="C1" s="79" t="s" vm="1">
        <v>233</v>
      </c>
    </row>
    <row r="2" spans="2:51">
      <c r="B2" s="56" t="s">
        <v>171</v>
      </c>
      <c r="C2" s="79" t="s">
        <v>234</v>
      </c>
    </row>
    <row r="3" spans="2:51">
      <c r="B3" s="56" t="s">
        <v>173</v>
      </c>
      <c r="C3" s="79" t="s">
        <v>235</v>
      </c>
    </row>
    <row r="4" spans="2:51">
      <c r="B4" s="56" t="s">
        <v>174</v>
      </c>
      <c r="C4" s="79">
        <v>162</v>
      </c>
    </row>
    <row r="6" spans="2:51" ht="26.25" customHeight="1">
      <c r="B6" s="207" t="s">
        <v>200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9"/>
    </row>
    <row r="7" spans="2:51" ht="26.25" customHeight="1">
      <c r="B7" s="207" t="s">
        <v>120</v>
      </c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9"/>
      <c r="AY7" s="3"/>
    </row>
    <row r="8" spans="2:51" s="3" customFormat="1" ht="78.75">
      <c r="B8" s="22" t="s">
        <v>143</v>
      </c>
      <c r="C8" s="30" t="s">
        <v>60</v>
      </c>
      <c r="D8" s="71" t="s">
        <v>147</v>
      </c>
      <c r="E8" s="71" t="s">
        <v>145</v>
      </c>
      <c r="F8" s="75" t="s">
        <v>85</v>
      </c>
      <c r="G8" s="30" t="s">
        <v>15</v>
      </c>
      <c r="H8" s="30" t="s">
        <v>86</v>
      </c>
      <c r="I8" s="30" t="s">
        <v>130</v>
      </c>
      <c r="J8" s="30" t="s">
        <v>0</v>
      </c>
      <c r="K8" s="30" t="s">
        <v>134</v>
      </c>
      <c r="L8" s="30" t="s">
        <v>80</v>
      </c>
      <c r="M8" s="30" t="s">
        <v>75</v>
      </c>
      <c r="N8" s="71" t="s">
        <v>175</v>
      </c>
      <c r="O8" s="31" t="s">
        <v>177</v>
      </c>
      <c r="AT8" s="1"/>
      <c r="AU8" s="1"/>
    </row>
    <row r="9" spans="2:51" s="3" customFormat="1" ht="20.25">
      <c r="B9" s="15"/>
      <c r="C9" s="16"/>
      <c r="D9" s="16"/>
      <c r="E9" s="16"/>
      <c r="F9" s="16"/>
      <c r="G9" s="16"/>
      <c r="H9" s="16"/>
      <c r="I9" s="16"/>
      <c r="J9" s="32" t="s">
        <v>22</v>
      </c>
      <c r="K9" s="32" t="s">
        <v>81</v>
      </c>
      <c r="L9" s="32" t="s">
        <v>23</v>
      </c>
      <c r="M9" s="32" t="s">
        <v>20</v>
      </c>
      <c r="N9" s="32" t="s">
        <v>20</v>
      </c>
      <c r="O9" s="33" t="s">
        <v>20</v>
      </c>
      <c r="AS9" s="1"/>
      <c r="AT9" s="1"/>
      <c r="AU9" s="1"/>
      <c r="AY9" s="4"/>
    </row>
    <row r="10" spans="2:5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20" t="s">
        <v>12</v>
      </c>
      <c r="O10" s="20" t="s">
        <v>13</v>
      </c>
      <c r="P10" s="5"/>
      <c r="AS10" s="1"/>
      <c r="AT10" s="3"/>
      <c r="AU10" s="1"/>
    </row>
    <row r="11" spans="2:51" s="4" customFormat="1" ht="18" customHeight="1">
      <c r="B11" s="80" t="s">
        <v>39</v>
      </c>
      <c r="C11" s="81"/>
      <c r="D11" s="81"/>
      <c r="E11" s="81"/>
      <c r="F11" s="81"/>
      <c r="G11" s="81"/>
      <c r="H11" s="81"/>
      <c r="I11" s="81"/>
      <c r="J11" s="89"/>
      <c r="K11" s="91"/>
      <c r="L11" s="89">
        <v>4659622.498279999</v>
      </c>
      <c r="M11" s="81"/>
      <c r="N11" s="90">
        <v>1</v>
      </c>
      <c r="O11" s="90">
        <f>L11/'סכום נכסי הקרן'!$C$42</f>
        <v>8.984094110841552E-2</v>
      </c>
      <c r="P11" s="5"/>
      <c r="AS11" s="1"/>
      <c r="AT11" s="3"/>
      <c r="AU11" s="1"/>
      <c r="AY11" s="1"/>
    </row>
    <row r="12" spans="2:51" s="4" customFormat="1" ht="18" customHeight="1">
      <c r="B12" s="82" t="s">
        <v>228</v>
      </c>
      <c r="C12" s="83"/>
      <c r="D12" s="83"/>
      <c r="E12" s="83"/>
      <c r="F12" s="83"/>
      <c r="G12" s="83"/>
      <c r="H12" s="83"/>
      <c r="I12" s="83"/>
      <c r="J12" s="92"/>
      <c r="K12" s="94"/>
      <c r="L12" s="92">
        <v>4659622.4982799999</v>
      </c>
      <c r="M12" s="83"/>
      <c r="N12" s="93">
        <v>1.0000000000000002</v>
      </c>
      <c r="O12" s="93">
        <f>L12/'סכום נכסי הקרן'!$C$42</f>
        <v>8.9840941108415548E-2</v>
      </c>
      <c r="P12" s="5"/>
      <c r="AS12" s="1"/>
      <c r="AT12" s="3"/>
      <c r="AU12" s="1"/>
      <c r="AY12" s="1"/>
    </row>
    <row r="13" spans="2:51">
      <c r="B13" s="102" t="s">
        <v>1765</v>
      </c>
      <c r="C13" s="83"/>
      <c r="D13" s="83"/>
      <c r="E13" s="83"/>
      <c r="F13" s="83"/>
      <c r="G13" s="83"/>
      <c r="H13" s="83"/>
      <c r="I13" s="83"/>
      <c r="J13" s="92"/>
      <c r="K13" s="94"/>
      <c r="L13" s="92">
        <v>4659622.4982799999</v>
      </c>
      <c r="M13" s="83"/>
      <c r="N13" s="93">
        <v>1.0000000000000002</v>
      </c>
      <c r="O13" s="93">
        <f>L13/'סכום נכסי הקרן'!$C$42</f>
        <v>8.9840941108415548E-2</v>
      </c>
      <c r="AT13" s="3"/>
    </row>
    <row r="14" spans="2:51" ht="20.25">
      <c r="B14" s="88" t="s">
        <v>1766</v>
      </c>
      <c r="C14" s="85" t="s">
        <v>1767</v>
      </c>
      <c r="D14" s="98" t="s">
        <v>32</v>
      </c>
      <c r="E14" s="85"/>
      <c r="F14" s="98" t="s">
        <v>1580</v>
      </c>
      <c r="G14" s="85" t="s">
        <v>320</v>
      </c>
      <c r="H14" s="85" t="s">
        <v>917</v>
      </c>
      <c r="I14" s="98" t="s">
        <v>158</v>
      </c>
      <c r="J14" s="95">
        <v>202549.96000000005</v>
      </c>
      <c r="K14" s="97">
        <v>14590.59</v>
      </c>
      <c r="L14" s="95">
        <v>111061.05581999999</v>
      </c>
      <c r="M14" s="96">
        <v>7.9555492702586064E-3</v>
      </c>
      <c r="N14" s="96">
        <v>2.3834775426763828E-2</v>
      </c>
      <c r="O14" s="96">
        <f>L14/'סכום נכסי הקרן'!$C$42</f>
        <v>2.1413386554481983E-3</v>
      </c>
      <c r="AT14" s="4"/>
    </row>
    <row r="15" spans="2:51">
      <c r="B15" s="88" t="s">
        <v>1768</v>
      </c>
      <c r="C15" s="85" t="s">
        <v>1769</v>
      </c>
      <c r="D15" s="98" t="s">
        <v>32</v>
      </c>
      <c r="E15" s="85"/>
      <c r="F15" s="98" t="s">
        <v>1618</v>
      </c>
      <c r="G15" s="85" t="s">
        <v>378</v>
      </c>
      <c r="H15" s="85" t="s">
        <v>917</v>
      </c>
      <c r="I15" s="98" t="s">
        <v>161</v>
      </c>
      <c r="J15" s="95">
        <v>14063.83</v>
      </c>
      <c r="K15" s="97">
        <v>101334</v>
      </c>
      <c r="L15" s="95">
        <v>69428.747510000001</v>
      </c>
      <c r="M15" s="96">
        <v>6.1710053960607247E-2</v>
      </c>
      <c r="N15" s="96">
        <v>1.4900079896092044E-2</v>
      </c>
      <c r="O15" s="96">
        <f>L15/'סכום נכסי הקרן'!$C$42</f>
        <v>1.3386372004554916E-3</v>
      </c>
    </row>
    <row r="16" spans="2:51">
      <c r="B16" s="88" t="s">
        <v>1770</v>
      </c>
      <c r="C16" s="85" t="s">
        <v>1771</v>
      </c>
      <c r="D16" s="98" t="s">
        <v>32</v>
      </c>
      <c r="E16" s="85"/>
      <c r="F16" s="98" t="s">
        <v>1618</v>
      </c>
      <c r="G16" s="85" t="s">
        <v>675</v>
      </c>
      <c r="H16" s="85" t="s">
        <v>917</v>
      </c>
      <c r="I16" s="98" t="s">
        <v>160</v>
      </c>
      <c r="J16" s="95">
        <v>18524.580000000002</v>
      </c>
      <c r="K16" s="97">
        <v>87210</v>
      </c>
      <c r="L16" s="95">
        <v>67900.667990000002</v>
      </c>
      <c r="M16" s="96">
        <v>0.12483172837527323</v>
      </c>
      <c r="N16" s="96">
        <v>1.45721392698795E-2</v>
      </c>
      <c r="O16" s="96">
        <f>L16/'סכום נכסי הקרן'!$C$42</f>
        <v>1.3091747059688734E-3</v>
      </c>
    </row>
    <row r="17" spans="2:45">
      <c r="B17" s="88" t="s">
        <v>1772</v>
      </c>
      <c r="C17" s="85" t="s">
        <v>1773</v>
      </c>
      <c r="D17" s="98" t="s">
        <v>32</v>
      </c>
      <c r="E17" s="85"/>
      <c r="F17" s="98" t="s">
        <v>1618</v>
      </c>
      <c r="G17" s="85" t="s">
        <v>699</v>
      </c>
      <c r="H17" s="85" t="s">
        <v>917</v>
      </c>
      <c r="I17" s="98" t="s">
        <v>158</v>
      </c>
      <c r="J17" s="95">
        <v>874554.29</v>
      </c>
      <c r="K17" s="97">
        <v>2455</v>
      </c>
      <c r="L17" s="95">
        <v>80685.416789999988</v>
      </c>
      <c r="M17" s="96">
        <v>1.326956851384155E-2</v>
      </c>
      <c r="N17" s="96">
        <v>1.7315869862801828E-2</v>
      </c>
      <c r="O17" s="96">
        <f>L17/'סכום נכסי הקרן'!$C$42</f>
        <v>1.5556740445849661E-3</v>
      </c>
    </row>
    <row r="18" spans="2:45">
      <c r="B18" s="88" t="s">
        <v>1774</v>
      </c>
      <c r="C18" s="85" t="s">
        <v>1775</v>
      </c>
      <c r="D18" s="98" t="s">
        <v>32</v>
      </c>
      <c r="E18" s="85"/>
      <c r="F18" s="98" t="s">
        <v>1618</v>
      </c>
      <c r="G18" s="85" t="s">
        <v>699</v>
      </c>
      <c r="H18" s="85" t="s">
        <v>917</v>
      </c>
      <c r="I18" s="98" t="s">
        <v>161</v>
      </c>
      <c r="J18" s="95">
        <v>281712.14</v>
      </c>
      <c r="K18" s="97">
        <v>13137.5</v>
      </c>
      <c r="L18" s="95">
        <v>180301.28883999999</v>
      </c>
      <c r="M18" s="96">
        <v>7.9943604841098262E-2</v>
      </c>
      <c r="N18" s="96">
        <v>3.8694398292255308E-2</v>
      </c>
      <c r="O18" s="96">
        <f>L18/'סכום נכסי הקרן'!$C$42</f>
        <v>3.4763411582000832E-3</v>
      </c>
    </row>
    <row r="19" spans="2:45" ht="20.25">
      <c r="B19" s="88" t="s">
        <v>1776</v>
      </c>
      <c r="C19" s="85" t="s">
        <v>1777</v>
      </c>
      <c r="D19" s="98" t="s">
        <v>32</v>
      </c>
      <c r="E19" s="85"/>
      <c r="F19" s="98" t="s">
        <v>1618</v>
      </c>
      <c r="G19" s="85" t="s">
        <v>699</v>
      </c>
      <c r="H19" s="85" t="s">
        <v>314</v>
      </c>
      <c r="I19" s="98" t="s">
        <v>158</v>
      </c>
      <c r="J19" s="95">
        <v>2421098.5</v>
      </c>
      <c r="K19" s="97">
        <v>885</v>
      </c>
      <c r="L19" s="95">
        <v>80521.620259999996</v>
      </c>
      <c r="M19" s="96">
        <v>2.5538140104677611E-2</v>
      </c>
      <c r="N19" s="96">
        <v>1.7280717545192309E-2</v>
      </c>
      <c r="O19" s="96">
        <f>L19/'סכום נכסי הקרן'!$C$42</f>
        <v>1.552515927288785E-3</v>
      </c>
      <c r="AS19" s="4"/>
    </row>
    <row r="20" spans="2:45">
      <c r="B20" s="88" t="s">
        <v>1778</v>
      </c>
      <c r="C20" s="85" t="s">
        <v>1779</v>
      </c>
      <c r="D20" s="98" t="s">
        <v>32</v>
      </c>
      <c r="E20" s="85"/>
      <c r="F20" s="98" t="s">
        <v>1618</v>
      </c>
      <c r="G20" s="85" t="s">
        <v>699</v>
      </c>
      <c r="H20" s="85" t="s">
        <v>917</v>
      </c>
      <c r="I20" s="98" t="s">
        <v>158</v>
      </c>
      <c r="J20" s="95">
        <v>448269.06999999995</v>
      </c>
      <c r="K20" s="97">
        <v>10777</v>
      </c>
      <c r="L20" s="95">
        <v>181548.82097999999</v>
      </c>
      <c r="M20" s="96">
        <v>2.4790317494373961E-2</v>
      </c>
      <c r="N20" s="96">
        <v>3.896213074063723E-2</v>
      </c>
      <c r="O20" s="96">
        <f>L20/'סכום נכסי הקרן'!$C$42</f>
        <v>3.5003944933279752E-3</v>
      </c>
      <c r="AS20" s="3"/>
    </row>
    <row r="21" spans="2:45">
      <c r="B21" s="88" t="s">
        <v>1780</v>
      </c>
      <c r="C21" s="85" t="s">
        <v>1781</v>
      </c>
      <c r="D21" s="98" t="s">
        <v>32</v>
      </c>
      <c r="E21" s="85"/>
      <c r="F21" s="98" t="s">
        <v>1618</v>
      </c>
      <c r="G21" s="85" t="s">
        <v>1041</v>
      </c>
      <c r="H21" s="85" t="s">
        <v>917</v>
      </c>
      <c r="I21" s="98" t="s">
        <v>160</v>
      </c>
      <c r="J21" s="95">
        <v>231529.82</v>
      </c>
      <c r="K21" s="97">
        <v>17934</v>
      </c>
      <c r="L21" s="95">
        <v>174519.30867</v>
      </c>
      <c r="M21" s="96">
        <v>3.8583390446406622E-2</v>
      </c>
      <c r="N21" s="96">
        <v>3.7453529493949374E-2</v>
      </c>
      <c r="O21" s="96">
        <f>L21/'סכום נכסי הקרן'!$C$42</f>
        <v>3.3648603375682094E-3</v>
      </c>
    </row>
    <row r="22" spans="2:45">
      <c r="B22" s="88" t="s">
        <v>1782</v>
      </c>
      <c r="C22" s="85" t="s">
        <v>1783</v>
      </c>
      <c r="D22" s="98" t="s">
        <v>32</v>
      </c>
      <c r="E22" s="85"/>
      <c r="F22" s="98" t="s">
        <v>1618</v>
      </c>
      <c r="G22" s="85" t="s">
        <v>1041</v>
      </c>
      <c r="H22" s="85" t="s">
        <v>917</v>
      </c>
      <c r="I22" s="98" t="s">
        <v>158</v>
      </c>
      <c r="J22" s="95">
        <v>1262329.3500000001</v>
      </c>
      <c r="K22" s="97">
        <v>2664</v>
      </c>
      <c r="L22" s="95">
        <v>126375.72979000001</v>
      </c>
      <c r="M22" s="96">
        <v>3.485549995843075E-2</v>
      </c>
      <c r="N22" s="96">
        <v>2.7121452400199572E-2</v>
      </c>
      <c r="O22" s="96">
        <f>L22/'סכום נכסי הקרן'!$C$42</f>
        <v>2.4366168078610246E-3</v>
      </c>
    </row>
    <row r="23" spans="2:45">
      <c r="B23" s="88" t="s">
        <v>1784</v>
      </c>
      <c r="C23" s="85" t="s">
        <v>1785</v>
      </c>
      <c r="D23" s="98" t="s">
        <v>32</v>
      </c>
      <c r="E23" s="85"/>
      <c r="F23" s="98" t="s">
        <v>1618</v>
      </c>
      <c r="G23" s="85" t="s">
        <v>1041</v>
      </c>
      <c r="H23" s="85" t="s">
        <v>917</v>
      </c>
      <c r="I23" s="98" t="s">
        <v>158</v>
      </c>
      <c r="J23" s="95">
        <v>9691932.6099999994</v>
      </c>
      <c r="K23" s="97">
        <v>1178</v>
      </c>
      <c r="L23" s="95">
        <v>429054.49100999994</v>
      </c>
      <c r="M23" s="96">
        <v>1.4395617551647248E-2</v>
      </c>
      <c r="N23" s="96">
        <v>9.2079238429374127E-2</v>
      </c>
      <c r="O23" s="96">
        <f>L23/'סכום נכסי הקרן'!$C$42</f>
        <v>8.2724854370411528E-3</v>
      </c>
    </row>
    <row r="24" spans="2:45">
      <c r="B24" s="88" t="s">
        <v>1786</v>
      </c>
      <c r="C24" s="85" t="s">
        <v>1787</v>
      </c>
      <c r="D24" s="98" t="s">
        <v>32</v>
      </c>
      <c r="E24" s="85"/>
      <c r="F24" s="98" t="s">
        <v>1618</v>
      </c>
      <c r="G24" s="85" t="s">
        <v>1041</v>
      </c>
      <c r="H24" s="85" t="s">
        <v>917</v>
      </c>
      <c r="I24" s="98" t="s">
        <v>158</v>
      </c>
      <c r="J24" s="95">
        <v>5638.73</v>
      </c>
      <c r="K24" s="97">
        <v>168734.22899999999</v>
      </c>
      <c r="L24" s="95">
        <v>35755.369210000004</v>
      </c>
      <c r="M24" s="96">
        <v>3.2755659375112191E-2</v>
      </c>
      <c r="N24" s="96">
        <v>7.6734476286863026E-3</v>
      </c>
      <c r="O24" s="96">
        <f>L24/'סכום נכסי הקרן'!$C$42</f>
        <v>6.8938975650731686E-4</v>
      </c>
    </row>
    <row r="25" spans="2:45">
      <c r="B25" s="88" t="s">
        <v>1788</v>
      </c>
      <c r="C25" s="85" t="s">
        <v>1789</v>
      </c>
      <c r="D25" s="98" t="s">
        <v>32</v>
      </c>
      <c r="E25" s="85"/>
      <c r="F25" s="98" t="s">
        <v>1618</v>
      </c>
      <c r="G25" s="85" t="s">
        <v>1790</v>
      </c>
      <c r="H25" s="85" t="s">
        <v>917</v>
      </c>
      <c r="I25" s="98" t="s">
        <v>158</v>
      </c>
      <c r="J25" s="95">
        <v>77470.92</v>
      </c>
      <c r="K25" s="97">
        <v>116731</v>
      </c>
      <c r="L25" s="95">
        <v>339845.62985000003</v>
      </c>
      <c r="M25" s="96">
        <v>1.913834375389652E-2</v>
      </c>
      <c r="N25" s="96">
        <v>7.2934155068451759E-2</v>
      </c>
      <c r="O25" s="96">
        <f>L25/'סכום נכסי הקרן'!$C$42</f>
        <v>6.5524731302968198E-3</v>
      </c>
    </row>
    <row r="26" spans="2:45">
      <c r="B26" s="88" t="s">
        <v>1791</v>
      </c>
      <c r="C26" s="85" t="s">
        <v>1792</v>
      </c>
      <c r="D26" s="98" t="s">
        <v>32</v>
      </c>
      <c r="E26" s="85"/>
      <c r="F26" s="98" t="s">
        <v>1618</v>
      </c>
      <c r="G26" s="85" t="s">
        <v>1790</v>
      </c>
      <c r="H26" s="85" t="s">
        <v>917</v>
      </c>
      <c r="I26" s="98" t="s">
        <v>160</v>
      </c>
      <c r="J26" s="95">
        <v>168223.07</v>
      </c>
      <c r="K26" s="97">
        <v>23923</v>
      </c>
      <c r="L26" s="95">
        <v>169145.54914000002</v>
      </c>
      <c r="M26" s="96">
        <v>1.0972838404505041E-2</v>
      </c>
      <c r="N26" s="96">
        <v>3.6300268788391446E-2</v>
      </c>
      <c r="O26" s="96">
        <f>L26/'סכום נכסי הקרן'!$C$42</f>
        <v>3.2612503104375301E-3</v>
      </c>
    </row>
    <row r="27" spans="2:45">
      <c r="B27" s="88" t="s">
        <v>1793</v>
      </c>
      <c r="C27" s="85" t="s">
        <v>1794</v>
      </c>
      <c r="D27" s="98" t="s">
        <v>32</v>
      </c>
      <c r="E27" s="85"/>
      <c r="F27" s="98" t="s">
        <v>1618</v>
      </c>
      <c r="G27" s="85" t="s">
        <v>1790</v>
      </c>
      <c r="H27" s="85" t="s">
        <v>917</v>
      </c>
      <c r="I27" s="98" t="s">
        <v>158</v>
      </c>
      <c r="J27" s="95">
        <v>560824.64</v>
      </c>
      <c r="K27" s="97">
        <v>10719.2</v>
      </c>
      <c r="L27" s="95">
        <v>225915.60605</v>
      </c>
      <c r="M27" s="96">
        <v>6.9643823086446524E-2</v>
      </c>
      <c r="N27" s="96">
        <v>4.8483671399001095E-2</v>
      </c>
      <c r="O27" s="96">
        <f>L27/'סכום נכסי הקרן'!$C$42</f>
        <v>4.3558186668774274E-3</v>
      </c>
    </row>
    <row r="28" spans="2:45">
      <c r="B28" s="88" t="s">
        <v>1795</v>
      </c>
      <c r="C28" s="85" t="s">
        <v>1796</v>
      </c>
      <c r="D28" s="98" t="s">
        <v>32</v>
      </c>
      <c r="E28" s="85"/>
      <c r="F28" s="98" t="s">
        <v>1618</v>
      </c>
      <c r="G28" s="85" t="s">
        <v>1790</v>
      </c>
      <c r="H28" s="85" t="s">
        <v>917</v>
      </c>
      <c r="I28" s="98" t="s">
        <v>158</v>
      </c>
      <c r="J28" s="95">
        <v>375904.64</v>
      </c>
      <c r="K28" s="97">
        <v>11501</v>
      </c>
      <c r="L28" s="95">
        <v>162468.83478</v>
      </c>
      <c r="M28" s="96">
        <v>4.65885068958454E-2</v>
      </c>
      <c r="N28" s="96">
        <v>3.4867381389795407E-2</v>
      </c>
      <c r="O28" s="96">
        <f>L28/'סכום נכסי הקרן'!$C$42</f>
        <v>3.1325183580452722E-3</v>
      </c>
    </row>
    <row r="29" spans="2:45">
      <c r="B29" s="88" t="s">
        <v>1797</v>
      </c>
      <c r="C29" s="85" t="s">
        <v>1798</v>
      </c>
      <c r="D29" s="98" t="s">
        <v>32</v>
      </c>
      <c r="E29" s="85"/>
      <c r="F29" s="98" t="s">
        <v>1618</v>
      </c>
      <c r="G29" s="85" t="s">
        <v>1790</v>
      </c>
      <c r="H29" s="85" t="s">
        <v>917</v>
      </c>
      <c r="I29" s="98" t="s">
        <v>158</v>
      </c>
      <c r="J29" s="95">
        <v>5764.25</v>
      </c>
      <c r="K29" s="97">
        <v>1075467</v>
      </c>
      <c r="L29" s="95">
        <v>232968.29625000001</v>
      </c>
      <c r="M29" s="96">
        <v>1.3165572957445162E-2</v>
      </c>
      <c r="N29" s="96">
        <v>4.9997246844780949E-2</v>
      </c>
      <c r="O29" s="96">
        <f>L29/'סכום נכסי הקרן'!$C$42</f>
        <v>4.4917997093648796E-3</v>
      </c>
    </row>
    <row r="30" spans="2:45">
      <c r="B30" s="88" t="s">
        <v>1799</v>
      </c>
      <c r="C30" s="85" t="s">
        <v>1800</v>
      </c>
      <c r="D30" s="98" t="s">
        <v>32</v>
      </c>
      <c r="E30" s="85"/>
      <c r="F30" s="98" t="s">
        <v>1618</v>
      </c>
      <c r="G30" s="85" t="s">
        <v>1790</v>
      </c>
      <c r="H30" s="85" t="s">
        <v>917</v>
      </c>
      <c r="I30" s="98" t="s">
        <v>160</v>
      </c>
      <c r="J30" s="95">
        <v>11612.32</v>
      </c>
      <c r="K30" s="97">
        <v>188364</v>
      </c>
      <c r="L30" s="95">
        <v>91934.028139999995</v>
      </c>
      <c r="M30" s="96">
        <v>1.2468302838281086E-2</v>
      </c>
      <c r="N30" s="96">
        <v>1.9729930519894152E-2</v>
      </c>
      <c r="O30" s="96">
        <f>L30/'סכום נכסי הקרן'!$C$42</f>
        <v>1.7725555259109408E-3</v>
      </c>
    </row>
    <row r="31" spans="2:45">
      <c r="B31" s="88" t="s">
        <v>1801</v>
      </c>
      <c r="C31" s="85" t="s">
        <v>1802</v>
      </c>
      <c r="D31" s="98" t="s">
        <v>32</v>
      </c>
      <c r="E31" s="85"/>
      <c r="F31" s="98" t="s">
        <v>1618</v>
      </c>
      <c r="G31" s="85" t="s">
        <v>1790</v>
      </c>
      <c r="H31" s="85" t="s">
        <v>917</v>
      </c>
      <c r="I31" s="98" t="s">
        <v>158</v>
      </c>
      <c r="J31" s="95">
        <v>7239037.2199999997</v>
      </c>
      <c r="K31" s="97">
        <v>1472</v>
      </c>
      <c r="L31" s="95">
        <v>400447.32361000002</v>
      </c>
      <c r="M31" s="96">
        <v>3.5230057249525652E-2</v>
      </c>
      <c r="N31" s="96">
        <v>8.5939863960614121E-2</v>
      </c>
      <c r="O31" s="96">
        <f>L31/'סכום נכסי הקרן'!$C$42</f>
        <v>7.7209182569507751E-3</v>
      </c>
    </row>
    <row r="32" spans="2:45">
      <c r="B32" s="88" t="s">
        <v>1803</v>
      </c>
      <c r="C32" s="85" t="s">
        <v>1804</v>
      </c>
      <c r="D32" s="98" t="s">
        <v>32</v>
      </c>
      <c r="E32" s="85"/>
      <c r="F32" s="98" t="s">
        <v>1618</v>
      </c>
      <c r="G32" s="85" t="s">
        <v>1790</v>
      </c>
      <c r="H32" s="85" t="s">
        <v>917</v>
      </c>
      <c r="I32" s="98" t="s">
        <v>160</v>
      </c>
      <c r="J32" s="95">
        <v>545133.59</v>
      </c>
      <c r="K32" s="97">
        <v>10017.43</v>
      </c>
      <c r="L32" s="95">
        <v>229519.0013</v>
      </c>
      <c r="M32" s="96">
        <v>1.3816433386809965E-2</v>
      </c>
      <c r="N32" s="96">
        <v>4.9256994828384075E-2</v>
      </c>
      <c r="O32" s="96">
        <f>L32/'סכום נכסי הקרן'!$C$42</f>
        <v>4.4252947715543818E-3</v>
      </c>
    </row>
    <row r="33" spans="2:15">
      <c r="B33" s="88" t="s">
        <v>1805</v>
      </c>
      <c r="C33" s="85" t="s">
        <v>1806</v>
      </c>
      <c r="D33" s="98" t="s">
        <v>32</v>
      </c>
      <c r="E33" s="85"/>
      <c r="F33" s="98" t="s">
        <v>1618</v>
      </c>
      <c r="G33" s="85" t="s">
        <v>1052</v>
      </c>
      <c r="H33" s="85" t="s">
        <v>917</v>
      </c>
      <c r="I33" s="98" t="s">
        <v>160</v>
      </c>
      <c r="J33" s="95">
        <v>20418.919999999998</v>
      </c>
      <c r="K33" s="97">
        <v>161008</v>
      </c>
      <c r="L33" s="95">
        <v>138178.22607</v>
      </c>
      <c r="M33" s="96">
        <v>6.5077949718615913E-2</v>
      </c>
      <c r="N33" s="96">
        <v>2.9654382113788309E-2</v>
      </c>
      <c r="O33" s="96">
        <f>L33/'סכום נכסי הקרן'!$C$42</f>
        <v>2.6641775970913063E-3</v>
      </c>
    </row>
    <row r="34" spans="2:15">
      <c r="B34" s="88" t="s">
        <v>1807</v>
      </c>
      <c r="C34" s="85" t="s">
        <v>1808</v>
      </c>
      <c r="D34" s="98" t="s">
        <v>32</v>
      </c>
      <c r="E34" s="85"/>
      <c r="F34" s="98" t="s">
        <v>1618</v>
      </c>
      <c r="G34" s="85" t="s">
        <v>710</v>
      </c>
      <c r="H34" s="85" t="s">
        <v>922</v>
      </c>
      <c r="I34" s="98" t="s">
        <v>160</v>
      </c>
      <c r="J34" s="95">
        <v>348046.12</v>
      </c>
      <c r="K34" s="97">
        <v>13722</v>
      </c>
      <c r="L34" s="95">
        <v>200730.60988</v>
      </c>
      <c r="M34" s="96">
        <v>9.9318291461751064E-3</v>
      </c>
      <c r="N34" s="96">
        <v>4.3078727934311299E-2</v>
      </c>
      <c r="O34" s="96">
        <f>L34/'סכום נכסי הקרן'!$C$42</f>
        <v>3.8702334593719162E-3</v>
      </c>
    </row>
    <row r="35" spans="2:15">
      <c r="B35" s="88" t="s">
        <v>1809</v>
      </c>
      <c r="C35" s="85" t="s">
        <v>1810</v>
      </c>
      <c r="D35" s="98" t="s">
        <v>32</v>
      </c>
      <c r="E35" s="85"/>
      <c r="F35" s="98" t="s">
        <v>1618</v>
      </c>
      <c r="G35" s="85" t="s">
        <v>710</v>
      </c>
      <c r="H35" s="85" t="s">
        <v>917</v>
      </c>
      <c r="I35" s="98" t="s">
        <v>158</v>
      </c>
      <c r="J35" s="95">
        <v>17005.53</v>
      </c>
      <c r="K35" s="97">
        <v>157506.29999999999</v>
      </c>
      <c r="L35" s="95">
        <v>100657.17776000001</v>
      </c>
      <c r="M35" s="96">
        <v>0.11483161696717537</v>
      </c>
      <c r="N35" s="96">
        <v>2.1602002693813818E-2</v>
      </c>
      <c r="O35" s="96">
        <f>L35/'סכום נכסי הקרן'!$C$42</f>
        <v>1.9407442518387607E-3</v>
      </c>
    </row>
    <row r="36" spans="2:15">
      <c r="B36" s="88" t="s">
        <v>1811</v>
      </c>
      <c r="C36" s="85" t="s">
        <v>1812</v>
      </c>
      <c r="D36" s="98" t="s">
        <v>151</v>
      </c>
      <c r="E36" s="85"/>
      <c r="F36" s="98" t="s">
        <v>1580</v>
      </c>
      <c r="G36" s="85" t="s">
        <v>726</v>
      </c>
      <c r="H36" s="85"/>
      <c r="I36" s="98" t="s">
        <v>160</v>
      </c>
      <c r="J36" s="95">
        <v>292160</v>
      </c>
      <c r="K36" s="97">
        <v>3458</v>
      </c>
      <c r="L36" s="95">
        <v>42462.458439999995</v>
      </c>
      <c r="M36" s="96">
        <v>1.6374266246450445E-2</v>
      </c>
      <c r="N36" s="96">
        <v>9.1128537678050337E-3</v>
      </c>
      <c r="O36" s="96">
        <f>L36/'סכום נכסי הקרן'!$C$42</f>
        <v>8.187073586829746E-4</v>
      </c>
    </row>
    <row r="37" spans="2:15">
      <c r="B37" s="88" t="s">
        <v>1813</v>
      </c>
      <c r="C37" s="85" t="s">
        <v>1814</v>
      </c>
      <c r="D37" s="98" t="s">
        <v>151</v>
      </c>
      <c r="E37" s="85"/>
      <c r="F37" s="98" t="s">
        <v>1580</v>
      </c>
      <c r="G37" s="85" t="s">
        <v>726</v>
      </c>
      <c r="H37" s="85"/>
      <c r="I37" s="98" t="s">
        <v>160</v>
      </c>
      <c r="J37" s="95">
        <v>489180</v>
      </c>
      <c r="K37" s="97">
        <v>2095</v>
      </c>
      <c r="L37" s="95">
        <v>43073.693159999995</v>
      </c>
      <c r="M37" s="96">
        <v>4.1549347220871261E-3</v>
      </c>
      <c r="N37" s="96">
        <v>9.2440306432333818E-3</v>
      </c>
      <c r="O37" s="96">
        <f>L37/'סכום נכסי הקרן'!$C$42</f>
        <v>8.3049241262311867E-4</v>
      </c>
    </row>
    <row r="38" spans="2:15">
      <c r="B38" s="88" t="s">
        <v>1815</v>
      </c>
      <c r="C38" s="85" t="s">
        <v>1816</v>
      </c>
      <c r="D38" s="98" t="s">
        <v>32</v>
      </c>
      <c r="E38" s="85"/>
      <c r="F38" s="98" t="s">
        <v>1580</v>
      </c>
      <c r="G38" s="85" t="s">
        <v>726</v>
      </c>
      <c r="H38" s="85"/>
      <c r="I38" s="98" t="s">
        <v>158</v>
      </c>
      <c r="J38" s="95">
        <v>125820.36</v>
      </c>
      <c r="K38" s="97">
        <v>11294</v>
      </c>
      <c r="L38" s="95">
        <v>53401.748770000006</v>
      </c>
      <c r="M38" s="96">
        <v>2.0882353583889329E-2</v>
      </c>
      <c r="N38" s="96">
        <v>1.1460531145969901E-2</v>
      </c>
      <c r="O38" s="96">
        <f>L38/'סכום נכסי הקרן'!$C$42</f>
        <v>1.0296249037562437E-3</v>
      </c>
    </row>
    <row r="39" spans="2:15">
      <c r="B39" s="88" t="s">
        <v>1817</v>
      </c>
      <c r="C39" s="85" t="s">
        <v>1818</v>
      </c>
      <c r="D39" s="98" t="s">
        <v>32</v>
      </c>
      <c r="E39" s="85"/>
      <c r="F39" s="98" t="s">
        <v>1580</v>
      </c>
      <c r="G39" s="85" t="s">
        <v>726</v>
      </c>
      <c r="H39" s="85"/>
      <c r="I39" s="98" t="s">
        <v>158</v>
      </c>
      <c r="J39" s="95">
        <v>1174511.6199999999</v>
      </c>
      <c r="K39" s="97">
        <v>899</v>
      </c>
      <c r="L39" s="95">
        <v>39680.193850000003</v>
      </c>
      <c r="M39" s="96">
        <v>0.1237754108101724</v>
      </c>
      <c r="N39" s="96">
        <v>8.5157529101653855E-3</v>
      </c>
      <c r="O39" s="96">
        <f>L39/'סכום נכסי הקרן'!$C$42</f>
        <v>7.6506325569598648E-4</v>
      </c>
    </row>
    <row r="40" spans="2:15">
      <c r="B40" s="88" t="s">
        <v>1819</v>
      </c>
      <c r="C40" s="85" t="s">
        <v>1820</v>
      </c>
      <c r="D40" s="98" t="s">
        <v>32</v>
      </c>
      <c r="E40" s="85"/>
      <c r="F40" s="98" t="s">
        <v>1580</v>
      </c>
      <c r="G40" s="85" t="s">
        <v>726</v>
      </c>
      <c r="H40" s="85"/>
      <c r="I40" s="98" t="s">
        <v>160</v>
      </c>
      <c r="J40" s="95">
        <v>533650.73</v>
      </c>
      <c r="K40" s="97">
        <v>1858</v>
      </c>
      <c r="L40" s="95">
        <v>41673.713750000003</v>
      </c>
      <c r="M40" s="96">
        <v>2.2506946551673411E-3</v>
      </c>
      <c r="N40" s="96">
        <v>8.9435815380715863E-3</v>
      </c>
      <c r="O40" s="96">
        <f>L40/'סכום נכסי הקרן'!$C$42</f>
        <v>8.0349978226020176E-4</v>
      </c>
    </row>
    <row r="41" spans="2:15">
      <c r="B41" s="88" t="s">
        <v>1821</v>
      </c>
      <c r="C41" s="85" t="s">
        <v>1822</v>
      </c>
      <c r="D41" s="98" t="s">
        <v>32</v>
      </c>
      <c r="E41" s="85"/>
      <c r="F41" s="98" t="s">
        <v>1580</v>
      </c>
      <c r="G41" s="85" t="s">
        <v>726</v>
      </c>
      <c r="H41" s="85"/>
      <c r="I41" s="98" t="s">
        <v>167</v>
      </c>
      <c r="J41" s="95">
        <v>2444</v>
      </c>
      <c r="K41" s="97">
        <v>958585</v>
      </c>
      <c r="L41" s="95">
        <v>87146.795159999994</v>
      </c>
      <c r="M41" s="96">
        <v>0.12454437073335921</v>
      </c>
      <c r="N41" s="96">
        <v>1.8702544077802093E-2</v>
      </c>
      <c r="O41" s="96">
        <f>L41/'סכום נכסי הקרן'!$C$42</f>
        <v>1.6802541610713634E-3</v>
      </c>
    </row>
    <row r="42" spans="2:15">
      <c r="B42" s="88" t="s">
        <v>1823</v>
      </c>
      <c r="C42" s="85" t="s">
        <v>1824</v>
      </c>
      <c r="D42" s="98" t="s">
        <v>32</v>
      </c>
      <c r="E42" s="85"/>
      <c r="F42" s="98" t="s">
        <v>32</v>
      </c>
      <c r="G42" s="85" t="s">
        <v>726</v>
      </c>
      <c r="H42" s="85"/>
      <c r="I42" s="98" t="s">
        <v>158</v>
      </c>
      <c r="J42" s="95">
        <v>6681.78</v>
      </c>
      <c r="K42" s="97">
        <v>6350</v>
      </c>
      <c r="L42" s="95">
        <v>1594.4931999999999</v>
      </c>
      <c r="M42" s="96">
        <v>2.5793453729473273E-3</v>
      </c>
      <c r="N42" s="96">
        <v>3.4219364349549205E-4</v>
      </c>
      <c r="O42" s="96">
        <f>L42/'סכום נכסי הקרן'!$C$42</f>
        <v>3.0742998972952636E-5</v>
      </c>
    </row>
    <row r="43" spans="2:15">
      <c r="B43" s="88" t="s">
        <v>1825</v>
      </c>
      <c r="C43" s="85" t="s">
        <v>1826</v>
      </c>
      <c r="D43" s="98" t="s">
        <v>32</v>
      </c>
      <c r="E43" s="85"/>
      <c r="F43" s="98" t="s">
        <v>32</v>
      </c>
      <c r="G43" s="85" t="s">
        <v>726</v>
      </c>
      <c r="H43" s="85"/>
      <c r="I43" s="98" t="s">
        <v>158</v>
      </c>
      <c r="J43" s="95">
        <v>1.34</v>
      </c>
      <c r="K43" s="97">
        <v>912</v>
      </c>
      <c r="L43" s="95">
        <v>4.5920000000000002E-2</v>
      </c>
      <c r="M43" s="96">
        <v>4.6709577625867377E-8</v>
      </c>
      <c r="N43" s="96">
        <v>9.854875586370012E-9</v>
      </c>
      <c r="O43" s="96">
        <f>L43/'סכום נכסי הקרן'!$C$42</f>
        <v>8.8537129718583014E-10</v>
      </c>
    </row>
    <row r="44" spans="2:15">
      <c r="B44" s="88" t="s">
        <v>1827</v>
      </c>
      <c r="C44" s="85" t="s">
        <v>1828</v>
      </c>
      <c r="D44" s="98" t="s">
        <v>32</v>
      </c>
      <c r="E44" s="85"/>
      <c r="F44" s="98" t="s">
        <v>1580</v>
      </c>
      <c r="G44" s="85" t="s">
        <v>726</v>
      </c>
      <c r="H44" s="85"/>
      <c r="I44" s="98" t="s">
        <v>158</v>
      </c>
      <c r="J44" s="95">
        <v>938772.44999999984</v>
      </c>
      <c r="K44" s="97">
        <v>1520</v>
      </c>
      <c r="L44" s="95">
        <v>53624.184369999995</v>
      </c>
      <c r="M44" s="96">
        <v>3.4952920962972436E-2</v>
      </c>
      <c r="N44" s="96">
        <v>1.1508267974453774E-2</v>
      </c>
      <c r="O44" s="96">
        <f>L44/'סכום נכסי הקרן'!$C$42</f>
        <v>1.0339136253527659E-3</v>
      </c>
    </row>
    <row r="45" spans="2:15">
      <c r="B45" s="88" t="s">
        <v>1829</v>
      </c>
      <c r="C45" s="85" t="s">
        <v>1830</v>
      </c>
      <c r="D45" s="98" t="s">
        <v>32</v>
      </c>
      <c r="E45" s="85"/>
      <c r="F45" s="98" t="s">
        <v>1580</v>
      </c>
      <c r="G45" s="85" t="s">
        <v>726</v>
      </c>
      <c r="H45" s="85"/>
      <c r="I45" s="98" t="s">
        <v>158</v>
      </c>
      <c r="J45" s="95">
        <v>888410.45000000019</v>
      </c>
      <c r="K45" s="97">
        <v>1785.17</v>
      </c>
      <c r="L45" s="95">
        <v>59600.515249999997</v>
      </c>
      <c r="M45" s="96">
        <v>4.6804437496952931E-3</v>
      </c>
      <c r="N45" s="96">
        <v>1.2790846312550055E-2</v>
      </c>
      <c r="O45" s="96">
        <f>L45/'סכום נכסי הקרן'!$C$42</f>
        <v>1.1491416702926033E-3</v>
      </c>
    </row>
    <row r="46" spans="2:15">
      <c r="B46" s="88" t="s">
        <v>1831</v>
      </c>
      <c r="C46" s="85" t="s">
        <v>1832</v>
      </c>
      <c r="D46" s="98" t="s">
        <v>32</v>
      </c>
      <c r="E46" s="85"/>
      <c r="F46" s="98" t="s">
        <v>1580</v>
      </c>
      <c r="G46" s="85" t="s">
        <v>726</v>
      </c>
      <c r="H46" s="85"/>
      <c r="I46" s="98" t="s">
        <v>160</v>
      </c>
      <c r="J46" s="95">
        <v>1946902.48</v>
      </c>
      <c r="K46" s="97">
        <v>1086.2</v>
      </c>
      <c r="L46" s="95">
        <v>88881.911829999997</v>
      </c>
      <c r="M46" s="96">
        <v>0.11559243636283055</v>
      </c>
      <c r="N46" s="96">
        <v>1.9074916876379765E-2</v>
      </c>
      <c r="O46" s="96">
        <f>L46/'סכום נכסי הקרן'!$C$42</f>
        <v>1.7137084837387559E-3</v>
      </c>
    </row>
    <row r="47" spans="2:15">
      <c r="B47" s="88" t="s">
        <v>1833</v>
      </c>
      <c r="C47" s="85" t="s">
        <v>1834</v>
      </c>
      <c r="D47" s="98" t="s">
        <v>32</v>
      </c>
      <c r="E47" s="85"/>
      <c r="F47" s="98" t="s">
        <v>1580</v>
      </c>
      <c r="G47" s="85" t="s">
        <v>726</v>
      </c>
      <c r="H47" s="85"/>
      <c r="I47" s="98" t="s">
        <v>160</v>
      </c>
      <c r="J47" s="95">
        <v>5030880</v>
      </c>
      <c r="K47" s="97">
        <v>1030.1300000000001</v>
      </c>
      <c r="L47" s="95">
        <v>217818.81119000001</v>
      </c>
      <c r="M47" s="96">
        <v>2.7999799090125635E-2</v>
      </c>
      <c r="N47" s="96">
        <v>4.6746021007153089E-2</v>
      </c>
      <c r="O47" s="96">
        <f>L47/'סכום נכסי הקרן'!$C$42</f>
        <v>4.1997065203563961E-3</v>
      </c>
    </row>
    <row r="48" spans="2:15">
      <c r="B48" s="88" t="s">
        <v>1835</v>
      </c>
      <c r="C48" s="85" t="s">
        <v>1836</v>
      </c>
      <c r="D48" s="98" t="s">
        <v>32</v>
      </c>
      <c r="E48" s="85"/>
      <c r="F48" s="98" t="s">
        <v>1580</v>
      </c>
      <c r="G48" s="85" t="s">
        <v>726</v>
      </c>
      <c r="H48" s="85"/>
      <c r="I48" s="98" t="s">
        <v>167</v>
      </c>
      <c r="J48" s="95">
        <v>336718.66</v>
      </c>
      <c r="K48" s="97">
        <v>8119.6819999999998</v>
      </c>
      <c r="L48" s="95">
        <v>101701.13369</v>
      </c>
      <c r="M48" s="96">
        <v>4.1616487800084277E-2</v>
      </c>
      <c r="N48" s="96">
        <v>2.1826045720987231E-2</v>
      </c>
      <c r="O48" s="96">
        <f>L48/'סכום נכסי הקרן'!$C$42</f>
        <v>1.9608724882487984E-3</v>
      </c>
    </row>
    <row r="49" spans="2:5">
      <c r="C49" s="1"/>
      <c r="D49" s="1"/>
      <c r="E49" s="1"/>
    </row>
    <row r="50" spans="2:5">
      <c r="C50" s="1"/>
      <c r="D50" s="1"/>
      <c r="E50" s="1"/>
    </row>
    <row r="51" spans="2:5">
      <c r="C51" s="1"/>
      <c r="D51" s="1"/>
      <c r="E51" s="1"/>
    </row>
    <row r="52" spans="2:5">
      <c r="B52" s="110" t="s">
        <v>2681</v>
      </c>
      <c r="C52" s="1"/>
      <c r="D52" s="1"/>
      <c r="E52" s="1"/>
    </row>
    <row r="53" spans="2:5">
      <c r="B53" s="110" t="s">
        <v>140</v>
      </c>
      <c r="C53" s="1"/>
      <c r="D53" s="1"/>
      <c r="E53" s="1"/>
    </row>
    <row r="54" spans="2:5">
      <c r="C54" s="1"/>
      <c r="D54" s="1"/>
      <c r="E54" s="1"/>
    </row>
    <row r="55" spans="2:5">
      <c r="C55" s="1"/>
      <c r="D55" s="1"/>
      <c r="E55" s="1"/>
    </row>
    <row r="56" spans="2:5">
      <c r="C56" s="1"/>
      <c r="D56" s="1"/>
      <c r="E56" s="1"/>
    </row>
    <row r="57" spans="2:5">
      <c r="C57" s="1"/>
      <c r="D57" s="1"/>
      <c r="E57" s="1"/>
    </row>
    <row r="58" spans="2:5">
      <c r="C58" s="1"/>
      <c r="D58" s="1"/>
      <c r="E58" s="1"/>
    </row>
    <row r="59" spans="2:5">
      <c r="C59" s="1"/>
      <c r="D59" s="1"/>
      <c r="E59" s="1"/>
    </row>
    <row r="60" spans="2:5">
      <c r="C60" s="1"/>
      <c r="D60" s="1"/>
      <c r="E60" s="1"/>
    </row>
    <row r="61" spans="2:5">
      <c r="C61" s="1"/>
      <c r="D61" s="1"/>
      <c r="E61" s="1"/>
    </row>
    <row r="62" spans="2:5">
      <c r="C62" s="1"/>
      <c r="D62" s="1"/>
      <c r="E62" s="1"/>
    </row>
    <row r="63" spans="2:5">
      <c r="C63" s="1"/>
      <c r="D63" s="1"/>
      <c r="E63" s="1"/>
    </row>
    <row r="64" spans="2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3"/>
      <c r="C307" s="1"/>
      <c r="D307" s="1"/>
      <c r="E307" s="1"/>
    </row>
    <row r="308" spans="2:5">
      <c r="B308" s="43"/>
      <c r="C308" s="1"/>
      <c r="D308" s="1"/>
      <c r="E308" s="1"/>
    </row>
    <row r="309" spans="2:5">
      <c r="B309" s="3"/>
      <c r="C309" s="1"/>
      <c r="D309" s="1"/>
      <c r="E309" s="1"/>
    </row>
  </sheetData>
  <sheetProtection password="CC23" sheet="1" objects="1" scenarios="1"/>
  <mergeCells count="2">
    <mergeCell ref="B6:O6"/>
    <mergeCell ref="B7:O7"/>
  </mergeCells>
  <phoneticPr fontId="5" type="noConversion"/>
  <dataValidations count="1">
    <dataValidation allowBlank="1" showInputMessage="1" showErrorMessage="1" sqref="C5:C1048576 T1:XFD2 A1:B1048576 D3:XFD1048576 D1:R2"/>
  </dataValidations>
  <printOptions gridLines="1"/>
  <pageMargins left="0" right="0" top="0.51181102362204722" bottom="0.51181102362204722" header="0" footer="0.23622047244094491"/>
  <pageSetup paperSize="9" scale="70" fitToHeight="10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2016-12-07T13:29:57+00:00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Props1.xml><?xml version="1.0" encoding="utf-8"?>
<ds:datastoreItem xmlns:ds="http://schemas.openxmlformats.org/officeDocument/2006/customXml" ds:itemID="{D343379C-934C-47E9-99BB-CCC19D05E2BB}"/>
</file>

<file path=customXml/itemProps2.xml><?xml version="1.0" encoding="utf-8"?>
<ds:datastoreItem xmlns:ds="http://schemas.openxmlformats.org/officeDocument/2006/customXml" ds:itemID="{FCB056C7-0248-4540-90C8-F9B7D7D90C82}"/>
</file>

<file path=customXml/itemProps3.xml><?xml version="1.0" encoding="utf-8"?>
<ds:datastoreItem xmlns:ds="http://schemas.openxmlformats.org/officeDocument/2006/customXml" ds:itemID="{2AC070A1-B1B4-443C-95AE-F1F3DD5ABB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46</vt:i4>
      </vt:variant>
    </vt:vector>
  </HeadingPairs>
  <TitlesOfParts>
    <vt:vector size="77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  <vt:lpstr>'השקעה בחברות מוחזקות'!WPrint_Area_W</vt:lpstr>
      <vt:lpstr>'השקעות אחרות '!WPrint_Area_W</vt:lpstr>
      <vt:lpstr>'אג"ח קונצרני'!WPrint_TitlesW</vt:lpstr>
      <vt:lpstr>אופציות!WPrint_TitlesW</vt:lpstr>
      <vt:lpstr>הלוואות!WPrint_TitlesW</vt:lpstr>
      <vt:lpstr>'זכויות מקרקעין'!WPrint_TitlesW</vt:lpstr>
      <vt:lpstr>'יתרת התחייבות להשקעה'!WPrint_TitlesW</vt:lpstr>
      <vt:lpstr>'לא סחיר - אג"ח קונצרני'!WPrint_TitlesW</vt:lpstr>
      <vt:lpstr>'לא סחיר - חוזים עתידיים'!WPrint_TitlesW</vt:lpstr>
      <vt:lpstr>'לא סחיר - מניות'!WPrint_TitlesW</vt:lpstr>
      <vt:lpstr>'לא סחיר - קרנות השקעה'!WPrint_TitlesW</vt:lpstr>
      <vt:lpstr>'לא סחיר- תעודות התחייבות ממשלתי'!WPrint_TitlesW</vt:lpstr>
      <vt:lpstr>מזומנים!WPrint_TitlesW</vt:lpstr>
      <vt:lpstr>מניות!WPrint_TitlesW</vt:lpstr>
      <vt:lpstr>'פקדונות מעל 3 חודשים'!WPrint_TitlesW</vt:lpstr>
      <vt:lpstr>'קרנות נאמנות'!WPrint_TitlesW</vt:lpstr>
      <vt:lpstr>'תעודות התחייבות ממשלתיות'!WPrint_TitlesW</vt:lpstr>
      <vt:lpstr>'תעודות סל'!WPrint_TitlesW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user</cp:lastModifiedBy>
  <cp:lastPrinted>2016-12-07T13:19:22Z</cp:lastPrinted>
  <dcterms:created xsi:type="dcterms:W3CDTF">2005-07-19T07:39:38Z</dcterms:created>
  <dcterms:modified xsi:type="dcterms:W3CDTF">2016-12-07T13:22:09Z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NewReviewCycle">
    <vt:lpwstr/>
  </property>
  <property fmtid="{D5CDD505-2E9C-101B-9397-08002B2CF9AE}" pid="21" name="b76e59bb9f5947a781773f53cc6e9460">
    <vt:lpwstr/>
  </property>
  <property fmtid="{D5CDD505-2E9C-101B-9397-08002B2CF9AE}" pid="22" name="n612d9597dc7466f957352ce79be86f3">
    <vt:lpwstr/>
  </property>
  <property fmtid="{D5CDD505-2E9C-101B-9397-08002B2CF9AE}" pid="23" name="ia53b9f18d984e01914f4b79710425b7">
    <vt:lpwstr/>
  </property>
  <property fmtid="{D5CDD505-2E9C-101B-9397-08002B2CF9AE}" pid="25" name="aa1c885e8039426686f6c49672b09953">
    <vt:lpwstr/>
  </property>
  <property fmtid="{D5CDD505-2E9C-101B-9397-08002B2CF9AE}" pid="26" name="e09eddfac2354f9ab04a226e27f86f1f">
    <vt:lpwstr/>
  </property>
  <property fmtid="{D5CDD505-2E9C-101B-9397-08002B2CF9AE}" pid="28" name="kb4cc1381c4248d7a2dfa3f1be0c86c0">
    <vt:lpwstr/>
  </property>
  <property fmtid="{D5CDD505-2E9C-101B-9397-08002B2CF9AE}" pid="29" name="xd_Signature">
    <vt:bool>false</vt:bool>
  </property>
  <property fmtid="{D5CDD505-2E9C-101B-9397-08002B2CF9AE}" pid="30" name="xd_ProgID">
    <vt:lpwstr/>
  </property>
  <property fmtid="{D5CDD505-2E9C-101B-9397-08002B2CF9AE}" pid="31" name="_SourceUrl">
    <vt:lpwstr/>
  </property>
  <property fmtid="{D5CDD505-2E9C-101B-9397-08002B2CF9AE}" pid="32" name="_SharedFileIndex">
    <vt:lpwstr/>
  </property>
  <property fmtid="{D5CDD505-2E9C-101B-9397-08002B2CF9AE}" pid="33" name="TemplateUrl">
    <vt:lpwstr/>
  </property>
</Properties>
</file>